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632\Desktop\HP改\地密\01定期巡回・随時対応型訪問介護看護\"/>
    </mc:Choice>
  </mc:AlternateContent>
  <bookViews>
    <workbookView xWindow="765" yWindow="765" windowWidth="17010" windowHeight="11235" tabRatio="721" activeTab="2"/>
  </bookViews>
  <sheets>
    <sheet name="【記載例】定期巡回・随時対応型" sheetId="7" r:id="rId1"/>
    <sheet name="【記載例】シフト記号表（勤務時間帯）" sheetId="4" r:id="rId2"/>
    <sheet name="定期巡回・随時対応型"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【記載例】定期巡回・随時対応型!$A$1:$BH$95</definedName>
    <definedName name="_xlnm.Print_Area" localSheetId="3">'シフト記号表（勤務時間帯）'!$A$1:$U$38</definedName>
    <definedName name="_xlnm.Print_Area" localSheetId="4">記入方法!$A$1:$Q$80</definedName>
    <definedName name="_xlnm.Print_Area" localSheetId="2">定期巡回・随時対応型!$A$1:$BH$65</definedName>
    <definedName name="オペレーター">プルダウン・リスト!$D$13:$D$25</definedName>
    <definedName name="管理者">プルダウン・リスト!$C$13:$C$25</definedName>
    <definedName name="計画作成責任者">プルダウン・リスト!$L$13:$L$25</definedName>
    <definedName name="言語聴覚士">プルダウン・リスト!$K$13:$K$25</definedName>
    <definedName name="作業療法士">プルダウン・リスト!$J$13:$J$25</definedName>
    <definedName name="職種">プルダウン・リスト!$C$12:$M$12</definedName>
    <definedName name="登録看護職員">プルダウン・リスト!$H$13:$H$25</definedName>
    <definedName name="訪問介護員_随時">プルダウン・リスト!$F$13:$F$25</definedName>
    <definedName name="訪問介護員_定期">プルダウン・リスト!$E$13:$E$25</definedName>
    <definedName name="訪問看護員">プルダウン・リスト!$G$13:$G$25</definedName>
    <definedName name="理学療法士">プルダウン・リスト!$I$13:$I$25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74" i="7" l="1"/>
  <c r="AV74" i="7"/>
  <c r="AW72" i="7"/>
  <c r="AV72" i="7"/>
  <c r="AW70" i="7"/>
  <c r="AV70" i="7"/>
  <c r="AW68" i="7"/>
  <c r="AV68" i="7"/>
  <c r="AW66" i="7"/>
  <c r="AV66" i="7"/>
  <c r="AW64" i="7"/>
  <c r="AV64" i="7"/>
  <c r="AW62" i="7"/>
  <c r="AV62" i="7"/>
  <c r="AW60" i="7"/>
  <c r="AV60" i="7"/>
  <c r="AW58" i="7"/>
  <c r="AV58" i="7"/>
  <c r="AW56" i="7"/>
  <c r="AV56" i="7"/>
  <c r="AW54" i="7"/>
  <c r="AV54" i="7"/>
  <c r="AW52" i="7"/>
  <c r="AV52" i="7"/>
  <c r="AW50" i="7"/>
  <c r="AV50" i="7"/>
  <c r="AW48" i="7"/>
  <c r="AV48" i="7"/>
  <c r="AW46" i="7"/>
  <c r="AV46" i="7"/>
  <c r="AW44" i="7"/>
  <c r="AV44" i="7"/>
  <c r="AW42" i="7"/>
  <c r="AV42" i="7"/>
  <c r="AW40" i="7"/>
  <c r="AV40" i="7"/>
  <c r="AW38" i="7"/>
  <c r="AV38" i="7"/>
  <c r="AW36" i="7"/>
  <c r="AV36" i="7"/>
  <c r="AW34" i="7"/>
  <c r="AV34" i="7"/>
  <c r="AW32" i="7"/>
  <c r="AV32" i="7"/>
  <c r="AW30" i="7"/>
  <c r="AV30" i="7"/>
  <c r="AW28" i="7"/>
  <c r="AV28" i="7"/>
  <c r="AW26" i="7"/>
  <c r="AV26" i="7"/>
  <c r="AW24" i="7"/>
  <c r="AV24" i="7"/>
  <c r="AW22" i="7"/>
  <c r="AV22" i="7"/>
  <c r="AW20" i="7"/>
  <c r="AV20" i="7"/>
  <c r="AW18" i="7"/>
  <c r="AV18" i="7"/>
  <c r="AW16" i="7"/>
  <c r="AV16" i="7"/>
  <c r="AK20" i="7" l="1"/>
  <c r="AL20" i="7"/>
  <c r="AH54" i="1" l="1"/>
  <c r="AF54" i="1"/>
  <c r="T54" i="1"/>
  <c r="P54" i="1"/>
  <c r="N54" i="1"/>
  <c r="AH84" i="7"/>
  <c r="AF84" i="7"/>
  <c r="T84" i="7"/>
  <c r="P84" i="7"/>
  <c r="N84" i="7"/>
  <c r="AA52" i="1" l="1"/>
  <c r="AH49" i="1"/>
  <c r="AD49" i="1"/>
  <c r="AH79" i="7"/>
  <c r="AD79" i="7"/>
  <c r="AD59" i="1" l="1"/>
  <c r="L59" i="1"/>
  <c r="G59" i="1"/>
  <c r="AD58" i="1"/>
  <c r="Y58" i="1"/>
  <c r="L58" i="1"/>
  <c r="G58" i="1"/>
  <c r="AD89" i="7"/>
  <c r="AD88" i="7"/>
  <c r="Y88" i="7"/>
  <c r="L89" i="7"/>
  <c r="L88" i="7"/>
  <c r="G88" i="7"/>
  <c r="Q59" i="1" l="1"/>
  <c r="Y59" i="1"/>
  <c r="AI59" i="1" s="1"/>
  <c r="AC53" i="1"/>
  <c r="AA53" i="1"/>
  <c r="AA54" i="1" s="1"/>
  <c r="AC52" i="1"/>
  <c r="AC83" i="7"/>
  <c r="Y89" i="7" s="1"/>
  <c r="AI89" i="7" s="1"/>
  <c r="AA83" i="7"/>
  <c r="AA82" i="7"/>
  <c r="AC82" i="7"/>
  <c r="AC84" i="7" l="1"/>
  <c r="AA84" i="7"/>
  <c r="AC54" i="1"/>
  <c r="AY10" i="7"/>
  <c r="K53" i="1"/>
  <c r="I53" i="1"/>
  <c r="K52" i="1"/>
  <c r="I52" i="1"/>
  <c r="K51" i="1"/>
  <c r="I51" i="1"/>
  <c r="K50" i="1"/>
  <c r="I50" i="1"/>
  <c r="K83" i="7"/>
  <c r="K81" i="7"/>
  <c r="I83" i="7"/>
  <c r="I81" i="7"/>
  <c r="AY10" i="1" l="1"/>
  <c r="L64" i="1"/>
  <c r="G64" i="1"/>
  <c r="K54" i="1"/>
  <c r="I5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Q64" i="1" l="1"/>
  <c r="AO64" i="1" s="1"/>
  <c r="AY43" i="1"/>
  <c r="AX44" i="7"/>
  <c r="AU44" i="7"/>
  <c r="AT44" i="7"/>
  <c r="AS44" i="7"/>
  <c r="AR44" i="7"/>
  <c r="AQ44" i="7"/>
  <c r="AP44" i="7"/>
  <c r="AO44" i="7"/>
  <c r="AN44" i="7"/>
  <c r="AM44" i="7"/>
  <c r="AL44" i="7"/>
  <c r="AK44" i="7"/>
  <c r="AJ44" i="7"/>
  <c r="AI44" i="7"/>
  <c r="AH44" i="7"/>
  <c r="AG44" i="7"/>
  <c r="AF44" i="7"/>
  <c r="AE44" i="7"/>
  <c r="AD44" i="7"/>
  <c r="AC44" i="7"/>
  <c r="AB44" i="7"/>
  <c r="AA44" i="7"/>
  <c r="Z44" i="7"/>
  <c r="Y44" i="7"/>
  <c r="X44" i="7"/>
  <c r="W44" i="7"/>
  <c r="V44" i="7"/>
  <c r="U44" i="7"/>
  <c r="T44" i="7"/>
  <c r="AX46" i="7"/>
  <c r="AU46" i="7"/>
  <c r="AR46" i="7"/>
  <c r="AQ46" i="7"/>
  <c r="AM46" i="7"/>
  <c r="AK46" i="7"/>
  <c r="AJ46" i="7"/>
  <c r="AI46" i="7"/>
  <c r="AE46" i="7"/>
  <c r="AD46" i="7"/>
  <c r="AC46" i="7"/>
  <c r="AA46" i="7"/>
  <c r="W46" i="7"/>
  <c r="V46" i="7"/>
  <c r="AX48" i="7"/>
  <c r="AT48" i="7"/>
  <c r="AR48" i="7"/>
  <c r="AQ48" i="7"/>
  <c r="AP48" i="7"/>
  <c r="AL48" i="7"/>
  <c r="AK48" i="7"/>
  <c r="AJ48" i="7"/>
  <c r="AH48" i="7"/>
  <c r="AD48" i="7"/>
  <c r="AC48" i="7"/>
  <c r="Z48" i="7"/>
  <c r="W48" i="7"/>
  <c r="V48" i="7"/>
  <c r="AX50" i="7"/>
  <c r="AR50" i="7"/>
  <c r="AQ50" i="7"/>
  <c r="AK50" i="7"/>
  <c r="AJ50" i="7"/>
  <c r="AD50" i="7"/>
  <c r="AC50" i="7"/>
  <c r="W50" i="7"/>
  <c r="V50" i="7"/>
  <c r="AX52" i="7"/>
  <c r="AT52" i="7"/>
  <c r="AS52" i="7"/>
  <c r="AR52" i="7"/>
  <c r="AN52" i="7"/>
  <c r="AM52" i="7"/>
  <c r="AL52" i="7"/>
  <c r="AJ52" i="7"/>
  <c r="AF52" i="7"/>
  <c r="AE52" i="7"/>
  <c r="AB52" i="7"/>
  <c r="Y52" i="7"/>
  <c r="X52" i="7"/>
  <c r="T52" i="7"/>
  <c r="AX54" i="7"/>
  <c r="AU54" i="7"/>
  <c r="AT54" i="7"/>
  <c r="AS54" i="7"/>
  <c r="AQ54" i="7"/>
  <c r="AM54" i="7"/>
  <c r="AL54" i="7"/>
  <c r="AI54" i="7"/>
  <c r="AF54" i="7"/>
  <c r="AE54" i="7"/>
  <c r="AA54" i="7"/>
  <c r="Y54" i="7"/>
  <c r="X54" i="7"/>
  <c r="W54" i="7"/>
  <c r="AX56" i="7"/>
  <c r="AT56" i="7"/>
  <c r="AS56" i="7"/>
  <c r="AM56" i="7"/>
  <c r="AL56" i="7"/>
  <c r="AF56" i="7"/>
  <c r="AE56" i="7"/>
  <c r="Y56" i="7"/>
  <c r="X56" i="7"/>
  <c r="AX58" i="7"/>
  <c r="AS58" i="7"/>
  <c r="AR58" i="7"/>
  <c r="AQ58" i="7"/>
  <c r="AO58" i="7"/>
  <c r="AK58" i="7"/>
  <c r="AJ58" i="7"/>
  <c r="AG58" i="7"/>
  <c r="AD58" i="7"/>
  <c r="AC58" i="7"/>
  <c r="Y58" i="7"/>
  <c r="W58" i="7"/>
  <c r="V58" i="7"/>
  <c r="U58" i="7"/>
  <c r="AX60" i="7"/>
  <c r="AR60" i="7"/>
  <c r="AQ60" i="7"/>
  <c r="AN60" i="7"/>
  <c r="AK60" i="7"/>
  <c r="AJ60" i="7"/>
  <c r="AF60" i="7"/>
  <c r="AD60" i="7"/>
  <c r="AC60" i="7"/>
  <c r="AB60" i="7"/>
  <c r="X60" i="7"/>
  <c r="W60" i="7"/>
  <c r="V60" i="7"/>
  <c r="T60" i="7"/>
  <c r="AX62" i="7"/>
  <c r="AR62" i="7"/>
  <c r="AQ62" i="7"/>
  <c r="AK62" i="7"/>
  <c r="AJ62" i="7"/>
  <c r="AD62" i="7"/>
  <c r="AC62" i="7"/>
  <c r="W62" i="7"/>
  <c r="V62" i="7"/>
  <c r="AX64" i="7"/>
  <c r="AT64" i="7"/>
  <c r="AS64" i="7"/>
  <c r="AP64" i="7"/>
  <c r="AM64" i="7"/>
  <c r="AL64" i="7"/>
  <c r="AH64" i="7"/>
  <c r="AF64" i="7"/>
  <c r="AE64" i="7"/>
  <c r="AD64" i="7"/>
  <c r="Z64" i="7"/>
  <c r="Y64" i="7"/>
  <c r="X64" i="7"/>
  <c r="V64" i="7"/>
  <c r="AX66" i="7"/>
  <c r="AT66" i="7"/>
  <c r="AS66" i="7"/>
  <c r="AO66" i="7"/>
  <c r="AM66" i="7"/>
  <c r="AL66" i="7"/>
  <c r="AK66" i="7"/>
  <c r="AG66" i="7"/>
  <c r="AF66" i="7"/>
  <c r="AE66" i="7"/>
  <c r="AC66" i="7"/>
  <c r="Y66" i="7"/>
  <c r="X66" i="7"/>
  <c r="U66" i="7"/>
  <c r="AX68" i="7"/>
  <c r="AT68" i="7"/>
  <c r="AS68" i="7"/>
  <c r="AM68" i="7"/>
  <c r="AL68" i="7"/>
  <c r="AF68" i="7"/>
  <c r="AE68" i="7"/>
  <c r="Y68" i="7"/>
  <c r="X68" i="7"/>
  <c r="AX70" i="7"/>
  <c r="AU70" i="7"/>
  <c r="AQ70" i="7"/>
  <c r="AP70" i="7"/>
  <c r="AM70" i="7"/>
  <c r="AJ70" i="7"/>
  <c r="AI70" i="7"/>
  <c r="AE70" i="7"/>
  <c r="AC70" i="7"/>
  <c r="AB70" i="7"/>
  <c r="AA70" i="7"/>
  <c r="W70" i="7"/>
  <c r="V70" i="7"/>
  <c r="U70" i="7"/>
  <c r="AX72" i="7"/>
  <c r="AT72" i="7"/>
  <c r="AS72" i="7"/>
  <c r="AP72" i="7"/>
  <c r="AM72" i="7"/>
  <c r="AL72" i="7"/>
  <c r="AH72" i="7"/>
  <c r="AF72" i="7"/>
  <c r="AE72" i="7"/>
  <c r="AD72" i="7"/>
  <c r="Z72" i="7"/>
  <c r="Y72" i="7"/>
  <c r="X72" i="7"/>
  <c r="V72" i="7"/>
  <c r="AX74" i="7"/>
  <c r="AS74" i="7"/>
  <c r="AR74" i="7"/>
  <c r="AO74" i="7"/>
  <c r="AK74" i="7"/>
  <c r="AH74" i="7"/>
  <c r="AG74" i="7"/>
  <c r="AD74" i="7"/>
  <c r="AC74" i="7"/>
  <c r="AA74" i="7"/>
  <c r="Y74" i="7"/>
  <c r="W74" i="7"/>
  <c r="U74" i="7"/>
  <c r="T74"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AN50" i="7" s="1"/>
  <c r="K9" i="4"/>
  <c r="AS48" i="7" s="1"/>
  <c r="K8" i="4"/>
  <c r="AT46" i="7" s="1"/>
  <c r="K7" i="4"/>
  <c r="AT70" i="7" s="1"/>
  <c r="AB68" i="7" l="1"/>
  <c r="AN68" i="7"/>
  <c r="AE62" i="7"/>
  <c r="AD56" i="7"/>
  <c r="AP56" i="7"/>
  <c r="Y50" i="7"/>
  <c r="AO50" i="7"/>
  <c r="V74" i="7"/>
  <c r="Z74" i="7"/>
  <c r="AL74" i="7"/>
  <c r="AP74" i="7"/>
  <c r="AT74" i="7"/>
  <c r="W72" i="7"/>
  <c r="AA72" i="7"/>
  <c r="AI72" i="7"/>
  <c r="AQ72" i="7"/>
  <c r="AU72" i="7"/>
  <c r="T70" i="7"/>
  <c r="X70" i="7"/>
  <c r="AF70" i="7"/>
  <c r="AN70" i="7"/>
  <c r="AR70" i="7"/>
  <c r="U68" i="7"/>
  <c r="AC68" i="7"/>
  <c r="AG68" i="7"/>
  <c r="AK68" i="7"/>
  <c r="AO68" i="7"/>
  <c r="V66" i="7"/>
  <c r="Z66" i="7"/>
  <c r="AD66" i="7"/>
  <c r="AH66" i="7"/>
  <c r="AP66" i="7"/>
  <c r="W64" i="7"/>
  <c r="AA64" i="7"/>
  <c r="AI64" i="7"/>
  <c r="AQ64" i="7"/>
  <c r="AU64" i="7"/>
  <c r="T62" i="7"/>
  <c r="X62" i="7"/>
  <c r="AB62" i="7"/>
  <c r="AF62" i="7"/>
  <c r="AN62" i="7"/>
  <c r="U60" i="7"/>
  <c r="Y60" i="7"/>
  <c r="AG60" i="7"/>
  <c r="AO60" i="7"/>
  <c r="AS60" i="7"/>
  <c r="Z58" i="7"/>
  <c r="AH58" i="7"/>
  <c r="AL58" i="7"/>
  <c r="AP58" i="7"/>
  <c r="AT58" i="7"/>
  <c r="W56" i="7"/>
  <c r="AA56" i="7"/>
  <c r="AI56" i="7"/>
  <c r="AQ56" i="7"/>
  <c r="AU56" i="7"/>
  <c r="T54" i="7"/>
  <c r="AB54" i="7"/>
  <c r="AJ54" i="7"/>
  <c r="AN54" i="7"/>
  <c r="AR54" i="7"/>
  <c r="U52" i="7"/>
  <c r="AC52" i="7"/>
  <c r="AG52" i="7"/>
  <c r="AK52" i="7"/>
  <c r="AO52" i="7"/>
  <c r="Z50" i="7"/>
  <c r="AH50" i="7"/>
  <c r="AL50" i="7"/>
  <c r="AP50" i="7"/>
  <c r="AT50" i="7"/>
  <c r="AA48" i="7"/>
  <c r="AE48" i="7"/>
  <c r="AI48" i="7"/>
  <c r="AM48" i="7"/>
  <c r="AU48" i="7"/>
  <c r="T46" i="7"/>
  <c r="X46" i="7"/>
  <c r="AB46" i="7"/>
  <c r="AF46" i="7"/>
  <c r="AN46" i="7"/>
  <c r="AJ68" i="7"/>
  <c r="AA62" i="7"/>
  <c r="AM62" i="7"/>
  <c r="V56" i="7"/>
  <c r="AH56" i="7"/>
  <c r="AG50" i="7"/>
  <c r="AE74" i="7"/>
  <c r="AI74" i="7"/>
  <c r="AM74" i="7"/>
  <c r="AQ74" i="7"/>
  <c r="AU74" i="7"/>
  <c r="T72" i="7"/>
  <c r="AB72" i="7"/>
  <c r="AJ72" i="7"/>
  <c r="AN72" i="7"/>
  <c r="AR72" i="7"/>
  <c r="Y70" i="7"/>
  <c r="AG70" i="7"/>
  <c r="AK70" i="7"/>
  <c r="AO70" i="7"/>
  <c r="AS70" i="7"/>
  <c r="V68" i="7"/>
  <c r="Z68" i="7"/>
  <c r="AD68" i="7"/>
  <c r="AH68" i="7"/>
  <c r="AP68" i="7"/>
  <c r="W66" i="7"/>
  <c r="AA66" i="7"/>
  <c r="AI66" i="7"/>
  <c r="AQ66" i="7"/>
  <c r="AU66" i="7"/>
  <c r="T64" i="7"/>
  <c r="AB64" i="7"/>
  <c r="AJ64" i="7"/>
  <c r="AN64" i="7"/>
  <c r="AR64" i="7"/>
  <c r="U62" i="7"/>
  <c r="Y62" i="7"/>
  <c r="AG62" i="7"/>
  <c r="AO62" i="7"/>
  <c r="AS62" i="7"/>
  <c r="Z60" i="7"/>
  <c r="AH60" i="7"/>
  <c r="AL60" i="7"/>
  <c r="AP60" i="7"/>
  <c r="AT60" i="7"/>
  <c r="AA58" i="7"/>
  <c r="AE58" i="7"/>
  <c r="AI58" i="7"/>
  <c r="AM58" i="7"/>
  <c r="AU58" i="7"/>
  <c r="T56" i="7"/>
  <c r="AB56" i="7"/>
  <c r="AJ56" i="7"/>
  <c r="AN56" i="7"/>
  <c r="AR56" i="7"/>
  <c r="U54" i="7"/>
  <c r="AC54" i="7"/>
  <c r="AG54" i="7"/>
  <c r="AK54" i="7"/>
  <c r="AO54" i="7"/>
  <c r="V52" i="7"/>
  <c r="Z52" i="7"/>
  <c r="AD52" i="7"/>
  <c r="AH52" i="7"/>
  <c r="AP52" i="7"/>
  <c r="AA50" i="7"/>
  <c r="AE50" i="7"/>
  <c r="AI50" i="7"/>
  <c r="AM50" i="7"/>
  <c r="AU50" i="7"/>
  <c r="T48" i="7"/>
  <c r="X48" i="7"/>
  <c r="AB48" i="7"/>
  <c r="AF48" i="7"/>
  <c r="AN48" i="7"/>
  <c r="U46" i="7"/>
  <c r="Y46" i="7"/>
  <c r="AG46" i="7"/>
  <c r="AO46" i="7"/>
  <c r="AS46" i="7"/>
  <c r="T68" i="7"/>
  <c r="AR68" i="7"/>
  <c r="AI62" i="7"/>
  <c r="AU62" i="7"/>
  <c r="Z56" i="7"/>
  <c r="U50" i="7"/>
  <c r="AS50" i="7"/>
  <c r="X74" i="7"/>
  <c r="AB74" i="7"/>
  <c r="AF74" i="7"/>
  <c r="AJ74" i="7"/>
  <c r="AN74" i="7"/>
  <c r="U72" i="7"/>
  <c r="AC72" i="7"/>
  <c r="AG72" i="7"/>
  <c r="AK72" i="7"/>
  <c r="AO72" i="7"/>
  <c r="Z70" i="7"/>
  <c r="AD70" i="7"/>
  <c r="AH70" i="7"/>
  <c r="AL70" i="7"/>
  <c r="W68" i="7"/>
  <c r="AA68" i="7"/>
  <c r="AI68" i="7"/>
  <c r="AQ68" i="7"/>
  <c r="AU68" i="7"/>
  <c r="T66" i="7"/>
  <c r="AB66" i="7"/>
  <c r="AJ66" i="7"/>
  <c r="AN66" i="7"/>
  <c r="AR66" i="7"/>
  <c r="U64" i="7"/>
  <c r="AC64" i="7"/>
  <c r="AG64" i="7"/>
  <c r="AK64" i="7"/>
  <c r="AO64" i="7"/>
  <c r="Z62" i="7"/>
  <c r="AH62" i="7"/>
  <c r="AL62" i="7"/>
  <c r="AP62" i="7"/>
  <c r="AT62" i="7"/>
  <c r="AA60" i="7"/>
  <c r="AE60" i="7"/>
  <c r="AI60" i="7"/>
  <c r="AM60" i="7"/>
  <c r="AU60" i="7"/>
  <c r="T58" i="7"/>
  <c r="X58" i="7"/>
  <c r="AB58" i="7"/>
  <c r="AF58" i="7"/>
  <c r="AN58" i="7"/>
  <c r="U56" i="7"/>
  <c r="AC56" i="7"/>
  <c r="AG56" i="7"/>
  <c r="AK56" i="7"/>
  <c r="AO56" i="7"/>
  <c r="V54" i="7"/>
  <c r="Z54" i="7"/>
  <c r="AD54" i="7"/>
  <c r="AH54" i="7"/>
  <c r="AP54" i="7"/>
  <c r="W52" i="7"/>
  <c r="AA52" i="7"/>
  <c r="AI52" i="7"/>
  <c r="AQ52" i="7"/>
  <c r="AU52" i="7"/>
  <c r="T50" i="7"/>
  <c r="X50" i="7"/>
  <c r="AB50" i="7"/>
  <c r="AF50" i="7"/>
  <c r="U48" i="7"/>
  <c r="Y48" i="7"/>
  <c r="AG48" i="7"/>
  <c r="AO48" i="7"/>
  <c r="Z46" i="7"/>
  <c r="AH46" i="7"/>
  <c r="AL46" i="7"/>
  <c r="AP46" i="7"/>
  <c r="AY43" i="7"/>
  <c r="AY73" i="7" l="1"/>
  <c r="AY71" i="7"/>
  <c r="AY69" i="7"/>
  <c r="AY65" i="7"/>
  <c r="AY63" i="7"/>
  <c r="AY61" i="7"/>
  <c r="AY59" i="7"/>
  <c r="AY57" i="7"/>
  <c r="AY55" i="7"/>
  <c r="AY53" i="7"/>
  <c r="AY51" i="7"/>
  <c r="AY49" i="7"/>
  <c r="AY47" i="7"/>
  <c r="AY45" i="7"/>
  <c r="AY67" i="7"/>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U16" i="1"/>
  <c r="V16" i="1"/>
  <c r="W16" i="1"/>
  <c r="X16" i="1"/>
  <c r="Y16" i="1"/>
  <c r="Z16" i="1"/>
  <c r="AA16" i="1"/>
  <c r="AB16" i="1"/>
  <c r="AC16" i="1"/>
  <c r="AD16" i="1"/>
  <c r="AE16" i="1"/>
  <c r="AF16" i="1"/>
  <c r="AG16" i="1"/>
  <c r="AH16" i="1"/>
  <c r="AI16" i="1"/>
  <c r="AJ16" i="1"/>
  <c r="AK16" i="1"/>
  <c r="AL16" i="1"/>
  <c r="AM16" i="1"/>
  <c r="AN16" i="1"/>
  <c r="AO16" i="1"/>
  <c r="AP16" i="1"/>
  <c r="AQ16" i="1"/>
  <c r="AR16" i="1"/>
  <c r="AS16" i="1"/>
  <c r="AT16" i="1"/>
  <c r="AU16" i="1"/>
  <c r="AV16" i="1"/>
  <c r="AW16" i="1"/>
  <c r="AX16" i="1"/>
  <c r="T16" i="1"/>
  <c r="I80" i="7" l="1"/>
  <c r="I82" i="7"/>
  <c r="AX42" i="7"/>
  <c r="AU42" i="7"/>
  <c r="AT42" i="7"/>
  <c r="AS42" i="7"/>
  <c r="AR42" i="7"/>
  <c r="AQ42" i="7"/>
  <c r="AP42" i="7"/>
  <c r="AO42" i="7"/>
  <c r="AN42" i="7"/>
  <c r="AM42" i="7"/>
  <c r="AL42" i="7"/>
  <c r="AK42" i="7"/>
  <c r="AJ42" i="7"/>
  <c r="AI42" i="7"/>
  <c r="AH42" i="7"/>
  <c r="AG42" i="7"/>
  <c r="AF42" i="7"/>
  <c r="AE42" i="7"/>
  <c r="AD42" i="7"/>
  <c r="AC42" i="7"/>
  <c r="AB42" i="7"/>
  <c r="AA42" i="7"/>
  <c r="Z42" i="7"/>
  <c r="Y42" i="7"/>
  <c r="X42" i="7"/>
  <c r="W42" i="7"/>
  <c r="V42" i="7"/>
  <c r="U42" i="7"/>
  <c r="T42" i="7"/>
  <c r="AX40" i="7"/>
  <c r="AU40" i="7"/>
  <c r="AT40" i="7"/>
  <c r="AS40" i="7"/>
  <c r="AR40" i="7"/>
  <c r="AQ40" i="7"/>
  <c r="AP40" i="7"/>
  <c r="AO40" i="7"/>
  <c r="AN40" i="7"/>
  <c r="AM40" i="7"/>
  <c r="AL40" i="7"/>
  <c r="AK40" i="7"/>
  <c r="AJ40" i="7"/>
  <c r="AI40" i="7"/>
  <c r="AH40" i="7"/>
  <c r="AG40" i="7"/>
  <c r="AF40" i="7"/>
  <c r="AE40" i="7"/>
  <c r="AD40" i="7"/>
  <c r="AC40" i="7"/>
  <c r="AB40" i="7"/>
  <c r="AA40" i="7"/>
  <c r="Z40" i="7"/>
  <c r="Y40" i="7"/>
  <c r="X40" i="7"/>
  <c r="W40" i="7"/>
  <c r="V40" i="7"/>
  <c r="U40" i="7"/>
  <c r="T40" i="7"/>
  <c r="AX38" i="7"/>
  <c r="AU38" i="7"/>
  <c r="AT38" i="7"/>
  <c r="AS38" i="7"/>
  <c r="AR38" i="7"/>
  <c r="AQ38" i="7"/>
  <c r="AP38" i="7"/>
  <c r="AO38" i="7"/>
  <c r="AN38" i="7"/>
  <c r="AM38" i="7"/>
  <c r="AL38" i="7"/>
  <c r="AK38" i="7"/>
  <c r="AJ38" i="7"/>
  <c r="AI38" i="7"/>
  <c r="AH38" i="7"/>
  <c r="AG38" i="7"/>
  <c r="AF38" i="7"/>
  <c r="AE38" i="7"/>
  <c r="AD38" i="7"/>
  <c r="AC38" i="7"/>
  <c r="AB38" i="7"/>
  <c r="AA38" i="7"/>
  <c r="Z38" i="7"/>
  <c r="Y38" i="7"/>
  <c r="X38" i="7"/>
  <c r="W38" i="7"/>
  <c r="V38" i="7"/>
  <c r="U38" i="7"/>
  <c r="T38" i="7"/>
  <c r="AX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AX34" i="7"/>
  <c r="AU34" i="7"/>
  <c r="AT34" i="7"/>
  <c r="AS34" i="7"/>
  <c r="AR34" i="7"/>
  <c r="AQ34" i="7"/>
  <c r="AP34" i="7"/>
  <c r="AO34" i="7"/>
  <c r="AN34" i="7"/>
  <c r="AM34" i="7"/>
  <c r="AL34" i="7"/>
  <c r="AK34" i="7"/>
  <c r="AJ34" i="7"/>
  <c r="AI34" i="7"/>
  <c r="AH34" i="7"/>
  <c r="AG34" i="7"/>
  <c r="AF34" i="7"/>
  <c r="AE34" i="7"/>
  <c r="AD34" i="7"/>
  <c r="AC34" i="7"/>
  <c r="AB34" i="7"/>
  <c r="AA34" i="7"/>
  <c r="Z34" i="7"/>
  <c r="Y34" i="7"/>
  <c r="X34" i="7"/>
  <c r="W34" i="7"/>
  <c r="V34" i="7"/>
  <c r="U34" i="7"/>
  <c r="T34" i="7"/>
  <c r="AX32" i="7"/>
  <c r="AU32" i="7"/>
  <c r="AT32" i="7"/>
  <c r="AS32" i="7"/>
  <c r="AR32" i="7"/>
  <c r="AQ32" i="7"/>
  <c r="AP32" i="7"/>
  <c r="AO32" i="7"/>
  <c r="AN32" i="7"/>
  <c r="AM32" i="7"/>
  <c r="AL32" i="7"/>
  <c r="AK32" i="7"/>
  <c r="AJ32" i="7"/>
  <c r="AI32" i="7"/>
  <c r="AH32" i="7"/>
  <c r="AG32" i="7"/>
  <c r="AF32" i="7"/>
  <c r="AE32" i="7"/>
  <c r="AD32" i="7"/>
  <c r="AC32" i="7"/>
  <c r="AB32" i="7"/>
  <c r="AA32" i="7"/>
  <c r="Z32" i="7"/>
  <c r="Y32" i="7"/>
  <c r="X32" i="7"/>
  <c r="W32" i="7"/>
  <c r="V32" i="7"/>
  <c r="U32" i="7"/>
  <c r="T32" i="7"/>
  <c r="AX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U30" i="7"/>
  <c r="T30" i="7"/>
  <c r="AX28" i="7"/>
  <c r="AU28" i="7"/>
  <c r="AT28" i="7"/>
  <c r="AS28" i="7"/>
  <c r="AR28" i="7"/>
  <c r="AQ28" i="7"/>
  <c r="AP28" i="7"/>
  <c r="AO28" i="7"/>
  <c r="AN28" i="7"/>
  <c r="AM28" i="7"/>
  <c r="AL28" i="7"/>
  <c r="AK28" i="7"/>
  <c r="AJ28" i="7"/>
  <c r="AI28" i="7"/>
  <c r="AH28" i="7"/>
  <c r="AG28" i="7"/>
  <c r="AF28" i="7"/>
  <c r="AE28" i="7"/>
  <c r="AD28" i="7"/>
  <c r="AC28" i="7"/>
  <c r="AB28" i="7"/>
  <c r="AA28" i="7"/>
  <c r="Z28" i="7"/>
  <c r="Y28" i="7"/>
  <c r="X28" i="7"/>
  <c r="W28" i="7"/>
  <c r="V28" i="7"/>
  <c r="U28" i="7"/>
  <c r="T28" i="7"/>
  <c r="AX26" i="7"/>
  <c r="AU26" i="7"/>
  <c r="AT26" i="7"/>
  <c r="AS26" i="7"/>
  <c r="AR26" i="7"/>
  <c r="AQ26" i="7"/>
  <c r="AP26" i="7"/>
  <c r="AO26" i="7"/>
  <c r="AN26" i="7"/>
  <c r="AM26" i="7"/>
  <c r="AL26" i="7"/>
  <c r="AK26" i="7"/>
  <c r="AJ26" i="7"/>
  <c r="AI26" i="7"/>
  <c r="AH26" i="7"/>
  <c r="AG26" i="7"/>
  <c r="AF26" i="7"/>
  <c r="AE26" i="7"/>
  <c r="AD26" i="7"/>
  <c r="AC26" i="7"/>
  <c r="AB26" i="7"/>
  <c r="AA26" i="7"/>
  <c r="Z26" i="7"/>
  <c r="Y26" i="7"/>
  <c r="X26" i="7"/>
  <c r="W26" i="7"/>
  <c r="V26" i="7"/>
  <c r="U26" i="7"/>
  <c r="T26" i="7"/>
  <c r="AX24" i="7"/>
  <c r="AU24" i="7"/>
  <c r="AT24" i="7"/>
  <c r="AS24" i="7"/>
  <c r="AR24" i="7"/>
  <c r="AQ24" i="7"/>
  <c r="AP24" i="7"/>
  <c r="AO24" i="7"/>
  <c r="AN24" i="7"/>
  <c r="AM24" i="7"/>
  <c r="AL24" i="7"/>
  <c r="AK24" i="7"/>
  <c r="AJ24" i="7"/>
  <c r="AI24" i="7"/>
  <c r="AH24" i="7"/>
  <c r="AG24" i="7"/>
  <c r="AF24" i="7"/>
  <c r="AE24" i="7"/>
  <c r="AD24" i="7"/>
  <c r="AC24" i="7"/>
  <c r="AB24" i="7"/>
  <c r="AA24" i="7"/>
  <c r="Z24" i="7"/>
  <c r="Y24" i="7"/>
  <c r="X24" i="7"/>
  <c r="W24" i="7"/>
  <c r="V24" i="7"/>
  <c r="U24" i="7"/>
  <c r="T24" i="7"/>
  <c r="AX22" i="7"/>
  <c r="AU22" i="7"/>
  <c r="AT22" i="7"/>
  <c r="AS22" i="7"/>
  <c r="AR22" i="7"/>
  <c r="AQ22" i="7"/>
  <c r="AP22" i="7"/>
  <c r="AO22" i="7"/>
  <c r="AN22" i="7"/>
  <c r="AM22" i="7"/>
  <c r="AL22" i="7"/>
  <c r="AK22" i="7"/>
  <c r="AJ22" i="7"/>
  <c r="AI22" i="7"/>
  <c r="AH22" i="7"/>
  <c r="AG22" i="7"/>
  <c r="AF22" i="7"/>
  <c r="AE22" i="7"/>
  <c r="AD22" i="7"/>
  <c r="AC22" i="7"/>
  <c r="AB22" i="7"/>
  <c r="AA22" i="7"/>
  <c r="Z22" i="7"/>
  <c r="Y22" i="7"/>
  <c r="X22" i="7"/>
  <c r="W22" i="7"/>
  <c r="V22" i="7"/>
  <c r="U22" i="7"/>
  <c r="T22" i="7"/>
  <c r="AX20" i="7"/>
  <c r="AU20" i="7"/>
  <c r="AT20" i="7"/>
  <c r="AS20" i="7"/>
  <c r="AR20" i="7"/>
  <c r="AQ20" i="7"/>
  <c r="AP20" i="7"/>
  <c r="AO20" i="7"/>
  <c r="AN20" i="7"/>
  <c r="AM20" i="7"/>
  <c r="AJ20" i="7"/>
  <c r="AI20" i="7"/>
  <c r="AH20" i="7"/>
  <c r="AG20" i="7"/>
  <c r="AF20" i="7"/>
  <c r="AE20" i="7"/>
  <c r="AD20" i="7"/>
  <c r="AC20" i="7"/>
  <c r="AB20" i="7"/>
  <c r="AA20" i="7"/>
  <c r="Z20" i="7"/>
  <c r="Y20" i="7"/>
  <c r="X20" i="7"/>
  <c r="W20" i="7"/>
  <c r="V20" i="7"/>
  <c r="U20" i="7"/>
  <c r="T20" i="7"/>
  <c r="AX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B17" i="7"/>
  <c r="B19" i="7" s="1"/>
  <c r="B21" i="7" s="1"/>
  <c r="B23" i="7" s="1"/>
  <c r="B25" i="7" s="1"/>
  <c r="B27" i="7" s="1"/>
  <c r="B29" i="7" s="1"/>
  <c r="B31" i="7" s="1"/>
  <c r="B33" i="7" s="1"/>
  <c r="B35" i="7" s="1"/>
  <c r="B37" i="7" s="1"/>
  <c r="B39" i="7" s="1"/>
  <c r="B41" i="7" s="1"/>
  <c r="B43" i="7" s="1"/>
  <c r="B45" i="7" s="1"/>
  <c r="AX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AB2" i="7"/>
  <c r="AR13" i="7" s="1"/>
  <c r="AR14" i="7" s="1"/>
  <c r="AW12" i="7" l="1"/>
  <c r="AW13" i="7" s="1"/>
  <c r="AW14" i="7" s="1"/>
  <c r="AV12" i="7"/>
  <c r="AV13" i="7" s="1"/>
  <c r="AV14" i="7" s="1"/>
  <c r="AX12" i="7"/>
  <c r="AX13" i="7" s="1"/>
  <c r="AX14" i="7" s="1"/>
  <c r="V7" i="7"/>
  <c r="AU13" i="7"/>
  <c r="AU14" i="7" s="1"/>
  <c r="AN12" i="7"/>
  <c r="Y13" i="7"/>
  <c r="Y14" i="7" s="1"/>
  <c r="AB12" i="7"/>
  <c r="AI13" i="7"/>
  <c r="AI14" i="7" s="1"/>
  <c r="Z12" i="7"/>
  <c r="AJ12" i="7"/>
  <c r="AA13" i="7"/>
  <c r="AA14" i="7" s="1"/>
  <c r="AM13" i="7"/>
  <c r="AM14" i="7" s="1"/>
  <c r="B47" i="7"/>
  <c r="B49" i="7" s="1"/>
  <c r="B51" i="7" s="1"/>
  <c r="B53" i="7" s="1"/>
  <c r="B55" i="7" s="1"/>
  <c r="B57" i="7" s="1"/>
  <c r="B59" i="7" s="1"/>
  <c r="B61" i="7" s="1"/>
  <c r="B63" i="7" s="1"/>
  <c r="B65" i="7" s="1"/>
  <c r="B67" i="7" s="1"/>
  <c r="B69" i="7" s="1"/>
  <c r="B71" i="7" s="1"/>
  <c r="B73" i="7" s="1"/>
  <c r="T12" i="7"/>
  <c r="AF12" i="7"/>
  <c r="AP12" i="7"/>
  <c r="AE13" i="7"/>
  <c r="AE14" i="7" s="1"/>
  <c r="AO13" i="7"/>
  <c r="AO14" i="7" s="1"/>
  <c r="X12" i="7"/>
  <c r="AH12" i="7"/>
  <c r="AR12" i="7"/>
  <c r="W13" i="7"/>
  <c r="W14" i="7" s="1"/>
  <c r="AG13" i="7"/>
  <c r="AG14" i="7" s="1"/>
  <c r="AQ13" i="7"/>
  <c r="AQ14" i="7" s="1"/>
  <c r="V12" i="7"/>
  <c r="AD12" i="7"/>
  <c r="AL12" i="7"/>
  <c r="AT12" i="7"/>
  <c r="U13" i="7"/>
  <c r="U14" i="7" s="1"/>
  <c r="AC13" i="7"/>
  <c r="AC14" i="7" s="1"/>
  <c r="AK13" i="7"/>
  <c r="AK14" i="7" s="1"/>
  <c r="AS13" i="7"/>
  <c r="AS14" i="7" s="1"/>
  <c r="AY23" i="7"/>
  <c r="BA23" i="7" s="1"/>
  <c r="AY15" i="7"/>
  <c r="BA15" i="7" s="1"/>
  <c r="AY27" i="7"/>
  <c r="BA27" i="7" s="1"/>
  <c r="AY29" i="7"/>
  <c r="BA29" i="7" s="1"/>
  <c r="AY35" i="7"/>
  <c r="BA35" i="7" s="1"/>
  <c r="AY37" i="7"/>
  <c r="BA37" i="7" s="1"/>
  <c r="AY25" i="7"/>
  <c r="BA25" i="7" s="1"/>
  <c r="AY31" i="7"/>
  <c r="BA31" i="7" s="1"/>
  <c r="AY33" i="7"/>
  <c r="BA33" i="7" s="1"/>
  <c r="AY39" i="7"/>
  <c r="BA39" i="7" s="1"/>
  <c r="AY41" i="7"/>
  <c r="BA41" i="7" s="1"/>
  <c r="G94" i="7"/>
  <c r="AY21" i="7"/>
  <c r="AY19" i="7"/>
  <c r="AY17" i="7"/>
  <c r="U12" i="7"/>
  <c r="Y12" i="7"/>
  <c r="AC12" i="7"/>
  <c r="AG12" i="7"/>
  <c r="AK12" i="7"/>
  <c r="AO12" i="7"/>
  <c r="AS12" i="7"/>
  <c r="V13" i="7"/>
  <c r="V14" i="7" s="1"/>
  <c r="Z13" i="7"/>
  <c r="Z14" i="7" s="1"/>
  <c r="AD13" i="7"/>
  <c r="AD14" i="7" s="1"/>
  <c r="AH13" i="7"/>
  <c r="AH14" i="7" s="1"/>
  <c r="AL13" i="7"/>
  <c r="AL14" i="7" s="1"/>
  <c r="AP13" i="7"/>
  <c r="AP14" i="7" s="1"/>
  <c r="AT13" i="7"/>
  <c r="AT14" i="7" s="1"/>
  <c r="W12" i="7"/>
  <c r="AA12" i="7"/>
  <c r="AE12" i="7"/>
  <c r="AI12" i="7"/>
  <c r="AM12" i="7"/>
  <c r="AQ12" i="7"/>
  <c r="AU12" i="7"/>
  <c r="T13" i="7"/>
  <c r="T14" i="7" s="1"/>
  <c r="X13" i="7"/>
  <c r="X14" i="7" s="1"/>
  <c r="AB13" i="7"/>
  <c r="AB14" i="7" s="1"/>
  <c r="AF13" i="7"/>
  <c r="AF14" i="7" s="1"/>
  <c r="AJ13" i="7"/>
  <c r="AJ14" i="7" s="1"/>
  <c r="AN13" i="7"/>
  <c r="AN14" i="7" s="1"/>
  <c r="BA43" i="7" l="1"/>
  <c r="BA49" i="7"/>
  <c r="BA57" i="7"/>
  <c r="BA65" i="7"/>
  <c r="BA67" i="7"/>
  <c r="K82" i="7" s="1"/>
  <c r="BA51" i="7"/>
  <c r="BA59" i="7"/>
  <c r="BA69" i="7"/>
  <c r="BA45" i="7"/>
  <c r="BA53" i="7"/>
  <c r="BA61" i="7"/>
  <c r="BA71" i="7"/>
  <c r="BA47" i="7"/>
  <c r="BA55" i="7"/>
  <c r="BA63" i="7"/>
  <c r="BA73" i="7"/>
  <c r="AY75" i="7"/>
  <c r="BA21" i="7"/>
  <c r="BA19" i="7"/>
  <c r="BA17" i="7"/>
  <c r="K80" i="7" l="1"/>
  <c r="K84" i="7" s="1"/>
  <c r="I84" i="7"/>
  <c r="G89" i="7"/>
  <c r="BA75" i="7"/>
  <c r="Q89" i="7" l="1"/>
  <c r="L94" i="7" s="1"/>
  <c r="Q94" i="7" s="1"/>
  <c r="AO94" i="7" s="1"/>
  <c r="AY35" i="1" l="1"/>
  <c r="AY37" i="1"/>
  <c r="AY41" i="1"/>
  <c r="AY39" i="1"/>
  <c r="AY25" i="1" l="1"/>
  <c r="AY27" i="1"/>
  <c r="AY31" i="1"/>
  <c r="AY33" i="1"/>
  <c r="AY29" i="1"/>
  <c r="AY23" i="1"/>
  <c r="AY19" i="1" l="1"/>
  <c r="AY17" i="1"/>
  <c r="AY21" i="1"/>
  <c r="AY15" i="1"/>
  <c r="B17" i="1" l="1"/>
  <c r="B19" i="1" s="1"/>
  <c r="B21" i="1" s="1"/>
  <c r="B23" i="1" s="1"/>
  <c r="B25" i="1" s="1"/>
  <c r="B27" i="1" s="1"/>
  <c r="B29" i="1" s="1"/>
  <c r="B31" i="1" s="1"/>
  <c r="B33" i="1" s="1"/>
  <c r="B35" i="1" l="1"/>
  <c r="B37" i="1" l="1"/>
  <c r="B39" i="1" s="1"/>
  <c r="B41" i="1" s="1"/>
  <c r="AB2" i="1"/>
  <c r="AW12" i="1" l="1"/>
  <c r="AX12" i="1"/>
  <c r="AX13" i="1" s="1"/>
  <c r="AX14" i="1" s="1"/>
  <c r="AV12" i="1"/>
  <c r="B43" i="1"/>
  <c r="V7" i="1"/>
  <c r="T12" i="1"/>
  <c r="W13" i="1"/>
  <c r="W14" i="1" s="1"/>
  <c r="AP13" i="1"/>
  <c r="AP14" i="1" s="1"/>
  <c r="X13" i="1"/>
  <c r="X14" i="1" s="1"/>
  <c r="AH13" i="1"/>
  <c r="AH14" i="1" s="1"/>
  <c r="AR13" i="1"/>
  <c r="AR14" i="1" s="1"/>
  <c r="AU13" i="1"/>
  <c r="AU14" i="1" s="1"/>
  <c r="AE13" i="1"/>
  <c r="AE14" i="1" s="1"/>
  <c r="Z13" i="1"/>
  <c r="Z14" i="1" s="1"/>
  <c r="AJ13" i="1"/>
  <c r="AJ14" i="1" s="1"/>
  <c r="T13" i="1"/>
  <c r="T14" i="1" s="1"/>
  <c r="AB13" i="1"/>
  <c r="AB14" i="1" s="1"/>
  <c r="AM13" i="1"/>
  <c r="AM14" i="1" s="1"/>
  <c r="AD13" i="1"/>
  <c r="AD14" i="1" s="1"/>
  <c r="AI13" i="1"/>
  <c r="AI14" i="1" s="1"/>
  <c r="AN13" i="1"/>
  <c r="AN14" i="1" s="1"/>
  <c r="AT13" i="1"/>
  <c r="AT14" i="1" s="1"/>
  <c r="V13" i="1"/>
  <c r="V14" i="1" s="1"/>
  <c r="AA13" i="1"/>
  <c r="AA14" i="1" s="1"/>
  <c r="AF13" i="1"/>
  <c r="AF14" i="1" s="1"/>
  <c r="AL13" i="1"/>
  <c r="AL14" i="1" s="1"/>
  <c r="AQ13" i="1"/>
  <c r="AQ14" i="1" s="1"/>
  <c r="U13" i="1"/>
  <c r="U14" i="1" s="1"/>
  <c r="Y13" i="1"/>
  <c r="Y14" i="1" s="1"/>
  <c r="AC13" i="1"/>
  <c r="AC14" i="1" s="1"/>
  <c r="AG13" i="1"/>
  <c r="AG14" i="1" s="1"/>
  <c r="AK13" i="1"/>
  <c r="AK14" i="1" s="1"/>
  <c r="AO13" i="1"/>
  <c r="AO14" i="1" s="1"/>
  <c r="AS13" i="1"/>
  <c r="AS14" i="1" s="1"/>
  <c r="AA12" i="1"/>
  <c r="AE12" i="1"/>
  <c r="AI12" i="1"/>
  <c r="AM12" i="1"/>
  <c r="AQ12" i="1"/>
  <c r="AU12" i="1"/>
  <c r="X12" i="1"/>
  <c r="AB12" i="1"/>
  <c r="AF12" i="1"/>
  <c r="AJ12" i="1"/>
  <c r="AN12" i="1"/>
  <c r="AR12" i="1"/>
  <c r="AV13" i="1"/>
  <c r="AV14" i="1" s="1"/>
  <c r="U12" i="1"/>
  <c r="Y12" i="1"/>
  <c r="AC12" i="1"/>
  <c r="AG12" i="1"/>
  <c r="AK12" i="1"/>
  <c r="AO12" i="1"/>
  <c r="AS12" i="1"/>
  <c r="AW13" i="1"/>
  <c r="AW14" i="1" s="1"/>
  <c r="W12" i="1"/>
  <c r="V12" i="1"/>
  <c r="Z12" i="1"/>
  <c r="AD12" i="1"/>
  <c r="AH12" i="1"/>
  <c r="AL12" i="1"/>
  <c r="AP12" i="1"/>
  <c r="AT12" i="1"/>
  <c r="BA43" i="1" l="1"/>
  <c r="BA37" i="1"/>
  <c r="BA35" i="1"/>
  <c r="BA41" i="1"/>
  <c r="BA39" i="1"/>
  <c r="BA23" i="1"/>
  <c r="BA31" i="1"/>
  <c r="BA29" i="1"/>
  <c r="BA25" i="1"/>
  <c r="BA19" i="1"/>
  <c r="BA27" i="1"/>
  <c r="BA17" i="1"/>
  <c r="BA33" i="1"/>
  <c r="BA15" i="1"/>
  <c r="BA21" i="1"/>
  <c r="AY45" i="1"/>
  <c r="BA45" i="1" l="1"/>
</calcChain>
</file>

<file path=xl/sharedStrings.xml><?xml version="1.0" encoding="utf-8"?>
<sst xmlns="http://schemas.openxmlformats.org/spreadsheetml/2006/main" count="1835" uniqueCount="263">
  <si>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</si>
  <si>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</si>
  <si>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</si>
  <si>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</si>
  <si>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</si>
  <si>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</si>
  <si>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</si>
  <si>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</si>
  <si>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</si>
  <si>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</si>
  <si>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</si>
  <si>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</si>
  <si>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</si>
  <si>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</si>
  <si>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</si>
  <si>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</si>
  <si>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</si>
  <si>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</si>
  <si>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</si>
  <si>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</si>
  <si>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</si>
  <si>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</si>
  <si>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</si>
  <si>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</si>
  <si>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</si>
  <si>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</si>
  <si>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</si>
  <si>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</si>
  <si>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</si>
  <si>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</si>
  <si>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</si>
  <si>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</si>
  <si>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</si>
  <si>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</si>
  <si>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</si>
  <si>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</si>
  <si>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</si>
  <si>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</si>
  <si>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</si>
  <si>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</si>
  <si>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</si>
  <si>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</si>
  <si>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</si>
  <si>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</si>
  <si>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</si>
  <si>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</si>
  <si>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</si>
  <si>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</si>
  <si>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</si>
  <si>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</si>
  <si>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</si>
  <si>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</si>
  <si>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</si>
  <si>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</si>
  <si>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</si>
  <si>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</si>
  <si>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</si>
  <si>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</si>
  <si>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</si>
  <si>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</si>
  <si>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</si>
  <si>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</si>
  <si>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</si>
  <si>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</si>
  <si>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</si>
  <si>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</si>
  <si>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</si>
  <si>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</si>
  <si>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</si>
  <si>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</si>
  <si>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</si>
  <si>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</si>
  <si>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</si>
  <si>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</si>
  <si>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</si>
  <si>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</si>
  <si>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</si>
  <si>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</si>
  <si>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</si>
  <si>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</si>
  <si>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</si>
  <si>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</si>
  <si>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</si>
  <si>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合計</t>
    <rPh sb="0" eb="2">
      <t>ゴウケイ</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</si>
  <si>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</si>
  <si>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</si>
  <si>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</si>
  <si>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</si>
  <si>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</si>
  <si>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</si>
  <si>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</si>
  <si>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</si>
  <si>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</si>
  <si>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</si>
  <si>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</si>
  <si>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</si>
  <si>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</si>
  <si>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</si>
  <si>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</si>
  <si>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</si>
  <si>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</si>
  <si>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</si>
  <si>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</si>
  <si>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</si>
  <si>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</si>
  <si>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</si>
  <si>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</si>
  <si>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</si>
  <si>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</si>
  <si>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</si>
  <si>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</si>
  <si>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</si>
  <si>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</si>
  <si>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</si>
  <si>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</si>
  <si>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</si>
  <si>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</si>
  <si>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B</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</si>
  <si>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</si>
  <si>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</si>
  <si>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</si>
  <si>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</si>
  <si>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</si>
  <si>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</si>
  <si>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　(1) 「計画」・「実績」のいずれかを選択してください。</t>
    <rPh sb="6" eb="8">
      <t>ケイカク</t>
    </rPh>
    <rPh sb="11" eb="13">
      <t>ジッセキ</t>
    </rPh>
    <rPh sb="20" eb="22">
      <t>センタク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</si>
  <si>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</si>
  <si>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</si>
  <si>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</si>
  <si>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</si>
  <si>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</si>
  <si>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</si>
  <si>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　A郎</t>
    <rPh sb="4" eb="5">
      <t>ロウ</t>
    </rPh>
    <phoneticPr fontId="1"/>
  </si>
  <si>
    <t>○○　B子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</si>
  <si>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</si>
  <si>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</si>
  <si>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</si>
  <si>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</si>
  <si>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</si>
  <si>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</si>
  <si>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</si>
  <si>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</si>
  <si>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</si>
  <si>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オペレーター</t>
  </si>
  <si>
    <t>オペレーター</t>
    <phoneticPr fontId="1"/>
  </si>
  <si>
    <t>医師</t>
    <rPh sb="0" eb="2">
      <t>イシ</t>
    </rPh>
    <phoneticPr fontId="1"/>
  </si>
  <si>
    <t>保健師</t>
    <rPh sb="0" eb="3">
      <t>ホケンシ</t>
    </rPh>
    <phoneticPr fontId="1"/>
  </si>
  <si>
    <t>社会福祉士</t>
    <rPh sb="0" eb="2">
      <t>シャカイ</t>
    </rPh>
    <rPh sb="2" eb="5">
      <t>フクシシ</t>
    </rPh>
    <phoneticPr fontId="1"/>
  </si>
  <si>
    <t>介護支援専門員</t>
    <rPh sb="0" eb="2">
      <t>カイゴ</t>
    </rPh>
    <rPh sb="2" eb="4">
      <t>シエン</t>
    </rPh>
    <rPh sb="4" eb="7">
      <t>センモンイン</t>
    </rPh>
    <phoneticPr fontId="1"/>
  </si>
  <si>
    <t>計画作成責任者</t>
    <rPh sb="0" eb="2">
      <t>ケイカク</t>
    </rPh>
    <rPh sb="2" eb="4">
      <t>サクセイ</t>
    </rPh>
    <rPh sb="4" eb="7">
      <t>セキニンシャ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</si>
  <si>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</si>
  <si>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</si>
  <si>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</si>
  <si>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</si>
  <si>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</si>
  <si>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</si>
  <si>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C列・・・「管理者」</t>
    <rPh sb="2" eb="3">
      <t>レツ</t>
    </rPh>
    <rPh sb="7" eb="10">
      <t>カンリシャ</t>
    </rPh>
    <phoneticPr fontId="1"/>
  </si>
  <si>
    <t>　D列・・・「オペレーター」</t>
    <rPh sb="2" eb="3">
      <t>レツ</t>
    </rPh>
    <phoneticPr fontId="1"/>
  </si>
  <si>
    <t>訪問介護員等_随時訪問</t>
    <rPh sb="0" eb="2">
      <t>ホウモン</t>
    </rPh>
    <rPh sb="2" eb="4">
      <t>カイゴ</t>
    </rPh>
    <rPh sb="4" eb="6">
      <t>インナド</t>
    </rPh>
    <rPh sb="7" eb="9">
      <t>ズイジ</t>
    </rPh>
    <rPh sb="9" eb="11">
      <t>ホウモン</t>
    </rPh>
    <phoneticPr fontId="1"/>
  </si>
  <si>
    <t>a</t>
    <phoneticPr fontId="1"/>
  </si>
  <si>
    <t>○○　C子</t>
    <phoneticPr fontId="1"/>
  </si>
  <si>
    <t>○○　D子</t>
    <phoneticPr fontId="1"/>
  </si>
  <si>
    <t>○○　E子</t>
    <rPh sb="4" eb="5">
      <t>コ</t>
    </rPh>
    <phoneticPr fontId="1"/>
  </si>
  <si>
    <t>○○　F太</t>
    <rPh sb="4" eb="5">
      <t>タ</t>
    </rPh>
    <phoneticPr fontId="1"/>
  </si>
  <si>
    <t>○○　G美</t>
    <rPh sb="4" eb="5">
      <t>ミ</t>
    </rPh>
    <phoneticPr fontId="1"/>
  </si>
  <si>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</si>
  <si>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</si>
  <si>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　H男</t>
    <rPh sb="4" eb="5">
      <t>オトコ</t>
    </rPh>
    <phoneticPr fontId="1"/>
  </si>
  <si>
    <t>○○　I子</t>
    <rPh sb="4" eb="5">
      <t>コ</t>
    </rPh>
    <phoneticPr fontId="1"/>
  </si>
  <si>
    <t>○○　J太</t>
    <rPh sb="4" eb="5">
      <t>タ</t>
    </rPh>
    <phoneticPr fontId="1"/>
  </si>
  <si>
    <t>○○　K子</t>
    <rPh sb="4" eb="5">
      <t>コ</t>
    </rPh>
    <phoneticPr fontId="1"/>
  </si>
  <si>
    <t>○○　L朗</t>
    <rPh sb="4" eb="5">
      <t>ロウ</t>
    </rPh>
    <phoneticPr fontId="1"/>
  </si>
  <si>
    <t>○○　M子</t>
    <rPh sb="4" eb="5">
      <t>コ</t>
    </rPh>
    <phoneticPr fontId="1"/>
  </si>
  <si>
    <t>○○　O美</t>
    <rPh sb="4" eb="5">
      <t>ミ</t>
    </rPh>
    <phoneticPr fontId="1"/>
  </si>
  <si>
    <t>○○　P子</t>
    <rPh sb="4" eb="5">
      <t>コ</t>
    </rPh>
    <phoneticPr fontId="1"/>
  </si>
  <si>
    <t>○○　Q郞</t>
    <rPh sb="4" eb="5">
      <t>ロウ</t>
    </rPh>
    <phoneticPr fontId="1"/>
  </si>
  <si>
    <t>○○　R子</t>
    <rPh sb="4" eb="5">
      <t>コ</t>
    </rPh>
    <phoneticPr fontId="1"/>
  </si>
  <si>
    <t>○○　S夫</t>
    <rPh sb="4" eb="5">
      <t>オット</t>
    </rPh>
    <phoneticPr fontId="1"/>
  </si>
  <si>
    <t>○○　T美</t>
    <rPh sb="4" eb="5">
      <t>ミ</t>
    </rPh>
    <phoneticPr fontId="1"/>
  </si>
  <si>
    <t>○○　U男</t>
    <rPh sb="4" eb="5">
      <t>オトコ</t>
    </rPh>
    <phoneticPr fontId="1"/>
  </si>
  <si>
    <t>○○　V子</t>
    <rPh sb="4" eb="5">
      <t>コ</t>
    </rPh>
    <phoneticPr fontId="1"/>
  </si>
  <si>
    <t>○○　X美</t>
    <rPh sb="4" eb="5">
      <t>ミ</t>
    </rPh>
    <phoneticPr fontId="1"/>
  </si>
  <si>
    <t>○○　Z子</t>
    <rPh sb="4" eb="5">
      <t>コ</t>
    </rPh>
    <phoneticPr fontId="1"/>
  </si>
  <si>
    <t>○○　W郞</t>
    <rPh sb="4" eb="5">
      <t>ロウ</t>
    </rPh>
    <phoneticPr fontId="1"/>
  </si>
  <si>
    <t>○○　Y男</t>
    <rPh sb="4" eb="5">
      <t>オトコ</t>
    </rPh>
    <phoneticPr fontId="1"/>
  </si>
  <si>
    <t>○○　AA夫</t>
    <rPh sb="5" eb="6">
      <t>オット</t>
    </rPh>
    <phoneticPr fontId="1"/>
  </si>
  <si>
    <t>○○　BB子</t>
    <rPh sb="5" eb="6">
      <t>コ</t>
    </rPh>
    <phoneticPr fontId="1"/>
  </si>
  <si>
    <t>○○　CC太</t>
    <rPh sb="5" eb="6">
      <t>タ</t>
    </rPh>
    <phoneticPr fontId="1"/>
  </si>
  <si>
    <t>■ 看護職員（訪問看護）の常勤換算方法による人数</t>
    <rPh sb="2" eb="4">
      <t>カンゴ</t>
    </rPh>
    <rPh sb="4" eb="6">
      <t>ショクイン</t>
    </rPh>
    <rPh sb="7" eb="9">
      <t>ホウモン</t>
    </rPh>
    <rPh sb="9" eb="11">
      <t>カンゴ</t>
    </rPh>
    <rPh sb="13" eb="15">
      <t>ジョウキン</t>
    </rPh>
    <rPh sb="15" eb="17">
      <t>カンサン</t>
    </rPh>
    <rPh sb="17" eb="19">
      <t>ホウホウ</t>
    </rPh>
    <rPh sb="22" eb="24">
      <t>ニンズウ</t>
    </rPh>
    <phoneticPr fontId="1"/>
  </si>
  <si>
    <t>(2)事業所における常勤の従業者が勤務すべき時間数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</si>
  <si>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(3) 
職種</t>
    <phoneticPr fontId="2"/>
  </si>
  <si>
    <t>(4)
勤務
形態</t>
    <phoneticPr fontId="2"/>
  </si>
  <si>
    <t>(5)
資格</t>
    <rPh sb="4" eb="6">
      <t>シカク</t>
    </rPh>
    <phoneticPr fontId="1"/>
  </si>
  <si>
    <t>(6) 氏　名</t>
    <phoneticPr fontId="2"/>
  </si>
  <si>
    <t>(7) 勤 務 時 間 数</t>
    <rPh sb="4" eb="5">
      <t>ツトム</t>
    </rPh>
    <rPh sb="6" eb="7">
      <t>ツトム</t>
    </rPh>
    <rPh sb="8" eb="9">
      <t>トキ</t>
    </rPh>
    <rPh sb="10" eb="11">
      <t>アイダ</t>
    </rPh>
    <rPh sb="12" eb="13">
      <t>スウ</t>
    </rPh>
    <phoneticPr fontId="1"/>
  </si>
  <si>
    <r>
      <t xml:space="preserve">(9)
</t>
    </r>
    <r>
      <rPr>
        <sz val="11"/>
        <rFont val="HGSｺﾞｼｯｸM"/>
        <family val="3"/>
        <charset val="128"/>
      </rPr>
      <t>週平均
勤務時間数</t>
    </r>
    <rPh sb="5" eb="7">
      <t>ヘイキン</t>
    </rPh>
    <rPh sb="8" eb="10">
      <t>キンム</t>
    </rPh>
    <rPh sb="10" eb="12">
      <t>ジカン</t>
    </rPh>
    <rPh sb="12" eb="13">
      <t>スウ</t>
    </rPh>
    <phoneticPr fontId="2"/>
  </si>
  <si>
    <t>(10)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</si>
  <si>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訪問介護員等_定期巡回</t>
    <rPh sb="0" eb="2">
      <t>ホウモン</t>
    </rPh>
    <rPh sb="2" eb="4">
      <t>カイゴ</t>
    </rPh>
    <rPh sb="4" eb="6">
      <t>インナド</t>
    </rPh>
    <rPh sb="7" eb="9">
      <t>テイキ</t>
    </rPh>
    <rPh sb="9" eb="11">
      <t>ジュンカイ</t>
    </rPh>
    <phoneticPr fontId="1"/>
  </si>
  <si>
    <t>訪問介護員_定期</t>
    <rPh sb="0" eb="2">
      <t>ホウモン</t>
    </rPh>
    <rPh sb="2" eb="5">
      <t>カイゴイン</t>
    </rPh>
    <rPh sb="6" eb="8">
      <t>テイキ</t>
    </rPh>
    <phoneticPr fontId="1"/>
  </si>
  <si>
    <t>訪問介護員_随時</t>
    <rPh sb="0" eb="2">
      <t>ホウモン</t>
    </rPh>
    <rPh sb="2" eb="4">
      <t>カイゴ</t>
    </rPh>
    <rPh sb="4" eb="5">
      <t>イン</t>
    </rPh>
    <rPh sb="6" eb="8">
      <t>ズイジ</t>
    </rPh>
    <phoneticPr fontId="1"/>
  </si>
  <si>
    <t>　E列・・・「訪問介護員_定期」</t>
    <rPh sb="2" eb="3">
      <t>レツ</t>
    </rPh>
    <rPh sb="7" eb="9">
      <t>ホウモン</t>
    </rPh>
    <rPh sb="9" eb="11">
      <t>カイゴ</t>
    </rPh>
    <rPh sb="11" eb="12">
      <t>イン</t>
    </rPh>
    <rPh sb="13" eb="15">
      <t>テイキ</t>
    </rPh>
    <phoneticPr fontId="1"/>
  </si>
  <si>
    <t>　F列・・・「訪問介護員_随時」</t>
    <rPh sb="2" eb="3">
      <t>レツ</t>
    </rPh>
    <rPh sb="7" eb="9">
      <t>ホウモン</t>
    </rPh>
    <rPh sb="9" eb="11">
      <t>カイゴ</t>
    </rPh>
    <rPh sb="11" eb="12">
      <t>イン</t>
    </rPh>
    <rPh sb="13" eb="15">
      <t>ズイジ</t>
    </rPh>
    <phoneticPr fontId="1"/>
  </si>
  <si>
    <t>備考</t>
    <rPh sb="0" eb="2">
      <t>ビコウ</t>
    </rPh>
    <phoneticPr fontId="1"/>
  </si>
  <si>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1"/>
  </si>
  <si>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</si>
  <si>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</si>
  <si>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</si>
  <si>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</si>
  <si>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</si>
  <si>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一定期間のサービス提供責任者経験</t>
    <rPh sb="0" eb="2">
      <t>イッテイ</t>
    </rPh>
    <rPh sb="2" eb="4">
      <t>キカン</t>
    </rPh>
    <rPh sb="9" eb="11">
      <t>テイキョウ</t>
    </rPh>
    <rPh sb="11" eb="14">
      <t>セキニンシャ</t>
    </rPh>
    <rPh sb="14" eb="16">
      <t>ケイケン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</si>
  <si>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</si>
  <si>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</si>
  <si>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</si>
  <si>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</si>
  <si>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</si>
  <si>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訪問看護員</t>
    <rPh sb="0" eb="2">
      <t>ホウモン</t>
    </rPh>
    <rPh sb="2" eb="4">
      <t>カンゴ</t>
    </rPh>
    <rPh sb="4" eb="5">
      <t>イン</t>
    </rPh>
    <phoneticPr fontId="1"/>
  </si>
  <si>
    <t>　G列・・・「訪問看護員」</t>
    <rPh sb="2" eb="3">
      <t>レツ</t>
    </rPh>
    <rPh sb="7" eb="9">
      <t>ホウモン</t>
    </rPh>
    <rPh sb="9" eb="11">
      <t>カンゴ</t>
    </rPh>
    <rPh sb="11" eb="12">
      <t>イン</t>
    </rPh>
    <phoneticPr fontId="1"/>
  </si>
  <si>
    <t>(11)人員基準の確認（訪問看護員）</t>
    <rPh sb="4" eb="6">
      <t>ジンイン</t>
    </rPh>
    <rPh sb="6" eb="8">
      <t>キジュン</t>
    </rPh>
    <rPh sb="9" eb="11">
      <t>カクニン</t>
    </rPh>
    <rPh sb="12" eb="14">
      <t>ホウモン</t>
    </rPh>
    <rPh sb="14" eb="16">
      <t>カンゴ</t>
    </rPh>
    <rPh sb="16" eb="17">
      <t>イン</t>
    </rPh>
    <phoneticPr fontId="1"/>
  </si>
  <si>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</si>
  <si>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(3)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</si>
  <si>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(4)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</si>
  <si>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(5)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</si>
  <si>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(6) 従業者の氏名を記入してください。</t>
    <rPh sb="5" eb="8">
      <t>ジュウギョウシャ</t>
    </rPh>
    <rPh sb="9" eb="11">
      <t>シメイ</t>
    </rPh>
    <rPh sb="12" eb="14">
      <t>キニュウ</t>
    </rPh>
    <phoneticPr fontId="1"/>
  </si>
  <si>
    <t>　(7)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</si>
  <si>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(8)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</si>
  <si>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(9)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</si>
  <si>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(10)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</si>
  <si>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　(11)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</si>
  <si>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4">
      <t>タイオウ</t>
    </rPh>
    <rPh sb="34" eb="35">
      <t>ガタ</t>
    </rPh>
    <rPh sb="35" eb="37">
      <t>ホウモン</t>
    </rPh>
    <rPh sb="37" eb="39">
      <t>カイゴ</t>
    </rPh>
    <rPh sb="39" eb="41">
      <t>カンゴ</t>
    </rPh>
    <phoneticPr fontId="2"/>
  </si>
  <si>
    <t>○○　A郎</t>
    <phoneticPr fontId="1"/>
  </si>
  <si>
    <t>(12)人員基準の確認（登録看護職員）</t>
    <rPh sb="4" eb="6">
      <t>ジンイン</t>
    </rPh>
    <rPh sb="6" eb="8">
      <t>キジュン</t>
    </rPh>
    <rPh sb="9" eb="11">
      <t>カクニン</t>
    </rPh>
    <rPh sb="12" eb="14">
      <t>トウロク</t>
    </rPh>
    <rPh sb="14" eb="16">
      <t>カンゴ</t>
    </rPh>
    <rPh sb="16" eb="18">
      <t>ショクイン</t>
    </rPh>
    <phoneticPr fontId="1"/>
  </si>
  <si>
    <t>登録看護職員1人当たりの勤務時間数／週</t>
    <rPh sb="0" eb="2">
      <t>トウロク</t>
    </rPh>
    <rPh sb="2" eb="4">
      <t>カンゴ</t>
    </rPh>
    <rPh sb="4" eb="6">
      <t>ショクイン</t>
    </rPh>
    <rPh sb="6" eb="8">
      <t>ヒトリ</t>
    </rPh>
    <rPh sb="8" eb="9">
      <t>ア</t>
    </rPh>
    <rPh sb="12" eb="14">
      <t>キンム</t>
    </rPh>
    <rPh sb="14" eb="16">
      <t>ジカン</t>
    </rPh>
    <rPh sb="16" eb="17">
      <t>スウ</t>
    </rPh>
    <rPh sb="18" eb="19">
      <t>シュウ</t>
    </rPh>
    <phoneticPr fontId="1"/>
  </si>
  <si>
    <t>登録看護職員の人数</t>
    <rPh sb="0" eb="2">
      <t>トウロク</t>
    </rPh>
    <rPh sb="2" eb="4">
      <t>カンゴ</t>
    </rPh>
    <rPh sb="4" eb="6">
      <t>ショクイン</t>
    </rPh>
    <rPh sb="7" eb="9">
      <t>ニンズウ</t>
    </rPh>
    <phoneticPr fontId="1"/>
  </si>
  <si>
    <t>登録看護職員</t>
    <rPh sb="0" eb="2">
      <t>トウロク</t>
    </rPh>
    <rPh sb="2" eb="4">
      <t>カンゴ</t>
    </rPh>
    <rPh sb="4" eb="6">
      <t>ショクイン</t>
    </rPh>
    <phoneticPr fontId="1"/>
  </si>
  <si>
    <t>　H列・・・「登録看護職員」</t>
    <rPh sb="2" eb="3">
      <t>レツ</t>
    </rPh>
    <rPh sb="7" eb="9">
      <t>トウロク</t>
    </rPh>
    <rPh sb="9" eb="11">
      <t>カンゴ</t>
    </rPh>
    <rPh sb="11" eb="13">
      <t>ショクイン</t>
    </rPh>
    <phoneticPr fontId="1"/>
  </si>
  <si>
    <t>　I列・・・「理学療法士」</t>
    <rPh sb="2" eb="3">
      <t>レツ</t>
    </rPh>
    <rPh sb="7" eb="9">
      <t>リガク</t>
    </rPh>
    <rPh sb="9" eb="12">
      <t>リョウホウシ</t>
    </rPh>
    <phoneticPr fontId="1"/>
  </si>
  <si>
    <t>　J列・・・「作業療法士」</t>
    <rPh sb="2" eb="3">
      <t>レツ</t>
    </rPh>
    <rPh sb="7" eb="9">
      <t>サギョウ</t>
    </rPh>
    <rPh sb="9" eb="12">
      <t>リョウホウシ</t>
    </rPh>
    <phoneticPr fontId="1"/>
  </si>
  <si>
    <t>　K列・・・「言語聴覚士」</t>
    <rPh sb="2" eb="3">
      <t>レツ</t>
    </rPh>
    <rPh sb="7" eb="9">
      <t>ゲンゴ</t>
    </rPh>
    <rPh sb="9" eb="12">
      <t>チョウカクシ</t>
    </rPh>
    <phoneticPr fontId="1"/>
  </si>
  <si>
    <t>　L列・・・「計画作成責任者」</t>
    <rPh sb="2" eb="3">
      <t>レツ</t>
    </rPh>
    <rPh sb="7" eb="9">
      <t>ケイカク</t>
    </rPh>
    <rPh sb="9" eb="11">
      <t>サクセイ</t>
    </rPh>
    <rPh sb="11" eb="14">
      <t>セキニンシャ</t>
    </rPh>
    <phoneticPr fontId="1"/>
  </si>
  <si>
    <t>C</t>
  </si>
  <si>
    <t>(11)(12)の合計</t>
    <rPh sb="9" eb="11">
      <t>ゴウケイ</t>
    </rPh>
    <phoneticPr fontId="1"/>
  </si>
  <si>
    <t>■ 登録看護職員の常勤換算方法による人数</t>
    <rPh sb="2" eb="4">
      <t>トウロク</t>
    </rPh>
    <rPh sb="4" eb="6">
      <t>カンゴ</t>
    </rPh>
    <rPh sb="6" eb="8">
      <t>ショクイン</t>
    </rPh>
    <rPh sb="9" eb="11">
      <t>ジョウキン</t>
    </rPh>
    <rPh sb="11" eb="13">
      <t>カンサン</t>
    </rPh>
    <rPh sb="13" eb="15">
      <t>ホウホウ</t>
    </rPh>
    <rPh sb="18" eb="20">
      <t>ニンズウ</t>
    </rPh>
    <phoneticPr fontId="1"/>
  </si>
  <si>
    <t>■ 訪問看護員の常勤換算方法による人数</t>
    <rPh sb="2" eb="4">
      <t>ホウモン</t>
    </rPh>
    <rPh sb="4" eb="6">
      <t>カンゴ</t>
    </rPh>
    <rPh sb="6" eb="7">
      <t>イン</t>
    </rPh>
    <rPh sb="8" eb="10">
      <t>ジョウキン</t>
    </rPh>
    <rPh sb="10" eb="12">
      <t>カンサン</t>
    </rPh>
    <rPh sb="12" eb="14">
      <t>ホウホウ</t>
    </rPh>
    <rPh sb="17" eb="19">
      <t>ニンズウ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</si>
  <si>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</si>
  <si>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　(12) 登録看護職員について、各欄に該当する数字を入力し、常勤換算後の人数を算出してください。</t>
    <rPh sb="6" eb="8">
      <t>トウロク</t>
    </rPh>
    <rPh sb="8" eb="10">
      <t>カンゴ</t>
    </rPh>
    <rPh sb="10" eb="12">
      <t>ショクイン</t>
    </rPh>
    <rPh sb="17" eb="18">
      <t>カク</t>
    </rPh>
    <rPh sb="18" eb="19">
      <t>ラン</t>
    </rPh>
    <rPh sb="20" eb="22">
      <t>ガイトウ</t>
    </rPh>
    <rPh sb="24" eb="26">
      <t>スウジ</t>
    </rPh>
    <rPh sb="27" eb="29">
      <t>ニュウリョク</t>
    </rPh>
    <rPh sb="31" eb="33">
      <t>ジョウキン</t>
    </rPh>
    <rPh sb="33" eb="35">
      <t>カンサン</t>
    </rPh>
    <rPh sb="35" eb="36">
      <t>ゴ</t>
    </rPh>
    <rPh sb="37" eb="39">
      <t>ニンズウ</t>
    </rPh>
    <rPh sb="40" eb="42">
      <t>サンシュツ</t>
    </rPh>
    <phoneticPr fontId="1"/>
  </si>
  <si>
    <t>　　　 登録看護職員1人当たりの勤務時間数は、当該事業所の登録看護職員の前年度の週当たりの平均稼働時間（サービス提供時間及び移動時間をいいます。）とします。</t>
    <rPh sb="4" eb="6">
      <t>トウロク</t>
    </rPh>
    <rPh sb="6" eb="8">
      <t>カンゴ</t>
    </rPh>
    <rPh sb="8" eb="10">
      <t>ショクイン</t>
    </rPh>
    <rPh sb="10" eb="12">
      <t>ヒトリ</t>
    </rPh>
    <rPh sb="12" eb="13">
      <t>ア</t>
    </rPh>
    <rPh sb="16" eb="18">
      <t>キンム</t>
    </rPh>
    <rPh sb="18" eb="20">
      <t>ジカン</t>
    </rPh>
    <rPh sb="20" eb="21">
      <t>スウ</t>
    </rPh>
    <rPh sb="23" eb="25">
      <t>トウガイ</t>
    </rPh>
    <rPh sb="25" eb="28">
      <t>ジギョウショ</t>
    </rPh>
    <rPh sb="29" eb="31">
      <t>トウロク</t>
    </rPh>
    <rPh sb="31" eb="33">
      <t>カンゴ</t>
    </rPh>
    <rPh sb="33" eb="35">
      <t>ショクイン</t>
    </rPh>
    <rPh sb="36" eb="39">
      <t>ゼンネンド</t>
    </rPh>
    <rPh sb="40" eb="41">
      <t>シュウ</t>
    </rPh>
    <rPh sb="41" eb="42">
      <t>ア</t>
    </rPh>
    <rPh sb="45" eb="47">
      <t>ヘイキン</t>
    </rPh>
    <rPh sb="47" eb="49">
      <t>カドウ</t>
    </rPh>
    <rPh sb="49" eb="51">
      <t>ジカン</t>
    </rPh>
    <rPh sb="56" eb="58">
      <t>テイキョウ</t>
    </rPh>
    <rPh sb="58" eb="60">
      <t>ジカン</t>
    </rPh>
    <rPh sb="60" eb="61">
      <t>オヨ</t>
    </rPh>
    <rPh sb="62" eb="64">
      <t>イドウ</t>
    </rPh>
    <rPh sb="64" eb="66">
      <t>ジカン</t>
    </rPh>
    <phoneticPr fontId="1"/>
  </si>
  <si>
    <t>　　　 登録看護職員1人当たりの勤務時間数と登録看護職員の人数を乗じて得た値を、常勤換算の対象時間数の欄に入力してください。</t>
    <rPh sb="4" eb="6">
      <t>トウロク</t>
    </rPh>
    <rPh sb="6" eb="8">
      <t>カンゴ</t>
    </rPh>
    <rPh sb="8" eb="10">
      <t>ショクイン</t>
    </rPh>
    <rPh sb="10" eb="12">
      <t>ヒトリ</t>
    </rPh>
    <rPh sb="12" eb="13">
      <t>ア</t>
    </rPh>
    <rPh sb="16" eb="18">
      <t>キンム</t>
    </rPh>
    <rPh sb="18" eb="20">
      <t>ジカン</t>
    </rPh>
    <rPh sb="20" eb="21">
      <t>スウ</t>
    </rPh>
    <rPh sb="22" eb="24">
      <t>トウロク</t>
    </rPh>
    <rPh sb="24" eb="26">
      <t>カンゴ</t>
    </rPh>
    <rPh sb="26" eb="28">
      <t>ショクイン</t>
    </rPh>
    <rPh sb="29" eb="31">
      <t>ニンズウ</t>
    </rPh>
    <rPh sb="32" eb="33">
      <t>ジョウ</t>
    </rPh>
    <rPh sb="35" eb="36">
      <t>エ</t>
    </rPh>
    <rPh sb="37" eb="38">
      <t>アタイ</t>
    </rPh>
    <rPh sb="40" eb="42">
      <t>ジョウキン</t>
    </rPh>
    <rPh sb="42" eb="44">
      <t>カンサン</t>
    </rPh>
    <rPh sb="45" eb="47">
      <t>タイショウ</t>
    </rPh>
    <rPh sb="47" eb="49">
      <t>ジカン</t>
    </rPh>
    <rPh sb="49" eb="50">
      <t>スウ</t>
    </rPh>
    <rPh sb="51" eb="52">
      <t>ラン</t>
    </rPh>
    <rPh sb="53" eb="55">
      <t>ニュウリョク</t>
    </rPh>
    <phoneticPr fontId="1"/>
  </si>
  <si>
    <t>　　　 登録看護職員によるサービス提供の実績がない事業所又は極めて短期の実績しかない等のため、上記の方法によって勤務延時間数の算定を行うことが適当ではない</t>
    <rPh sb="4" eb="6">
      <t>トウロク</t>
    </rPh>
    <rPh sb="6" eb="8">
      <t>カンゴ</t>
    </rPh>
    <rPh sb="8" eb="10">
      <t>ショクイン</t>
    </rPh>
    <rPh sb="17" eb="19">
      <t>テイキョウ</t>
    </rPh>
    <rPh sb="20" eb="22">
      <t>ジッセキ</t>
    </rPh>
    <rPh sb="25" eb="28">
      <t>ジギョウショ</t>
    </rPh>
    <rPh sb="28" eb="29">
      <t>マタ</t>
    </rPh>
    <rPh sb="30" eb="31">
      <t>キワ</t>
    </rPh>
    <rPh sb="33" eb="35">
      <t>タンキ</t>
    </rPh>
    <rPh sb="36" eb="38">
      <t>ジッセキ</t>
    </rPh>
    <rPh sb="42" eb="43">
      <t>トウ</t>
    </rPh>
    <rPh sb="47" eb="49">
      <t>ジョウキ</t>
    </rPh>
    <rPh sb="50" eb="52">
      <t>ホウホウ</t>
    </rPh>
    <rPh sb="56" eb="58">
      <t>キンム</t>
    </rPh>
    <rPh sb="58" eb="59">
      <t>ノ</t>
    </rPh>
    <rPh sb="59" eb="62">
      <t>ジカンスウ</t>
    </rPh>
    <rPh sb="63" eb="65">
      <t>サンテイ</t>
    </rPh>
    <rPh sb="66" eb="67">
      <t>オコナ</t>
    </rPh>
    <rPh sb="71" eb="73">
      <t>テキトウ</t>
    </rPh>
    <phoneticPr fontId="1"/>
  </si>
  <si>
    <t>　　　 と認められる事業所については、当該登録看護職員が確実に稼働できるものとして勤務表に明記されている時間のみを勤務延時間数に算入しますので、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カンゴ</t>
    </rPh>
    <rPh sb="25" eb="27">
      <t>ショクイン</t>
    </rPh>
    <rPh sb="28" eb="30">
      <t>カクジツ</t>
    </rPh>
    <rPh sb="31" eb="33">
      <t>カドウ</t>
    </rPh>
    <rPh sb="41" eb="43">
      <t>キンム</t>
    </rPh>
    <rPh sb="43" eb="44">
      <t>ヒョウ</t>
    </rPh>
    <rPh sb="45" eb="47">
      <t>メイキ</t>
    </rPh>
    <rPh sb="52" eb="54">
      <t>ジカン</t>
    </rPh>
    <rPh sb="57" eb="59">
      <t>キンム</t>
    </rPh>
    <rPh sb="59" eb="60">
      <t>ノブ</t>
    </rPh>
    <rPh sb="60" eb="63">
      <t>ジカンスウ</t>
    </rPh>
    <rPh sb="64" eb="66">
      <t>サンニュウ</t>
    </rPh>
    <phoneticPr fontId="1"/>
  </si>
  <si>
    <t>勤務日及び勤務時間が不定期な訪問看護員を指します。</t>
    <rPh sb="0" eb="3">
      <t>キンムビ</t>
    </rPh>
    <rPh sb="3" eb="4">
      <t>オヨ</t>
    </rPh>
    <rPh sb="5" eb="7">
      <t>キンム</t>
    </rPh>
    <rPh sb="7" eb="9">
      <t>ジカン</t>
    </rPh>
    <rPh sb="10" eb="13">
      <t>フテイキ</t>
    </rPh>
    <rPh sb="14" eb="16">
      <t>ホウモン</t>
    </rPh>
    <rPh sb="16" eb="18">
      <t>カンゴ</t>
    </rPh>
    <rPh sb="18" eb="19">
      <t>イン</t>
    </rPh>
    <rPh sb="20" eb="21">
      <t>サ</t>
    </rPh>
    <phoneticPr fontId="1"/>
  </si>
  <si>
    <t>ここでは、訪問看護サービスを行う看護師等のうち、登録看護職員以外の看護師等を指します。</t>
    <rPh sb="5" eb="7">
      <t>ホウモン</t>
    </rPh>
    <rPh sb="7" eb="9">
      <t>カンゴ</t>
    </rPh>
    <rPh sb="14" eb="15">
      <t>オコナ</t>
    </rPh>
    <rPh sb="16" eb="19">
      <t>カンゴシ</t>
    </rPh>
    <rPh sb="19" eb="20">
      <t>トウ</t>
    </rPh>
    <rPh sb="24" eb="26">
      <t>トウロク</t>
    </rPh>
    <rPh sb="26" eb="28">
      <t>カンゴ</t>
    </rPh>
    <rPh sb="28" eb="30">
      <t>ショクイン</t>
    </rPh>
    <rPh sb="30" eb="32">
      <t>イガイ</t>
    </rPh>
    <rPh sb="33" eb="36">
      <t>カンゴシ</t>
    </rPh>
    <rPh sb="36" eb="37">
      <t>トウ</t>
    </rPh>
    <rPh sb="38" eb="39">
      <t>サ</t>
    </rPh>
    <phoneticPr fontId="1"/>
  </si>
  <si>
    <t>登録看護職員</t>
    <rPh sb="0" eb="2">
      <t>トウロク</t>
    </rPh>
    <rPh sb="2" eb="4">
      <t>カンゴ</t>
    </rPh>
    <rPh sb="4" eb="6">
      <t>ショクイン</t>
    </rPh>
    <phoneticPr fontId="1"/>
  </si>
  <si>
    <t>基準：</t>
    <rPh sb="0" eb="2">
      <t>キジュン</t>
    </rPh>
    <phoneticPr fontId="1"/>
  </si>
  <si>
    <t>週</t>
  </si>
  <si>
    <t>　12行目・・・「職種」</t>
    <rPh sb="3" eb="5">
      <t>ギョウメ</t>
    </rPh>
    <rPh sb="9" eb="11">
      <t>ショクシュ</t>
    </rPh>
    <phoneticPr fontId="1"/>
  </si>
  <si>
    <t>※職種を追加したい場合は、M12に職種名を追加し、それぞれの列に必要資格を入力してください。</t>
    <rPh sb="1" eb="3">
      <t>ショクシュ</t>
    </rPh>
    <rPh sb="4" eb="6">
      <t>ツイカ</t>
    </rPh>
    <rPh sb="9" eb="11">
      <t>バアイ</t>
    </rPh>
    <rPh sb="17" eb="19">
      <t>ショクシュ</t>
    </rPh>
    <rPh sb="19" eb="20">
      <t>メイ</t>
    </rPh>
    <rPh sb="21" eb="23">
      <t>ツイカ</t>
    </rPh>
    <rPh sb="30" eb="31">
      <t>レツ</t>
    </rPh>
    <rPh sb="32" eb="34">
      <t>ヒツヨウ</t>
    </rPh>
    <rPh sb="34" eb="36">
      <t>シカク</t>
    </rPh>
    <rPh sb="37" eb="39">
      <t>ニュウリョク</t>
    </rPh>
    <phoneticPr fontId="1"/>
  </si>
  <si>
    <t>r</t>
    <phoneticPr fontId="1"/>
  </si>
  <si>
    <t>b</t>
    <phoneticPr fontId="1"/>
  </si>
  <si>
    <t>c</t>
    <phoneticPr fontId="1"/>
  </si>
  <si>
    <t>d</t>
    <phoneticPr fontId="1"/>
  </si>
  <si>
    <t>a</t>
    <phoneticPr fontId="1"/>
  </si>
  <si>
    <t>実績</t>
  </si>
  <si>
    <t>事前提出資料③　従業者の勤務体制及び勤務形態一覧表</t>
    <phoneticPr fontId="1"/>
  </si>
  <si>
    <t>【記載例】</t>
    <rPh sb="1" eb="3">
      <t>キサイ</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</si>
</sst>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theme="1"/>
      <name val="游ゴシック"/>
      <family val="2"/>
      <charset val="128"/>
      <scheme val="minor"/>
    </font>
    <font>
      <sz val="28"/>
      <name val="HGSｺﾞｼｯｸM"/>
      <family val="3"/>
      <charset val="128"/>
    </font>
    <font>
      <sz val="28"/>
      <name val="ＭＳ ゴシック"/>
      <family val="3"/>
      <charset val="128"/>
    </font>
    <font>
      <sz val="16"/>
      <color rgb="FFFF0000"/>
      <name val="HGSｺﾞｼｯｸM"/>
      <family val="3"/>
      <charset val="128"/>
    </font>
    <font>
      <sz val="18"/>
      <color rgb="FFFF0000"/>
      <name val="HGSｺﾞｼｯｸM"/>
      <family val="3"/>
      <charset val="128"/>
    </font>
    <font>
      <sz val="14"/>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58">
    <xf numFmtId="0" fontId="0" fillId="0" borderId="0" xfId="0">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6" fillId="3" borderId="0" xfId="0" applyFont="1" applyFill="1" applyAlignment="1">
      <alignment horizontal="left" vertical="center"/>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79" xfId="0" applyFont="1" applyFill="1" applyBorder="1">
      <alignment vertical="center"/>
    </xf>
    <xf numFmtId="0" fontId="4" fillId="3" borderId="80" xfId="0" applyFont="1"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13" xfId="0" applyFill="1" applyBorder="1" applyAlignment="1">
      <alignment horizontal="center" vertical="center"/>
    </xf>
    <xf numFmtId="0" fontId="4" fillId="3" borderId="13" xfId="0" applyFont="1" applyFill="1" applyBorder="1" applyAlignment="1">
      <alignment horizontal="center" vertical="center"/>
    </xf>
    <xf numFmtId="0" fontId="20" fillId="3" borderId="79" xfId="0" applyFont="1" applyFill="1" applyBorder="1">
      <alignment vertical="center"/>
    </xf>
    <xf numFmtId="0" fontId="20" fillId="3" borderId="9" xfId="0" applyFont="1" applyFill="1" applyBorder="1">
      <alignment vertical="center"/>
    </xf>
    <xf numFmtId="0" fontId="20" fillId="3" borderId="13" xfId="0" applyFont="1" applyFill="1" applyBorder="1">
      <alignment vertical="center"/>
    </xf>
    <xf numFmtId="0" fontId="20" fillId="3" borderId="14" xfId="0" applyFont="1" applyFill="1" applyBorder="1">
      <alignment vertical="center"/>
    </xf>
    <xf numFmtId="0" fontId="20" fillId="3" borderId="78" xfId="0" applyFont="1" applyFill="1" applyBorder="1">
      <alignment vertical="center"/>
    </xf>
    <xf numFmtId="0" fontId="20" fillId="3" borderId="21" xfId="0" applyFont="1" applyFill="1" applyBorder="1">
      <alignment vertical="center"/>
    </xf>
    <xf numFmtId="0" fontId="20" fillId="3" borderId="22" xfId="0" applyFont="1" applyFill="1" applyBorder="1">
      <alignment vertical="center"/>
    </xf>
    <xf numFmtId="0" fontId="0" fillId="3" borderId="13" xfId="0" applyFill="1" applyBorder="1" applyAlignment="1">
      <alignment vertical="center" shrinkToFit="1"/>
    </xf>
    <xf numFmtId="0" fontId="4" fillId="3" borderId="77" xfId="0" applyFont="1" applyFill="1" applyBorder="1" applyAlignment="1">
      <alignment horizontal="center" vertical="center" wrapText="1"/>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8" fillId="0" borderId="0" xfId="0" applyFont="1" applyBorder="1" applyProtection="1">
      <alignment vertical="center"/>
    </xf>
    <xf numFmtId="0" fontId="7" fillId="0" borderId="0" xfId="0" applyFont="1" applyProtection="1">
      <alignment vertical="center"/>
    </xf>
    <xf numFmtId="0" fontId="18" fillId="0" borderId="0" xfId="0" applyFont="1" applyProtection="1">
      <alignment vertical="center"/>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7" fillId="3" borderId="0" xfId="0" applyNumberFormat="1" applyFont="1" applyFill="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center" vertical="center" wrapText="1"/>
    </xf>
    <xf numFmtId="0" fontId="4" fillId="0" borderId="22" xfId="0" applyNumberFormat="1" applyFont="1" applyFill="1" applyBorder="1" applyAlignment="1" applyProtection="1">
      <alignment horizontal="center" vertical="center" wrapText="1"/>
    </xf>
    <xf numFmtId="0" fontId="9" fillId="2" borderId="51" xfId="0" applyFont="1" applyFill="1" applyBorder="1" applyAlignment="1" applyProtection="1">
      <alignment horizontal="center" vertical="center" shrinkToFit="1"/>
    </xf>
    <xf numFmtId="0" fontId="9" fillId="2" borderId="52" xfId="0" applyFont="1" applyFill="1" applyBorder="1" applyAlignment="1" applyProtection="1">
      <alignment horizontal="center" vertical="center" shrinkToFit="1"/>
    </xf>
    <xf numFmtId="0" fontId="9" fillId="2" borderId="53" xfId="0" applyFont="1" applyFill="1" applyBorder="1" applyAlignment="1" applyProtection="1">
      <alignment horizontal="center" vertical="center" shrinkToFit="1"/>
    </xf>
    <xf numFmtId="0" fontId="15" fillId="0" borderId="57" xfId="0" applyFont="1" applyFill="1" applyBorder="1" applyAlignment="1" applyProtection="1">
      <alignment horizontal="center" vertical="center" shrinkToFit="1"/>
    </xf>
    <xf numFmtId="0" fontId="15" fillId="0" borderId="58" xfId="0" applyFont="1" applyFill="1" applyBorder="1" applyAlignment="1" applyProtection="1">
      <alignment horizontal="center" vertical="center" shrinkToFit="1"/>
    </xf>
    <xf numFmtId="0" fontId="15" fillId="0" borderId="59" xfId="0" applyFont="1" applyFill="1" applyBorder="1" applyAlignment="1" applyProtection="1">
      <alignment horizontal="center" vertical="center" shrinkToFit="1"/>
    </xf>
    <xf numFmtId="0" fontId="9" fillId="2" borderId="64" xfId="0" applyFont="1" applyFill="1" applyBorder="1" applyAlignment="1" applyProtection="1">
      <alignment horizontal="center" vertical="center" shrinkToFit="1"/>
    </xf>
    <xf numFmtId="0" fontId="9" fillId="2" borderId="65" xfId="0" applyFont="1" applyFill="1" applyBorder="1" applyAlignment="1" applyProtection="1">
      <alignment horizontal="center" vertical="center" shrinkToFit="1"/>
    </xf>
    <xf numFmtId="0" fontId="9" fillId="2" borderId="66"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Continuous" vertical="center"/>
    </xf>
    <xf numFmtId="0" fontId="4" fillId="0" borderId="0" xfId="0" applyFont="1" applyFill="1" applyAlignment="1" applyProtection="1">
      <alignment horizontal="center" vertical="center"/>
    </xf>
    <xf numFmtId="0" fontId="4" fillId="3" borderId="0" xfId="0" applyFont="1" applyFill="1" applyAlignment="1" applyProtection="1">
      <alignmen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wrapText="1"/>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0" fillId="5" borderId="13" xfId="0" applyFill="1" applyBorder="1" applyAlignment="1" applyProtection="1">
      <alignment horizontal="center" vertical="center"/>
    </xf>
    <xf numFmtId="20" fontId="0" fillId="5" borderId="13" xfId="0" applyNumberFormat="1" applyFill="1" applyBorder="1" applyAlignment="1" applyProtection="1">
      <alignment horizontal="center" vertical="center"/>
    </xf>
    <xf numFmtId="0" fontId="0" fillId="3" borderId="0" xfId="0" applyFill="1" applyAlignment="1" applyProtection="1">
      <alignment horizontal="right" vertical="center"/>
    </xf>
    <xf numFmtId="20" fontId="0" fillId="3" borderId="13" xfId="0" applyNumberFormat="1" applyFill="1" applyBorder="1" applyAlignment="1" applyProtection="1">
      <alignment horizontal="center" vertical="center"/>
    </xf>
    <xf numFmtId="0" fontId="11" fillId="0" borderId="57" xfId="0" applyFont="1" applyFill="1" applyBorder="1" applyAlignment="1" applyProtection="1">
      <alignment horizontal="center" vertical="center" shrinkToFit="1"/>
    </xf>
    <xf numFmtId="0" fontId="11" fillId="0" borderId="58" xfId="0" applyFont="1" applyFill="1" applyBorder="1" applyAlignment="1" applyProtection="1">
      <alignment horizontal="center" vertical="center" shrinkToFit="1"/>
    </xf>
    <xf numFmtId="0" fontId="11" fillId="0" borderId="59" xfId="0" applyFont="1" applyFill="1" applyBorder="1" applyAlignment="1" applyProtection="1">
      <alignment horizontal="center" vertical="center" shrinkToFit="1"/>
    </xf>
    <xf numFmtId="0" fontId="4" fillId="0" borderId="36"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176" fontId="4" fillId="0" borderId="16" xfId="0" applyNumberFormat="1" applyFont="1" applyFill="1" applyBorder="1" applyAlignment="1" applyProtection="1">
      <alignment horizontal="center" vertical="center"/>
    </xf>
    <xf numFmtId="176" fontId="4" fillId="0" borderId="28" xfId="0" applyNumberFormat="1" applyFont="1" applyFill="1" applyBorder="1" applyAlignment="1" applyProtection="1">
      <alignment horizontal="center" vertical="center"/>
    </xf>
    <xf numFmtId="176" fontId="4" fillId="0" borderId="15" xfId="0" applyNumberFormat="1"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178" fontId="4" fillId="3" borderId="16" xfId="0" applyNumberFormat="1" applyFont="1" applyFill="1" applyBorder="1" applyAlignment="1" applyProtection="1">
      <alignment horizontal="center" vertical="center"/>
    </xf>
    <xf numFmtId="178" fontId="4" fillId="3" borderId="28" xfId="0" applyNumberFormat="1" applyFont="1" applyFill="1" applyBorder="1" applyAlignment="1" applyProtection="1">
      <alignment horizontal="center" vertical="center"/>
    </xf>
    <xf numFmtId="178" fontId="4" fillId="3" borderId="15" xfId="0" applyNumberFormat="1" applyFont="1" applyFill="1" applyBorder="1" applyAlignment="1" applyProtection="1">
      <alignment horizontal="center" vertical="center"/>
    </xf>
    <xf numFmtId="0" fontId="4" fillId="0" borderId="16" xfId="0" applyFont="1" applyFill="1" applyBorder="1" applyAlignment="1" applyProtection="1">
      <alignment horizontal="right" vertical="center"/>
    </xf>
    <xf numFmtId="0" fontId="4" fillId="0" borderId="15" xfId="0" applyFont="1" applyFill="1" applyBorder="1" applyAlignment="1" applyProtection="1">
      <alignment horizontal="right" vertical="center"/>
    </xf>
    <xf numFmtId="177" fontId="4" fillId="0" borderId="16" xfId="1" applyNumberFormat="1" applyFont="1" applyFill="1" applyBorder="1" applyAlignment="1" applyProtection="1">
      <alignment horizontal="right" vertical="center"/>
    </xf>
    <xf numFmtId="177" fontId="4" fillId="0" borderId="15" xfId="1" applyNumberFormat="1" applyFont="1" applyFill="1" applyBorder="1" applyAlignment="1" applyProtection="1">
      <alignment horizontal="right" vertical="center"/>
    </xf>
    <xf numFmtId="0" fontId="4" fillId="5" borderId="16" xfId="0" applyFont="1" applyFill="1" applyBorder="1" applyAlignment="1" applyProtection="1">
      <alignment horizontal="right" vertical="center"/>
    </xf>
    <xf numFmtId="0" fontId="4" fillId="5" borderId="15" xfId="0" applyFont="1" applyFill="1" applyBorder="1" applyAlignment="1" applyProtection="1">
      <alignment horizontal="right" vertical="center"/>
    </xf>
    <xf numFmtId="177" fontId="4" fillId="5" borderId="16" xfId="1" applyNumberFormat="1" applyFont="1" applyFill="1" applyBorder="1" applyAlignment="1" applyProtection="1">
      <alignment horizontal="right" vertical="center"/>
    </xf>
    <xf numFmtId="177" fontId="4" fillId="5" borderId="15" xfId="1" applyNumberFormat="1" applyFont="1" applyFill="1" applyBorder="1" applyAlignment="1" applyProtection="1">
      <alignment horizontal="right" vertical="center"/>
    </xf>
    <xf numFmtId="177" fontId="4" fillId="0" borderId="16" xfId="0" applyNumberFormat="1" applyFont="1" applyFill="1" applyBorder="1" applyAlignment="1" applyProtection="1">
      <alignment horizontal="center" vertical="center"/>
    </xf>
    <xf numFmtId="177" fontId="4" fillId="0" borderId="28" xfId="0" applyNumberFormat="1" applyFont="1" applyFill="1" applyBorder="1" applyAlignment="1" applyProtection="1">
      <alignment horizontal="center" vertical="center"/>
    </xf>
    <xf numFmtId="177" fontId="4" fillId="0" borderId="15"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4" borderId="0" xfId="0" applyFont="1" applyFill="1" applyAlignment="1" applyProtection="1">
      <alignment horizontal="center" vertical="center"/>
    </xf>
    <xf numFmtId="0" fontId="6" fillId="5"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7" fillId="2" borderId="13"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5" borderId="13"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7" fillId="5" borderId="15" xfId="0" applyFont="1" applyFill="1" applyBorder="1" applyAlignment="1" applyProtection="1">
      <alignment horizontal="center" vertical="center"/>
    </xf>
    <xf numFmtId="0" fontId="7" fillId="3" borderId="16" xfId="0" applyNumberFormat="1" applyFont="1" applyFill="1" applyBorder="1" applyAlignment="1" applyProtection="1">
      <alignment horizontal="center" vertical="center"/>
    </xf>
    <xf numFmtId="0" fontId="7" fillId="3" borderId="15" xfId="0" applyNumberFormat="1" applyFont="1" applyFill="1" applyBorder="1" applyAlignment="1" applyProtection="1">
      <alignment horizontal="center" vertical="center"/>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67"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9" fillId="3" borderId="74" xfId="0" applyFont="1" applyFill="1" applyBorder="1" applyAlignment="1" applyProtection="1">
      <alignment horizontal="center" vertical="center" wrapText="1"/>
    </xf>
    <xf numFmtId="0" fontId="9" fillId="3" borderId="76" xfId="0" applyFont="1" applyFill="1" applyBorder="1" applyAlignment="1" applyProtection="1">
      <alignment horizontal="center" vertical="center" wrapText="1"/>
    </xf>
    <xf numFmtId="0" fontId="9" fillId="3" borderId="30" xfId="0" applyFont="1" applyFill="1" applyBorder="1" applyAlignment="1" applyProtection="1">
      <alignment horizontal="center" vertical="center" wrapText="1"/>
    </xf>
    <xf numFmtId="0" fontId="9" fillId="3" borderId="29" xfId="0" applyFont="1" applyFill="1" applyBorder="1" applyAlignment="1" applyProtection="1">
      <alignment horizontal="center" vertical="center" wrapText="1"/>
    </xf>
    <xf numFmtId="177" fontId="9" fillId="3" borderId="74" xfId="1" applyNumberFormat="1" applyFont="1" applyFill="1" applyBorder="1" applyAlignment="1" applyProtection="1">
      <alignment horizontal="center" vertical="center" wrapText="1"/>
    </xf>
    <xf numFmtId="177" fontId="9" fillId="3" borderId="76" xfId="1" applyNumberFormat="1" applyFont="1" applyFill="1" applyBorder="1" applyAlignment="1" applyProtection="1">
      <alignment horizontal="center" vertical="center" wrapText="1"/>
    </xf>
    <xf numFmtId="177" fontId="9" fillId="3" borderId="30" xfId="1" applyNumberFormat="1" applyFont="1" applyFill="1" applyBorder="1" applyAlignment="1" applyProtection="1">
      <alignment horizontal="center" vertical="center" wrapText="1"/>
    </xf>
    <xf numFmtId="177" fontId="9" fillId="3" borderId="29" xfId="1" applyNumberFormat="1" applyFont="1" applyFill="1" applyBorder="1" applyAlignment="1" applyProtection="1">
      <alignment horizontal="center" vertical="center" wrapText="1"/>
    </xf>
    <xf numFmtId="0" fontId="4" fillId="5" borderId="24" xfId="0" applyFont="1" applyFill="1" applyBorder="1" applyAlignment="1" applyProtection="1">
      <alignment horizontal="left" vertical="center" wrapText="1"/>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44" xfId="0" applyFont="1" applyFill="1" applyBorder="1" applyAlignment="1" applyProtection="1">
      <alignment horizontal="left" vertical="center" wrapText="1"/>
    </xf>
    <xf numFmtId="0" fontId="4" fillId="5" borderId="36" xfId="0" applyFont="1" applyFill="1" applyBorder="1" applyAlignment="1" applyProtection="1">
      <alignment horizontal="left" vertical="center" wrapText="1"/>
    </xf>
    <xf numFmtId="0" fontId="4" fillId="5" borderId="45" xfId="0" applyFont="1" applyFill="1" applyBorder="1" applyAlignment="1" applyProtection="1">
      <alignment horizontal="left"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xf>
    <xf numFmtId="0" fontId="4" fillId="2" borderId="30"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4" fillId="4" borderId="15" xfId="0" applyFont="1" applyFill="1" applyBorder="1" applyAlignment="1" applyProtection="1">
      <alignment horizontal="center" vertical="center" wrapText="1"/>
    </xf>
    <xf numFmtId="0" fontId="4" fillId="4" borderId="30"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4" borderId="39"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wrapText="1"/>
    </xf>
    <xf numFmtId="0" fontId="4" fillId="4" borderId="26"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shrinkToFit="1"/>
    </xf>
    <xf numFmtId="0" fontId="4" fillId="4" borderId="28" xfId="0" applyFont="1" applyFill="1" applyBorder="1" applyAlignment="1" applyProtection="1">
      <alignment horizontal="center" vertical="center" shrinkToFit="1"/>
    </xf>
    <xf numFmtId="0" fontId="4" fillId="4" borderId="15" xfId="0" applyFont="1" applyFill="1" applyBorder="1" applyAlignment="1" applyProtection="1">
      <alignment horizontal="center" vertical="center" shrinkToFit="1"/>
    </xf>
    <xf numFmtId="0" fontId="4" fillId="4" borderId="16" xfId="0" applyFont="1" applyFill="1" applyBorder="1" applyAlignment="1" applyProtection="1">
      <alignment horizontal="center" vertical="center" shrinkToFit="1"/>
    </xf>
    <xf numFmtId="0" fontId="4" fillId="5" borderId="38" xfId="0" applyFont="1" applyFill="1" applyBorder="1" applyAlignment="1" applyProtection="1">
      <alignment horizontal="center" vertical="center" wrapText="1"/>
    </xf>
    <xf numFmtId="0" fontId="4" fillId="5" borderId="37" xfId="0" applyFont="1" applyFill="1" applyBorder="1" applyAlignment="1" applyProtection="1">
      <alignment horizontal="center" vertical="center" wrapText="1"/>
    </xf>
    <xf numFmtId="0" fontId="4" fillId="5" borderId="47"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0" fontId="4" fillId="5" borderId="36" xfId="0" applyFont="1" applyFill="1" applyBorder="1" applyAlignment="1" applyProtection="1">
      <alignment horizontal="center" vertical="center" wrapText="1"/>
    </xf>
    <xf numFmtId="0" fontId="4" fillId="5" borderId="45" xfId="0" applyFont="1" applyFill="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0" fontId="4" fillId="0" borderId="69" xfId="0" applyFont="1" applyFill="1" applyBorder="1" applyAlignment="1" applyProtection="1">
      <alignment horizontal="center" vertical="center"/>
    </xf>
    <xf numFmtId="0" fontId="4" fillId="2" borderId="74" xfId="0" applyFont="1" applyFill="1" applyBorder="1" applyAlignment="1" applyProtection="1">
      <alignment horizontal="center" vertical="center" wrapText="1"/>
    </xf>
    <xf numFmtId="0" fontId="4" fillId="4" borderId="81" xfId="0" applyFont="1" applyFill="1" applyBorder="1" applyAlignment="1" applyProtection="1">
      <alignment horizontal="center" vertical="center" wrapText="1"/>
    </xf>
    <xf numFmtId="0" fontId="4" fillId="4" borderId="75"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4" borderId="35"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4" fillId="0" borderId="48" xfId="0" applyFont="1" applyFill="1" applyBorder="1" applyAlignment="1" applyProtection="1">
      <alignment horizontal="center" vertical="center" wrapText="1"/>
    </xf>
    <xf numFmtId="0" fontId="4" fillId="0" borderId="49" xfId="0" applyFont="1" applyFill="1" applyBorder="1" applyAlignment="1" applyProtection="1">
      <alignment horizontal="center" vertical="center" wrapText="1"/>
    </xf>
    <xf numFmtId="0" fontId="4" fillId="0" borderId="50" xfId="0" applyFont="1" applyFill="1" applyBorder="1" applyAlignment="1" applyProtection="1">
      <alignment horizontal="center" vertical="center" wrapText="1"/>
    </xf>
    <xf numFmtId="0" fontId="4" fillId="5" borderId="46" xfId="0" applyFont="1" applyFill="1" applyBorder="1" applyAlignment="1" applyProtection="1">
      <alignment horizontal="left" vertical="center" wrapText="1"/>
    </xf>
    <xf numFmtId="0" fontId="4" fillId="5" borderId="37" xfId="0" applyFont="1" applyFill="1" applyBorder="1" applyAlignment="1" applyProtection="1">
      <alignment horizontal="left" vertical="center" wrapText="1"/>
    </xf>
    <xf numFmtId="0" fontId="4" fillId="5" borderId="47" xfId="0" applyFont="1" applyFill="1" applyBorder="1" applyAlignment="1" applyProtection="1">
      <alignment horizontal="left" vertical="center" wrapText="1"/>
    </xf>
    <xf numFmtId="0" fontId="4" fillId="2" borderId="16"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28"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46" xfId="0" applyFont="1" applyFill="1" applyBorder="1" applyAlignment="1" applyProtection="1">
      <alignment horizontal="left" vertical="center"/>
    </xf>
    <xf numFmtId="0" fontId="4" fillId="5" borderId="37" xfId="0" applyFont="1" applyFill="1" applyBorder="1" applyAlignment="1" applyProtection="1">
      <alignment horizontal="left" vertical="center"/>
    </xf>
    <xf numFmtId="0" fontId="4" fillId="5" borderId="47" xfId="0" applyFont="1" applyFill="1" applyBorder="1" applyAlignment="1" applyProtection="1">
      <alignment horizontal="left" vertical="center"/>
    </xf>
    <xf numFmtId="0" fontId="4" fillId="5" borderId="44" xfId="0" applyFont="1" applyFill="1" applyBorder="1" applyAlignment="1" applyProtection="1">
      <alignment horizontal="left" vertical="center"/>
    </xf>
    <xf numFmtId="0" fontId="4" fillId="5" borderId="36" xfId="0" applyFont="1" applyFill="1" applyBorder="1" applyAlignment="1" applyProtection="1">
      <alignment horizontal="left" vertical="center"/>
    </xf>
    <xf numFmtId="0" fontId="4" fillId="5" borderId="45" xfId="0" applyFont="1" applyFill="1" applyBorder="1" applyAlignment="1" applyProtection="1">
      <alignment horizontal="left" vertical="center"/>
    </xf>
    <xf numFmtId="0" fontId="4" fillId="0" borderId="70" xfId="0" applyFont="1" applyFill="1" applyBorder="1" applyAlignment="1" applyProtection="1">
      <alignment horizontal="center" vertical="center"/>
    </xf>
    <xf numFmtId="0" fontId="4" fillId="4" borderId="38" xfId="0" applyFont="1" applyFill="1" applyBorder="1" applyAlignment="1" applyProtection="1">
      <alignment horizontal="center" vertical="center" wrapText="1"/>
    </xf>
    <xf numFmtId="0" fontId="4" fillId="5" borderId="31" xfId="0" applyFont="1" applyFill="1" applyBorder="1" applyAlignment="1" applyProtection="1">
      <alignment horizontal="left" vertical="center" wrapText="1"/>
    </xf>
    <xf numFmtId="0" fontId="4" fillId="5" borderId="0" xfId="0" applyFont="1" applyFill="1" applyBorder="1" applyAlignment="1" applyProtection="1">
      <alignment horizontal="left" vertical="center" wrapText="1"/>
    </xf>
    <xf numFmtId="0" fontId="4" fillId="5" borderId="11" xfId="0" applyFont="1" applyFill="1" applyBorder="1" applyAlignment="1" applyProtection="1">
      <alignment horizontal="left" vertical="center" wrapText="1"/>
    </xf>
    <xf numFmtId="0" fontId="4" fillId="0" borderId="71" xfId="0" applyFont="1" applyFill="1" applyBorder="1" applyAlignment="1" applyProtection="1">
      <alignment horizontal="center" vertical="center" wrapText="1"/>
    </xf>
    <xf numFmtId="0" fontId="4" fillId="0" borderId="72" xfId="0" applyFont="1" applyFill="1" applyBorder="1" applyAlignment="1" applyProtection="1">
      <alignment horizontal="center" vertical="center" wrapText="1"/>
    </xf>
    <xf numFmtId="0" fontId="4" fillId="0" borderId="7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177" fontId="9" fillId="3" borderId="1" xfId="1" applyNumberFormat="1" applyFont="1" applyFill="1" applyBorder="1" applyAlignment="1" applyProtection="1">
      <alignment horizontal="center" vertical="center" wrapText="1"/>
    </xf>
    <xf numFmtId="177" fontId="9" fillId="3" borderId="3" xfId="1"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176" fontId="4" fillId="5" borderId="16" xfId="0" applyNumberFormat="1" applyFont="1" applyFill="1" applyBorder="1" applyAlignment="1" applyProtection="1">
      <alignment horizontal="center" vertical="center"/>
    </xf>
    <xf numFmtId="176" fontId="4" fillId="5" borderId="15" xfId="0" applyNumberFormat="1" applyFont="1" applyFill="1" applyBorder="1" applyAlignment="1" applyProtection="1">
      <alignment horizontal="center" vertical="center"/>
    </xf>
    <xf numFmtId="179" fontId="4" fillId="0" borderId="16" xfId="0" applyNumberFormat="1" applyFont="1" applyFill="1" applyBorder="1" applyAlignment="1" applyProtection="1">
      <alignment horizontal="center" vertical="center"/>
    </xf>
    <xf numFmtId="179" fontId="4" fillId="0" borderId="15" xfId="0" applyNumberFormat="1" applyFont="1" applyFill="1" applyBorder="1" applyAlignment="1" applyProtection="1">
      <alignment horizontal="center" vertical="center"/>
    </xf>
    <xf numFmtId="38" fontId="4" fillId="5" borderId="16" xfId="1" applyNumberFormat="1" applyFont="1" applyFill="1" applyBorder="1" applyAlignment="1" applyProtection="1">
      <alignment horizontal="right" vertical="center"/>
    </xf>
    <xf numFmtId="38" fontId="4" fillId="5" borderId="15" xfId="1" applyNumberFormat="1" applyFont="1" applyFill="1" applyBorder="1" applyAlignment="1" applyProtection="1">
      <alignment horizontal="right" vertical="center"/>
    </xf>
    <xf numFmtId="0" fontId="4" fillId="5" borderId="16" xfId="0" applyFont="1" applyFill="1" applyBorder="1" applyAlignment="1" applyProtection="1">
      <alignment horizontal="center" vertical="center"/>
    </xf>
    <xf numFmtId="0" fontId="4" fillId="5" borderId="15" xfId="0" applyFont="1" applyFill="1" applyBorder="1" applyAlignment="1" applyProtection="1">
      <alignment horizontal="center" vertical="center"/>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38" fontId="4" fillId="5" borderId="16" xfId="1" applyNumberFormat="1" applyFont="1" applyFill="1" applyBorder="1" applyAlignment="1" applyProtection="1">
      <alignment horizontal="right" vertical="center"/>
      <protection locked="0"/>
    </xf>
    <xf numFmtId="38" fontId="4" fillId="5" borderId="15" xfId="1" applyNumberFormat="1" applyFont="1" applyFill="1" applyBorder="1" applyAlignment="1" applyProtection="1">
      <alignment horizontal="right" vertical="center"/>
      <protection locked="0"/>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4" borderId="16"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74" xfId="0" applyFont="1" applyFill="1" applyBorder="1" applyAlignment="1" applyProtection="1">
      <alignment horizontal="center" vertical="center" wrapText="1"/>
      <protection locked="0"/>
    </xf>
    <xf numFmtId="0" fontId="4" fillId="4" borderId="81" xfId="0" applyFont="1" applyFill="1" applyBorder="1" applyAlignment="1" applyProtection="1">
      <alignment horizontal="center" vertical="center" wrapText="1"/>
      <protection locked="0"/>
    </xf>
    <xf numFmtId="0" fontId="4" fillId="4" borderId="75"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protection locked="0"/>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3" borderId="0" xfId="0" applyFont="1" applyFill="1" applyBorder="1" applyAlignment="1">
      <alignment horizontal="left" vertical="center" inden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21" fillId="0" borderId="0" xfId="0" applyFont="1" applyFill="1" applyAlignment="1" applyProtection="1">
      <alignment horizontal="left" vertical="center"/>
    </xf>
    <xf numFmtId="0" fontId="22" fillId="0" borderId="0" xfId="0" applyFont="1" applyFill="1" applyAlignment="1" applyProtection="1">
      <alignment horizontal="left" vertical="center"/>
    </xf>
    <xf numFmtId="0" fontId="23" fillId="0" borderId="0" xfId="0" applyFont="1" applyFill="1" applyAlignment="1" applyProtection="1">
      <alignment vertical="center"/>
    </xf>
    <xf numFmtId="0" fontId="24" fillId="0" borderId="0" xfId="0" applyFont="1" applyFill="1" applyAlignment="1" applyProtection="1">
      <alignment vertical="center"/>
    </xf>
    <xf numFmtId="0" fontId="25" fillId="0" borderId="0" xfId="0" applyFont="1" applyFill="1" applyAlignment="1" applyProtection="1">
      <alignment vertical="top"/>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514349</xdr:colOff>
      <xdr:row>62</xdr:row>
      <xdr:rowOff>161925</xdr:rowOff>
    </xdr:from>
    <xdr:to>
      <xdr:col>11</xdr:col>
      <xdr:colOff>581024</xdr:colOff>
      <xdr:row>72</xdr:row>
      <xdr:rowOff>111125</xdr:rowOff>
    </xdr:to>
    <xdr:sp macro="" textlink="">
      <xdr:nvSpPr>
        <xdr:cNvPr id="3" name="正方形/長方形 2"/>
        <xdr:cNvSpPr/>
      </xdr:nvSpPr>
      <xdr:spPr>
        <a:xfrm>
          <a:off x="600074" y="16087725"/>
          <a:ext cx="96107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の職務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J101"/>
  <sheetViews>
    <sheetView showGridLines="0" view="pageBreakPreview" zoomScale="75" zoomScaleNormal="55" zoomScaleSheetLayoutView="75" workbookViewId="0">
      <selection activeCell="A3" sqref="A3"/>
    </sheetView>
  </sheetViews>
  <sheetFormatPr defaultColWidth="4.5" defaultRowHeight="20.25" customHeight="1" x14ac:dyDescent="0.4"/>
  <cols>
    <col min="1" max="1" width="1.375" style="78" customWidth="1"/>
    <col min="2" max="60" width="5.625" style="78" customWidth="1"/>
    <col min="61" max="16384" width="4.5" style="78"/>
  </cols>
  <sheetData>
    <row r="1" spans="1:61" s="59" customFormat="1" ht="20.25" customHeight="1" x14ac:dyDescent="0.4">
      <c r="A1" s="354" t="s">
        <v>261</v>
      </c>
      <c r="B1" s="353"/>
      <c r="C1" s="353"/>
      <c r="D1" s="353"/>
      <c r="E1" s="353"/>
      <c r="F1" s="353"/>
      <c r="G1" s="353"/>
      <c r="H1" s="353"/>
      <c r="I1" s="353"/>
      <c r="J1" s="353"/>
      <c r="K1" s="353"/>
      <c r="L1" s="353"/>
      <c r="M1" s="353"/>
      <c r="N1" s="353"/>
      <c r="O1" s="353"/>
      <c r="P1" s="353"/>
      <c r="Q1" s="353"/>
      <c r="R1" s="353"/>
      <c r="S1" s="353"/>
      <c r="T1" s="353"/>
      <c r="U1" s="353"/>
      <c r="V1" s="353"/>
      <c r="AO1" s="60" t="s">
        <v>18</v>
      </c>
      <c r="AP1" s="60" t="s">
        <v>16</v>
      </c>
      <c r="AQ1" s="149" t="s">
        <v>164</v>
      </c>
      <c r="AR1" s="150"/>
      <c r="AS1" s="150"/>
      <c r="AT1" s="150"/>
      <c r="AU1" s="150"/>
      <c r="AV1" s="150"/>
      <c r="AW1" s="150"/>
      <c r="AX1" s="150"/>
      <c r="AY1" s="150"/>
      <c r="AZ1" s="150"/>
      <c r="BA1" s="150"/>
      <c r="BB1" s="150"/>
      <c r="BC1" s="150"/>
      <c r="BD1" s="150"/>
      <c r="BE1" s="150"/>
      <c r="BF1" s="61" t="s">
        <v>0</v>
      </c>
    </row>
    <row r="2" spans="1:61" s="62" customFormat="1" ht="20.25" customHeight="1" x14ac:dyDescent="0.4">
      <c r="A2" s="353"/>
      <c r="B2" s="353"/>
      <c r="C2" s="353"/>
      <c r="D2" s="353"/>
      <c r="E2" s="353"/>
      <c r="F2" s="353"/>
      <c r="G2" s="353"/>
      <c r="H2" s="353"/>
      <c r="I2" s="353"/>
      <c r="J2" s="353"/>
      <c r="K2" s="353"/>
      <c r="L2" s="353"/>
      <c r="M2" s="353"/>
      <c r="N2" s="353"/>
      <c r="O2" s="353"/>
      <c r="P2" s="353"/>
      <c r="Q2" s="353"/>
      <c r="R2" s="353"/>
      <c r="S2" s="353"/>
      <c r="T2" s="353"/>
      <c r="U2" s="353"/>
      <c r="V2" s="353"/>
      <c r="X2" s="63" t="s">
        <v>19</v>
      </c>
      <c r="Y2" s="151">
        <v>3</v>
      </c>
      <c r="Z2" s="151"/>
      <c r="AA2" s="63" t="s">
        <v>16</v>
      </c>
      <c r="AB2" s="152">
        <f>IF(Y2=0,"",YEAR(DATE(2018+Y2,1,1)))</f>
        <v>2021</v>
      </c>
      <c r="AC2" s="152"/>
      <c r="AD2" s="64" t="s">
        <v>20</v>
      </c>
      <c r="AE2" s="64" t="s">
        <v>21</v>
      </c>
      <c r="AF2" s="151">
        <v>4</v>
      </c>
      <c r="AG2" s="151"/>
      <c r="AH2" s="64" t="s">
        <v>22</v>
      </c>
      <c r="AN2" s="61"/>
      <c r="AO2" s="60" t="s">
        <v>17</v>
      </c>
      <c r="AP2" s="60" t="s">
        <v>16</v>
      </c>
      <c r="AQ2" s="153"/>
      <c r="AR2" s="153"/>
      <c r="AS2" s="153"/>
      <c r="AT2" s="153"/>
      <c r="AU2" s="153"/>
      <c r="AV2" s="153"/>
      <c r="AW2" s="153"/>
      <c r="AX2" s="153"/>
      <c r="AY2" s="153"/>
      <c r="AZ2" s="153"/>
      <c r="BA2" s="153"/>
      <c r="BB2" s="153"/>
      <c r="BC2" s="153"/>
      <c r="BD2" s="153"/>
      <c r="BE2" s="153"/>
      <c r="BF2" s="61" t="s">
        <v>0</v>
      </c>
      <c r="BG2" s="60"/>
      <c r="BH2" s="60"/>
      <c r="BI2" s="60"/>
    </row>
    <row r="3" spans="1:61" s="62" customFormat="1" ht="20.25" customHeight="1" x14ac:dyDescent="0.4">
      <c r="A3" s="356" t="s">
        <v>262</v>
      </c>
      <c r="B3" s="355"/>
      <c r="X3" s="63"/>
      <c r="Y3" s="65"/>
      <c r="Z3" s="65"/>
      <c r="AA3" s="66"/>
      <c r="AB3" s="65"/>
      <c r="AC3" s="65"/>
      <c r="AD3" s="67"/>
      <c r="AE3" s="67"/>
      <c r="AF3" s="65"/>
      <c r="AG3" s="65"/>
      <c r="AH3" s="64"/>
      <c r="AN3" s="61"/>
      <c r="AO3" s="60"/>
      <c r="AP3" s="60"/>
      <c r="AQ3" s="68"/>
      <c r="AR3" s="68"/>
      <c r="AS3" s="68"/>
      <c r="AT3" s="68"/>
      <c r="AU3" s="68"/>
      <c r="AV3" s="68"/>
      <c r="AW3" s="68"/>
      <c r="AX3" s="68"/>
      <c r="AY3" s="68"/>
      <c r="AZ3" s="68"/>
      <c r="BA3" s="68"/>
      <c r="BB3" s="68"/>
      <c r="BC3" s="69" t="s">
        <v>123</v>
      </c>
      <c r="BD3" s="154" t="s">
        <v>260</v>
      </c>
      <c r="BE3" s="155"/>
      <c r="BF3" s="155"/>
      <c r="BG3" s="155"/>
      <c r="BH3" s="60"/>
      <c r="BI3" s="60"/>
    </row>
    <row r="4" spans="1:61" s="62" customFormat="1" ht="20.25" customHeight="1" x14ac:dyDescent="0.4">
      <c r="W4" s="70"/>
      <c r="AD4" s="67"/>
      <c r="AE4" s="67"/>
      <c r="AF4" s="65"/>
      <c r="AG4" s="65"/>
      <c r="AH4" s="64"/>
      <c r="AN4" s="61"/>
      <c r="AO4" s="60"/>
      <c r="AP4" s="60"/>
      <c r="AQ4" s="68"/>
      <c r="AR4" s="68"/>
      <c r="AS4" s="68"/>
      <c r="AT4" s="68"/>
      <c r="AU4" s="68"/>
      <c r="AV4" s="68"/>
      <c r="AW4" s="68"/>
      <c r="AX4" s="68"/>
      <c r="AY4" s="68"/>
      <c r="AZ4" s="68"/>
      <c r="BA4" s="68"/>
      <c r="BB4" s="68"/>
      <c r="BC4" s="68"/>
      <c r="BD4" s="68"/>
      <c r="BE4" s="68"/>
      <c r="BF4" s="61"/>
      <c r="BG4" s="60"/>
      <c r="BH4" s="60"/>
      <c r="BI4" s="60"/>
    </row>
    <row r="5" spans="1:61" s="62" customFormat="1" ht="20.25" customHeight="1" x14ac:dyDescent="0.4">
      <c r="B5" s="71" t="s">
        <v>188</v>
      </c>
      <c r="C5" s="71"/>
      <c r="D5" s="71"/>
      <c r="E5" s="71"/>
      <c r="F5" s="71"/>
      <c r="G5" s="71"/>
      <c r="H5" s="71"/>
      <c r="I5" s="71"/>
      <c r="J5" s="71"/>
      <c r="K5" s="71"/>
      <c r="L5" s="71"/>
      <c r="M5" s="71"/>
      <c r="N5" s="157">
        <v>8</v>
      </c>
      <c r="O5" s="158"/>
      <c r="P5" s="72" t="s">
        <v>56</v>
      </c>
      <c r="Q5" s="71"/>
      <c r="R5" s="157">
        <v>40</v>
      </c>
      <c r="S5" s="158"/>
      <c r="T5" s="72" t="s">
        <v>57</v>
      </c>
      <c r="U5" s="71"/>
      <c r="V5" s="156">
        <v>168</v>
      </c>
      <c r="W5" s="156"/>
      <c r="X5" s="72" t="s">
        <v>141</v>
      </c>
      <c r="Y5" s="71"/>
      <c r="AB5" s="60"/>
      <c r="AC5" s="60"/>
    </row>
    <row r="6" spans="1:61" s="62" customFormat="1" ht="20.25" customHeight="1" x14ac:dyDescent="0.4">
      <c r="B6" s="73"/>
      <c r="C6" s="59"/>
      <c r="D6" s="59"/>
      <c r="H6" s="59"/>
      <c r="I6" s="59"/>
      <c r="J6" s="59"/>
      <c r="K6" s="74"/>
      <c r="L6" s="75"/>
      <c r="M6" s="75"/>
      <c r="N6" s="76"/>
      <c r="O6" s="76"/>
      <c r="P6" s="76"/>
      <c r="Q6" s="76"/>
      <c r="R6" s="76"/>
      <c r="S6" s="76"/>
      <c r="T6" s="76"/>
      <c r="U6" s="76"/>
      <c r="V6" s="76"/>
      <c r="W6" s="76"/>
      <c r="X6" s="76"/>
      <c r="Y6" s="76"/>
      <c r="Z6" s="76"/>
      <c r="AA6" s="76"/>
      <c r="AB6" s="60"/>
      <c r="AC6" s="60"/>
    </row>
    <row r="7" spans="1:61" s="62" customFormat="1" ht="20.25" customHeight="1" x14ac:dyDescent="0.4">
      <c r="B7" s="73"/>
      <c r="C7" s="59"/>
      <c r="D7" s="59"/>
      <c r="H7" s="59"/>
      <c r="I7" s="59"/>
      <c r="J7" s="59"/>
      <c r="K7" s="74"/>
      <c r="L7" s="75"/>
      <c r="M7" s="75"/>
      <c r="N7" s="75"/>
      <c r="O7" s="75"/>
      <c r="P7" s="75"/>
      <c r="Q7" s="75"/>
      <c r="R7" s="76"/>
      <c r="S7" s="71" t="s">
        <v>58</v>
      </c>
      <c r="T7" s="71"/>
      <c r="U7" s="71"/>
      <c r="V7" s="159">
        <f>DAY(EOMONTH(DATE(AB2,AF2,1),0))</f>
        <v>30</v>
      </c>
      <c r="W7" s="160"/>
      <c r="X7" s="72" t="s">
        <v>59</v>
      </c>
      <c r="AB7" s="60"/>
      <c r="AC7" s="60"/>
    </row>
    <row r="8" spans="1:61" s="62" customFormat="1" ht="20.25" customHeight="1" x14ac:dyDescent="0.4">
      <c r="B8" s="73"/>
      <c r="C8" s="59"/>
      <c r="D8" s="59"/>
      <c r="E8" s="59"/>
      <c r="F8" s="59"/>
      <c r="G8" s="59"/>
      <c r="H8" s="74"/>
      <c r="I8" s="75"/>
      <c r="J8" s="75"/>
      <c r="K8" s="76"/>
      <c r="L8" s="76"/>
      <c r="M8" s="76"/>
      <c r="N8" s="76"/>
      <c r="O8" s="76"/>
      <c r="P8" s="76"/>
      <c r="Q8" s="76"/>
      <c r="R8" s="71"/>
      <c r="S8" s="71"/>
      <c r="T8" s="71"/>
      <c r="U8" s="71"/>
      <c r="V8" s="77"/>
      <c r="W8" s="77"/>
      <c r="X8" s="72"/>
      <c r="Y8" s="76"/>
      <c r="Z8" s="61"/>
      <c r="AA8" s="60"/>
      <c r="AB8" s="60"/>
      <c r="AC8" s="60"/>
    </row>
    <row r="9" spans="1:61" ht="20.25" customHeight="1" thickBot="1" x14ac:dyDescent="0.45">
      <c r="C9" s="79"/>
      <c r="D9" s="79"/>
      <c r="E9" s="79"/>
      <c r="H9" s="80"/>
      <c r="W9" s="79"/>
      <c r="AN9" s="79"/>
      <c r="BG9" s="81"/>
      <c r="BH9" s="81"/>
      <c r="BI9" s="81"/>
    </row>
    <row r="10" spans="1:61" ht="20.25" customHeight="1" thickBot="1" x14ac:dyDescent="0.45">
      <c r="B10" s="173" t="s">
        <v>60</v>
      </c>
      <c r="C10" s="176" t="s">
        <v>189</v>
      </c>
      <c r="D10" s="176"/>
      <c r="E10" s="177"/>
      <c r="F10" s="182" t="s">
        <v>190</v>
      </c>
      <c r="G10" s="177"/>
      <c r="H10" s="182" t="s">
        <v>191</v>
      </c>
      <c r="I10" s="176"/>
      <c r="J10" s="176"/>
      <c r="K10" s="176"/>
      <c r="L10" s="177"/>
      <c r="M10" s="182" t="s">
        <v>192</v>
      </c>
      <c r="N10" s="176"/>
      <c r="O10" s="176"/>
      <c r="P10" s="185"/>
      <c r="Q10" s="82"/>
      <c r="R10" s="82"/>
      <c r="S10" s="82"/>
      <c r="T10" s="188" t="s">
        <v>193</v>
      </c>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61" t="str">
        <f>IF(BD3="計画","(8)1～4週目の勤務時間数合計","(8)1か月の勤務時間数合計")</f>
        <v>(8)1か月の勤務時間数合計</v>
      </c>
      <c r="AZ10" s="162"/>
      <c r="BA10" s="161" t="s">
        <v>194</v>
      </c>
      <c r="BB10" s="162"/>
      <c r="BC10" s="169" t="s">
        <v>195</v>
      </c>
      <c r="BD10" s="169"/>
      <c r="BE10" s="169"/>
      <c r="BF10" s="169"/>
      <c r="BG10" s="169"/>
      <c r="BH10" s="169"/>
    </row>
    <row r="11" spans="1:61" ht="20.25" customHeight="1" thickBot="1" x14ac:dyDescent="0.45">
      <c r="B11" s="174"/>
      <c r="C11" s="178"/>
      <c r="D11" s="178"/>
      <c r="E11" s="179"/>
      <c r="F11" s="183"/>
      <c r="G11" s="179"/>
      <c r="H11" s="183"/>
      <c r="I11" s="178"/>
      <c r="J11" s="178"/>
      <c r="K11" s="178"/>
      <c r="L11" s="179"/>
      <c r="M11" s="183"/>
      <c r="N11" s="178"/>
      <c r="O11" s="178"/>
      <c r="P11" s="186"/>
      <c r="Q11" s="83"/>
      <c r="R11" s="83"/>
      <c r="S11" s="83"/>
      <c r="T11" s="171" t="s">
        <v>11</v>
      </c>
      <c r="U11" s="129"/>
      <c r="V11" s="129"/>
      <c r="W11" s="129"/>
      <c r="X11" s="129"/>
      <c r="Y11" s="129"/>
      <c r="Z11" s="172"/>
      <c r="AA11" s="171" t="s">
        <v>12</v>
      </c>
      <c r="AB11" s="129"/>
      <c r="AC11" s="129"/>
      <c r="AD11" s="129"/>
      <c r="AE11" s="129"/>
      <c r="AF11" s="129"/>
      <c r="AG11" s="172"/>
      <c r="AH11" s="171" t="s">
        <v>13</v>
      </c>
      <c r="AI11" s="129"/>
      <c r="AJ11" s="129"/>
      <c r="AK11" s="129"/>
      <c r="AL11" s="129"/>
      <c r="AM11" s="129"/>
      <c r="AN11" s="172"/>
      <c r="AO11" s="171" t="s">
        <v>14</v>
      </c>
      <c r="AP11" s="129"/>
      <c r="AQ11" s="129"/>
      <c r="AR11" s="129"/>
      <c r="AS11" s="129"/>
      <c r="AT11" s="129"/>
      <c r="AU11" s="172"/>
      <c r="AV11" s="171" t="s">
        <v>15</v>
      </c>
      <c r="AW11" s="129"/>
      <c r="AX11" s="172"/>
      <c r="AY11" s="163"/>
      <c r="AZ11" s="164"/>
      <c r="BA11" s="163"/>
      <c r="BB11" s="164"/>
      <c r="BC11" s="169"/>
      <c r="BD11" s="169"/>
      <c r="BE11" s="169"/>
      <c r="BF11" s="169"/>
      <c r="BG11" s="169"/>
      <c r="BH11" s="169"/>
    </row>
    <row r="12" spans="1:61" ht="20.25" customHeight="1" thickBot="1" x14ac:dyDescent="0.45">
      <c r="B12" s="174"/>
      <c r="C12" s="178"/>
      <c r="D12" s="178"/>
      <c r="E12" s="179"/>
      <c r="F12" s="183"/>
      <c r="G12" s="179"/>
      <c r="H12" s="183"/>
      <c r="I12" s="178"/>
      <c r="J12" s="178"/>
      <c r="K12" s="178"/>
      <c r="L12" s="179"/>
      <c r="M12" s="183"/>
      <c r="N12" s="178"/>
      <c r="O12" s="178"/>
      <c r="P12" s="186"/>
      <c r="Q12" s="83"/>
      <c r="R12" s="83"/>
      <c r="S12" s="83"/>
      <c r="T12" s="84">
        <f>DAY(DATE($AB$2,$AF$2,1))</f>
        <v>1</v>
      </c>
      <c r="U12" s="85">
        <f>DAY(DATE($AB$2,$AF$2,2))</f>
        <v>2</v>
      </c>
      <c r="V12" s="85">
        <f>DAY(DATE($AB$2,$AF$2,3))</f>
        <v>3</v>
      </c>
      <c r="W12" s="85">
        <f>DAY(DATE($AB$2,$AF$2,4))</f>
        <v>4</v>
      </c>
      <c r="X12" s="85">
        <f>DAY(DATE($AB$2,$AF$2,5))</f>
        <v>5</v>
      </c>
      <c r="Y12" s="85">
        <f>DAY(DATE($AB$2,$AF$2,6))</f>
        <v>6</v>
      </c>
      <c r="Z12" s="86">
        <f>DAY(DATE($AB$2,$AF$2,7))</f>
        <v>7</v>
      </c>
      <c r="AA12" s="84">
        <f>DAY(DATE($AB$2,$AF$2,8))</f>
        <v>8</v>
      </c>
      <c r="AB12" s="85">
        <f>DAY(DATE($AB$2,$AF$2,9))</f>
        <v>9</v>
      </c>
      <c r="AC12" s="85">
        <f>DAY(DATE($AB$2,$AF$2,10))</f>
        <v>10</v>
      </c>
      <c r="AD12" s="85">
        <f>DAY(DATE($AB$2,$AF$2,11))</f>
        <v>11</v>
      </c>
      <c r="AE12" s="85">
        <f>DAY(DATE($AB$2,$AF$2,12))</f>
        <v>12</v>
      </c>
      <c r="AF12" s="85">
        <f>DAY(DATE($AB$2,$AF$2,13))</f>
        <v>13</v>
      </c>
      <c r="AG12" s="86">
        <f>DAY(DATE($AB$2,$AF$2,14))</f>
        <v>14</v>
      </c>
      <c r="AH12" s="84">
        <f>DAY(DATE($AB$2,$AF$2,15))</f>
        <v>15</v>
      </c>
      <c r="AI12" s="85">
        <f>DAY(DATE($AB$2,$AF$2,16))</f>
        <v>16</v>
      </c>
      <c r="AJ12" s="85">
        <f>DAY(DATE($AB$2,$AF$2,17))</f>
        <v>17</v>
      </c>
      <c r="AK12" s="85">
        <f>DAY(DATE($AB$2,$AF$2,18))</f>
        <v>18</v>
      </c>
      <c r="AL12" s="85">
        <f>DAY(DATE($AB$2,$AF$2,19))</f>
        <v>19</v>
      </c>
      <c r="AM12" s="85">
        <f>DAY(DATE($AB$2,$AF$2,20))</f>
        <v>20</v>
      </c>
      <c r="AN12" s="86">
        <f>DAY(DATE($AB$2,$AF$2,21))</f>
        <v>21</v>
      </c>
      <c r="AO12" s="84">
        <f>DAY(DATE($AB$2,$AF$2,22))</f>
        <v>22</v>
      </c>
      <c r="AP12" s="85">
        <f>DAY(DATE($AB$2,$AF$2,23))</f>
        <v>23</v>
      </c>
      <c r="AQ12" s="85">
        <f>DAY(DATE($AB$2,$AF$2,24))</f>
        <v>24</v>
      </c>
      <c r="AR12" s="85">
        <f>DAY(DATE($AB$2,$AF$2,25))</f>
        <v>25</v>
      </c>
      <c r="AS12" s="85">
        <f>DAY(DATE($AB$2,$AF$2,26))</f>
        <v>26</v>
      </c>
      <c r="AT12" s="85">
        <f>DAY(DATE($AB$2,$AF$2,27))</f>
        <v>27</v>
      </c>
      <c r="AU12" s="86">
        <f>DAY(DATE($AB$2,$AF$2,28))</f>
        <v>28</v>
      </c>
      <c r="AV12" s="84">
        <f>IF(BD3="実績",IF(DAY(DATE($AB$2,$AF$2,29))=29,29,""),"")</f>
        <v>29</v>
      </c>
      <c r="AW12" s="85">
        <f>IF(BD3="実績",IF(DAY(DATE($AB$2,$AF$2,30))=30,30,""),"")</f>
        <v>30</v>
      </c>
      <c r="AX12" s="86" t="str">
        <f>IF(BD3="実績",IF(DAY(DATE($AB$2,$AF$2,31))=31,31,""),"")</f>
        <v/>
      </c>
      <c r="AY12" s="163"/>
      <c r="AZ12" s="164"/>
      <c r="BA12" s="163"/>
      <c r="BB12" s="164"/>
      <c r="BC12" s="169"/>
      <c r="BD12" s="169"/>
      <c r="BE12" s="169"/>
      <c r="BF12" s="169"/>
      <c r="BG12" s="169"/>
      <c r="BH12" s="169"/>
    </row>
    <row r="13" spans="1:61" ht="20.25" hidden="1" customHeight="1" thickBot="1" x14ac:dyDescent="0.45">
      <c r="B13" s="174"/>
      <c r="C13" s="178"/>
      <c r="D13" s="178"/>
      <c r="E13" s="179"/>
      <c r="F13" s="183"/>
      <c r="G13" s="179"/>
      <c r="H13" s="183"/>
      <c r="I13" s="178"/>
      <c r="J13" s="178"/>
      <c r="K13" s="178"/>
      <c r="L13" s="179"/>
      <c r="M13" s="183"/>
      <c r="N13" s="178"/>
      <c r="O13" s="178"/>
      <c r="P13" s="186"/>
      <c r="Q13" s="83"/>
      <c r="R13" s="83"/>
      <c r="S13" s="83"/>
      <c r="T13" s="84">
        <f>WEEKDAY(DATE($AB$2,$AF$2,1))</f>
        <v>5</v>
      </c>
      <c r="U13" s="85">
        <f>WEEKDAY(DATE($AB$2,$AF$2,2))</f>
        <v>6</v>
      </c>
      <c r="V13" s="85">
        <f>WEEKDAY(DATE($AB$2,$AF$2,3))</f>
        <v>7</v>
      </c>
      <c r="W13" s="85">
        <f>WEEKDAY(DATE($AB$2,$AF$2,4))</f>
        <v>1</v>
      </c>
      <c r="X13" s="85">
        <f>WEEKDAY(DATE($AB$2,$AF$2,5))</f>
        <v>2</v>
      </c>
      <c r="Y13" s="85">
        <f>WEEKDAY(DATE($AB$2,$AF$2,6))</f>
        <v>3</v>
      </c>
      <c r="Z13" s="86">
        <f>WEEKDAY(DATE($AB$2,$AF$2,7))</f>
        <v>4</v>
      </c>
      <c r="AA13" s="84">
        <f>WEEKDAY(DATE($AB$2,$AF$2,8))</f>
        <v>5</v>
      </c>
      <c r="AB13" s="85">
        <f>WEEKDAY(DATE($AB$2,$AF$2,9))</f>
        <v>6</v>
      </c>
      <c r="AC13" s="85">
        <f>WEEKDAY(DATE($AB$2,$AF$2,10))</f>
        <v>7</v>
      </c>
      <c r="AD13" s="85">
        <f>WEEKDAY(DATE($AB$2,$AF$2,11))</f>
        <v>1</v>
      </c>
      <c r="AE13" s="85">
        <f>WEEKDAY(DATE($AB$2,$AF$2,12))</f>
        <v>2</v>
      </c>
      <c r="AF13" s="85">
        <f>WEEKDAY(DATE($AB$2,$AF$2,13))</f>
        <v>3</v>
      </c>
      <c r="AG13" s="86">
        <f>WEEKDAY(DATE($AB$2,$AF$2,14))</f>
        <v>4</v>
      </c>
      <c r="AH13" s="84">
        <f>WEEKDAY(DATE($AB$2,$AF$2,15))</f>
        <v>5</v>
      </c>
      <c r="AI13" s="85">
        <f>WEEKDAY(DATE($AB$2,$AF$2,16))</f>
        <v>6</v>
      </c>
      <c r="AJ13" s="85">
        <f>WEEKDAY(DATE($AB$2,$AF$2,17))</f>
        <v>7</v>
      </c>
      <c r="AK13" s="85">
        <f>WEEKDAY(DATE($AB$2,$AF$2,18))</f>
        <v>1</v>
      </c>
      <c r="AL13" s="85">
        <f>WEEKDAY(DATE($AB$2,$AF$2,19))</f>
        <v>2</v>
      </c>
      <c r="AM13" s="85">
        <f>WEEKDAY(DATE($AB$2,$AF$2,20))</f>
        <v>3</v>
      </c>
      <c r="AN13" s="86">
        <f>WEEKDAY(DATE($AB$2,$AF$2,21))</f>
        <v>4</v>
      </c>
      <c r="AO13" s="84">
        <f>WEEKDAY(DATE($AB$2,$AF$2,22))</f>
        <v>5</v>
      </c>
      <c r="AP13" s="85">
        <f>WEEKDAY(DATE($AB$2,$AF$2,23))</f>
        <v>6</v>
      </c>
      <c r="AQ13" s="85">
        <f>WEEKDAY(DATE($AB$2,$AF$2,24))</f>
        <v>7</v>
      </c>
      <c r="AR13" s="85">
        <f>WEEKDAY(DATE($AB$2,$AF$2,25))</f>
        <v>1</v>
      </c>
      <c r="AS13" s="85">
        <f>WEEKDAY(DATE($AB$2,$AF$2,26))</f>
        <v>2</v>
      </c>
      <c r="AT13" s="85">
        <f>WEEKDAY(DATE($AB$2,$AF$2,27))</f>
        <v>3</v>
      </c>
      <c r="AU13" s="86">
        <f>WEEKDAY(DATE($AB$2,$AF$2,28))</f>
        <v>4</v>
      </c>
      <c r="AV13" s="84">
        <f>IF(AV12=29,WEEKDAY(DATE($AB$2,$AF$2,29)),0)</f>
        <v>5</v>
      </c>
      <c r="AW13" s="85">
        <f>IF(AW12=30,WEEKDAY(DATE($AB$2,$AF$2,30)),0)</f>
        <v>6</v>
      </c>
      <c r="AX13" s="86">
        <f>IF(AX12=31,WEEKDAY(DATE($AB$2,$AF$2,31)),0)</f>
        <v>0</v>
      </c>
      <c r="AY13" s="165"/>
      <c r="AZ13" s="166"/>
      <c r="BA13" s="165"/>
      <c r="BB13" s="166"/>
      <c r="BC13" s="170"/>
      <c r="BD13" s="170"/>
      <c r="BE13" s="170"/>
      <c r="BF13" s="170"/>
      <c r="BG13" s="170"/>
      <c r="BH13" s="170"/>
    </row>
    <row r="14" spans="1:61" ht="20.25" customHeight="1" thickBot="1" x14ac:dyDescent="0.45">
      <c r="B14" s="175"/>
      <c r="C14" s="180"/>
      <c r="D14" s="180"/>
      <c r="E14" s="181"/>
      <c r="F14" s="184"/>
      <c r="G14" s="181"/>
      <c r="H14" s="184"/>
      <c r="I14" s="180"/>
      <c r="J14" s="180"/>
      <c r="K14" s="180"/>
      <c r="L14" s="181"/>
      <c r="M14" s="184"/>
      <c r="N14" s="180"/>
      <c r="O14" s="180"/>
      <c r="P14" s="187"/>
      <c r="Q14" s="87"/>
      <c r="R14" s="87"/>
      <c r="S14" s="87"/>
      <c r="T14" s="88" t="str">
        <f>IF(T13=1,"日",IF(T13=2,"月",IF(T13=3,"火",IF(T13=4,"水",IF(T13=5,"木",IF(T13=6,"金","土"))))))</f>
        <v>木</v>
      </c>
      <c r="U14" s="89" t="str">
        <f t="shared" ref="U14:AU14" si="0">IF(U13=1,"日",IF(U13=2,"月",IF(U13=3,"火",IF(U13=4,"水",IF(U13=5,"木",IF(U13=6,"金","土"))))))</f>
        <v>金</v>
      </c>
      <c r="V14" s="89" t="str">
        <f t="shared" si="0"/>
        <v>土</v>
      </c>
      <c r="W14" s="89" t="str">
        <f t="shared" si="0"/>
        <v>日</v>
      </c>
      <c r="X14" s="89" t="str">
        <f t="shared" si="0"/>
        <v>月</v>
      </c>
      <c r="Y14" s="89" t="str">
        <f t="shared" si="0"/>
        <v>火</v>
      </c>
      <c r="Z14" s="90" t="str">
        <f t="shared" si="0"/>
        <v>水</v>
      </c>
      <c r="AA14" s="88" t="str">
        <f t="shared" si="0"/>
        <v>木</v>
      </c>
      <c r="AB14" s="89" t="str">
        <f t="shared" si="0"/>
        <v>金</v>
      </c>
      <c r="AC14" s="89" t="str">
        <f t="shared" si="0"/>
        <v>土</v>
      </c>
      <c r="AD14" s="89" t="str">
        <f t="shared" si="0"/>
        <v>日</v>
      </c>
      <c r="AE14" s="89" t="str">
        <f t="shared" si="0"/>
        <v>月</v>
      </c>
      <c r="AF14" s="89" t="str">
        <f t="shared" si="0"/>
        <v>火</v>
      </c>
      <c r="AG14" s="90" t="str">
        <f t="shared" si="0"/>
        <v>水</v>
      </c>
      <c r="AH14" s="88" t="str">
        <f t="shared" si="0"/>
        <v>木</v>
      </c>
      <c r="AI14" s="89" t="str">
        <f t="shared" si="0"/>
        <v>金</v>
      </c>
      <c r="AJ14" s="89" t="str">
        <f t="shared" si="0"/>
        <v>土</v>
      </c>
      <c r="AK14" s="89" t="str">
        <f t="shared" si="0"/>
        <v>日</v>
      </c>
      <c r="AL14" s="89" t="str">
        <f t="shared" si="0"/>
        <v>月</v>
      </c>
      <c r="AM14" s="89" t="str">
        <f t="shared" si="0"/>
        <v>火</v>
      </c>
      <c r="AN14" s="90" t="str">
        <f t="shared" si="0"/>
        <v>水</v>
      </c>
      <c r="AO14" s="88" t="str">
        <f t="shared" si="0"/>
        <v>木</v>
      </c>
      <c r="AP14" s="89" t="str">
        <f t="shared" si="0"/>
        <v>金</v>
      </c>
      <c r="AQ14" s="89" t="str">
        <f t="shared" si="0"/>
        <v>土</v>
      </c>
      <c r="AR14" s="89" t="str">
        <f t="shared" si="0"/>
        <v>日</v>
      </c>
      <c r="AS14" s="89" t="str">
        <f t="shared" si="0"/>
        <v>月</v>
      </c>
      <c r="AT14" s="89" t="str">
        <f t="shared" si="0"/>
        <v>火</v>
      </c>
      <c r="AU14" s="90" t="str">
        <f t="shared" si="0"/>
        <v>水</v>
      </c>
      <c r="AV14" s="89" t="str">
        <f>IF(AV13=1,"日",IF(AV13=2,"月",IF(AV13=3,"火",IF(AV13=4,"水",IF(AV13=5,"木",IF(AV13=6,"金",IF(AV13=0,"","土")))))))</f>
        <v>木</v>
      </c>
      <c r="AW14" s="89" t="str">
        <f>IF(AW13=1,"日",IF(AW13=2,"月",IF(AW13=3,"火",IF(AW13=4,"水",IF(AW13=5,"木",IF(AW13=6,"金",IF(AW13=0,"","土")))))))</f>
        <v>金</v>
      </c>
      <c r="AX14" s="89" t="str">
        <f>IF(AX13=1,"日",IF(AX13=2,"月",IF(AX13=3,"火",IF(AX13=4,"水",IF(AX13=5,"木",IF(AX13=6,"金",IF(AX13=0,"","土")))))))</f>
        <v/>
      </c>
      <c r="AY14" s="167"/>
      <c r="AZ14" s="168"/>
      <c r="BA14" s="167"/>
      <c r="BB14" s="168"/>
      <c r="BC14" s="170"/>
      <c r="BD14" s="170"/>
      <c r="BE14" s="170"/>
      <c r="BF14" s="170"/>
      <c r="BG14" s="170"/>
      <c r="BH14" s="170"/>
    </row>
    <row r="15" spans="1:61" ht="20.25" customHeight="1" x14ac:dyDescent="0.4">
      <c r="B15" s="229">
        <v>1</v>
      </c>
      <c r="C15" s="230" t="s">
        <v>2</v>
      </c>
      <c r="D15" s="231"/>
      <c r="E15" s="232"/>
      <c r="F15" s="233" t="s">
        <v>116</v>
      </c>
      <c r="G15" s="234"/>
      <c r="H15" s="216" t="s">
        <v>118</v>
      </c>
      <c r="I15" s="217"/>
      <c r="J15" s="217"/>
      <c r="K15" s="217"/>
      <c r="L15" s="218"/>
      <c r="M15" s="235" t="s">
        <v>119</v>
      </c>
      <c r="N15" s="236"/>
      <c r="O15" s="236"/>
      <c r="P15" s="237"/>
      <c r="Q15" s="238" t="s">
        <v>54</v>
      </c>
      <c r="R15" s="239"/>
      <c r="S15" s="240"/>
      <c r="T15" s="91" t="s">
        <v>158</v>
      </c>
      <c r="U15" s="92" t="s">
        <v>23</v>
      </c>
      <c r="V15" s="92" t="s">
        <v>23</v>
      </c>
      <c r="W15" s="92" t="s">
        <v>64</v>
      </c>
      <c r="X15" s="92" t="s">
        <v>64</v>
      </c>
      <c r="Y15" s="92" t="s">
        <v>23</v>
      </c>
      <c r="Z15" s="93" t="s">
        <v>23</v>
      </c>
      <c r="AA15" s="91" t="s">
        <v>23</v>
      </c>
      <c r="AB15" s="92" t="s">
        <v>23</v>
      </c>
      <c r="AC15" s="92" t="s">
        <v>23</v>
      </c>
      <c r="AD15" s="92" t="s">
        <v>64</v>
      </c>
      <c r="AE15" s="92" t="s">
        <v>64</v>
      </c>
      <c r="AF15" s="92" t="s">
        <v>23</v>
      </c>
      <c r="AG15" s="93" t="s">
        <v>23</v>
      </c>
      <c r="AH15" s="91" t="s">
        <v>23</v>
      </c>
      <c r="AI15" s="92" t="s">
        <v>23</v>
      </c>
      <c r="AJ15" s="92" t="s">
        <v>23</v>
      </c>
      <c r="AK15" s="92" t="s">
        <v>64</v>
      </c>
      <c r="AL15" s="92" t="s">
        <v>64</v>
      </c>
      <c r="AM15" s="92" t="s">
        <v>23</v>
      </c>
      <c r="AN15" s="93" t="s">
        <v>23</v>
      </c>
      <c r="AO15" s="91" t="s">
        <v>23</v>
      </c>
      <c r="AP15" s="92" t="s">
        <v>23</v>
      </c>
      <c r="AQ15" s="92" t="s">
        <v>23</v>
      </c>
      <c r="AR15" s="92" t="s">
        <v>64</v>
      </c>
      <c r="AS15" s="92" t="s">
        <v>64</v>
      </c>
      <c r="AT15" s="92" t="s">
        <v>23</v>
      </c>
      <c r="AU15" s="93" t="s">
        <v>23</v>
      </c>
      <c r="AV15" s="91" t="s">
        <v>23</v>
      </c>
      <c r="AW15" s="92" t="s">
        <v>23</v>
      </c>
      <c r="AX15" s="93"/>
      <c r="AY15" s="190">
        <f>IF($BD$3="計画",SUM(T16:AU16),IF($BD$3="実績",SUM(T16:AX16),""))</f>
        <v>176</v>
      </c>
      <c r="AZ15" s="191"/>
      <c r="BA15" s="194">
        <f>IF($BD$3="計画",AY15/4,IF($BD$3="実績",AY15/($V$7/7),""))</f>
        <v>41.06666666666667</v>
      </c>
      <c r="BB15" s="195"/>
      <c r="BC15" s="198"/>
      <c r="BD15" s="199"/>
      <c r="BE15" s="199"/>
      <c r="BF15" s="199"/>
      <c r="BG15" s="199"/>
      <c r="BH15" s="200"/>
    </row>
    <row r="16" spans="1:61" ht="20.25" customHeight="1" x14ac:dyDescent="0.4">
      <c r="B16" s="207"/>
      <c r="C16" s="211"/>
      <c r="D16" s="209"/>
      <c r="E16" s="210"/>
      <c r="F16" s="214"/>
      <c r="G16" s="215"/>
      <c r="H16" s="219"/>
      <c r="I16" s="217"/>
      <c r="J16" s="217"/>
      <c r="K16" s="217"/>
      <c r="L16" s="218"/>
      <c r="M16" s="223"/>
      <c r="N16" s="224"/>
      <c r="O16" s="224"/>
      <c r="P16" s="225"/>
      <c r="Q16" s="204" t="s">
        <v>55</v>
      </c>
      <c r="R16" s="205"/>
      <c r="S16" s="206"/>
      <c r="T16" s="94">
        <f>IF(T15="","",VLOOKUP(T15,'【記載例】シフト記号表（勤務時間帯）'!$C$4:$K$35,9,FALSE))</f>
        <v>8</v>
      </c>
      <c r="U16" s="95">
        <f>IF(U15="","",VLOOKUP(U15,'【記載例】シフト記号表（勤務時間帯）'!$C$4:$K$35,9,FALSE))</f>
        <v>8</v>
      </c>
      <c r="V16" s="95">
        <f>IF(V15="","",VLOOKUP(V15,'【記載例】シフト記号表（勤務時間帯）'!$C$4:$K$35,9,FALSE))</f>
        <v>8</v>
      </c>
      <c r="W16" s="95" t="str">
        <f>IF(W15="","",VLOOKUP(W15,'【記載例】シフト記号表（勤務時間帯）'!$C$4:$K$35,9,FALSE))</f>
        <v>-</v>
      </c>
      <c r="X16" s="95" t="str">
        <f>IF(X15="","",VLOOKUP(X15,'【記載例】シフト記号表（勤務時間帯）'!$C$4:$K$35,9,FALSE))</f>
        <v>-</v>
      </c>
      <c r="Y16" s="95">
        <f>IF(Y15="","",VLOOKUP(Y15,'【記載例】シフト記号表（勤務時間帯）'!$C$4:$K$35,9,FALSE))</f>
        <v>8</v>
      </c>
      <c r="Z16" s="96">
        <f>IF(Z15="","",VLOOKUP(Z15,'【記載例】シフト記号表（勤務時間帯）'!$C$4:$K$35,9,FALSE))</f>
        <v>8</v>
      </c>
      <c r="AA16" s="94">
        <f>IF(AA15="","",VLOOKUP(AA15,'【記載例】シフト記号表（勤務時間帯）'!$C$4:$K$35,9,FALSE))</f>
        <v>8</v>
      </c>
      <c r="AB16" s="95">
        <f>IF(AB15="","",VLOOKUP(AB15,'【記載例】シフト記号表（勤務時間帯）'!$C$4:$K$35,9,FALSE))</f>
        <v>8</v>
      </c>
      <c r="AC16" s="95">
        <f>IF(AC15="","",VLOOKUP(AC15,'【記載例】シフト記号表（勤務時間帯）'!$C$4:$K$35,9,FALSE))</f>
        <v>8</v>
      </c>
      <c r="AD16" s="95" t="str">
        <f>IF(AD15="","",VLOOKUP(AD15,'【記載例】シフト記号表（勤務時間帯）'!$C$4:$K$35,9,FALSE))</f>
        <v>-</v>
      </c>
      <c r="AE16" s="95" t="str">
        <f>IF(AE15="","",VLOOKUP(AE15,'【記載例】シフト記号表（勤務時間帯）'!$C$4:$K$35,9,FALSE))</f>
        <v>-</v>
      </c>
      <c r="AF16" s="95">
        <f>IF(AF15="","",VLOOKUP(AF15,'【記載例】シフト記号表（勤務時間帯）'!$C$4:$K$35,9,FALSE))</f>
        <v>8</v>
      </c>
      <c r="AG16" s="96">
        <f>IF(AG15="","",VLOOKUP(AG15,'【記載例】シフト記号表（勤務時間帯）'!$C$4:$K$35,9,FALSE))</f>
        <v>8</v>
      </c>
      <c r="AH16" s="94">
        <f>IF(AH15="","",VLOOKUP(AH15,'【記載例】シフト記号表（勤務時間帯）'!$C$4:$K$35,9,FALSE))</f>
        <v>8</v>
      </c>
      <c r="AI16" s="95">
        <f>IF(AI15="","",VLOOKUP(AI15,'【記載例】シフト記号表（勤務時間帯）'!$C$4:$K$35,9,FALSE))</f>
        <v>8</v>
      </c>
      <c r="AJ16" s="95">
        <f>IF(AJ15="","",VLOOKUP(AJ15,'【記載例】シフト記号表（勤務時間帯）'!$C$4:$K$35,9,FALSE))</f>
        <v>8</v>
      </c>
      <c r="AK16" s="95" t="str">
        <f>IF(AK15="","",VLOOKUP(AK15,'【記載例】シフト記号表（勤務時間帯）'!$C$4:$K$35,9,FALSE))</f>
        <v>-</v>
      </c>
      <c r="AL16" s="95" t="str">
        <f>IF(AL15="","",VLOOKUP(AL15,'【記載例】シフト記号表（勤務時間帯）'!$C$4:$K$35,9,FALSE))</f>
        <v>-</v>
      </c>
      <c r="AM16" s="95">
        <f>IF(AM15="","",VLOOKUP(AM15,'【記載例】シフト記号表（勤務時間帯）'!$C$4:$K$35,9,FALSE))</f>
        <v>8</v>
      </c>
      <c r="AN16" s="96">
        <f>IF(AN15="","",VLOOKUP(AN15,'【記載例】シフト記号表（勤務時間帯）'!$C$4:$K$35,9,FALSE))</f>
        <v>8</v>
      </c>
      <c r="AO16" s="94">
        <f>IF(AO15="","",VLOOKUP(AO15,'【記載例】シフト記号表（勤務時間帯）'!$C$4:$K$35,9,FALSE))</f>
        <v>8</v>
      </c>
      <c r="AP16" s="95">
        <f>IF(AP15="","",VLOOKUP(AP15,'【記載例】シフト記号表（勤務時間帯）'!$C$4:$K$35,9,FALSE))</f>
        <v>8</v>
      </c>
      <c r="AQ16" s="95">
        <f>IF(AQ15="","",VLOOKUP(AQ15,'【記載例】シフト記号表（勤務時間帯）'!$C$4:$K$35,9,FALSE))</f>
        <v>8</v>
      </c>
      <c r="AR16" s="95" t="str">
        <f>IF(AR15="","",VLOOKUP(AR15,'【記載例】シフト記号表（勤務時間帯）'!$C$4:$K$35,9,FALSE))</f>
        <v>-</v>
      </c>
      <c r="AS16" s="95" t="str">
        <f>IF(AS15="","",VLOOKUP(AS15,'【記載例】シフト記号表（勤務時間帯）'!$C$4:$K$35,9,FALSE))</f>
        <v>-</v>
      </c>
      <c r="AT16" s="95">
        <f>IF(AT15="","",VLOOKUP(AT15,'【記載例】シフト記号表（勤務時間帯）'!$C$4:$K$35,9,FALSE))</f>
        <v>8</v>
      </c>
      <c r="AU16" s="96">
        <f>IF(AU15="","",VLOOKUP(AU15,'【記載例】シフト記号表（勤務時間帯）'!$C$4:$K$35,9,FALSE))</f>
        <v>8</v>
      </c>
      <c r="AV16" s="94">
        <f>IF(AV15="","",VLOOKUP(AV15,'【記載例】シフト記号表（勤務時間帯）'!$C$4:$K$35,9,FALSE))</f>
        <v>8</v>
      </c>
      <c r="AW16" s="95">
        <f>IF(AW15="","",VLOOKUP(AW15,'【記載例】シフト記号表（勤務時間帯）'!$C$4:$K$35,9,FALSE))</f>
        <v>8</v>
      </c>
      <c r="AX16" s="96" t="str">
        <f>IF(AX15="","",VLOOKUP(AX15,'【記載例】シフト記号表（勤務時間帯）'!$C$4:$K$35,9,FALSE))</f>
        <v/>
      </c>
      <c r="AY16" s="192"/>
      <c r="AZ16" s="193"/>
      <c r="BA16" s="196"/>
      <c r="BB16" s="197"/>
      <c r="BC16" s="201"/>
      <c r="BD16" s="202"/>
      <c r="BE16" s="202"/>
      <c r="BF16" s="202"/>
      <c r="BG16" s="202"/>
      <c r="BH16" s="203"/>
    </row>
    <row r="17" spans="2:60" ht="20.25" customHeight="1" x14ac:dyDescent="0.4">
      <c r="B17" s="207">
        <f>B15+1</f>
        <v>2</v>
      </c>
      <c r="C17" s="208" t="s">
        <v>148</v>
      </c>
      <c r="D17" s="209"/>
      <c r="E17" s="210"/>
      <c r="F17" s="212" t="s">
        <v>117</v>
      </c>
      <c r="G17" s="213"/>
      <c r="H17" s="216" t="s">
        <v>3</v>
      </c>
      <c r="I17" s="217"/>
      <c r="J17" s="217"/>
      <c r="K17" s="217"/>
      <c r="L17" s="218"/>
      <c r="M17" s="220" t="s">
        <v>131</v>
      </c>
      <c r="N17" s="221"/>
      <c r="O17" s="221"/>
      <c r="P17" s="222"/>
      <c r="Q17" s="226" t="s">
        <v>54</v>
      </c>
      <c r="R17" s="227"/>
      <c r="S17" s="228"/>
      <c r="T17" s="97" t="s">
        <v>64</v>
      </c>
      <c r="U17" s="98" t="s">
        <v>255</v>
      </c>
      <c r="V17" s="98" t="s">
        <v>255</v>
      </c>
      <c r="W17" s="98" t="s">
        <v>255</v>
      </c>
      <c r="X17" s="98" t="s">
        <v>64</v>
      </c>
      <c r="Y17" s="98" t="s">
        <v>255</v>
      </c>
      <c r="Z17" s="99" t="s">
        <v>255</v>
      </c>
      <c r="AA17" s="97" t="s">
        <v>64</v>
      </c>
      <c r="AB17" s="98" t="s">
        <v>255</v>
      </c>
      <c r="AC17" s="98" t="s">
        <v>255</v>
      </c>
      <c r="AD17" s="98" t="s">
        <v>255</v>
      </c>
      <c r="AE17" s="98" t="s">
        <v>64</v>
      </c>
      <c r="AF17" s="98" t="s">
        <v>255</v>
      </c>
      <c r="AG17" s="99" t="s">
        <v>255</v>
      </c>
      <c r="AH17" s="97" t="s">
        <v>64</v>
      </c>
      <c r="AI17" s="98" t="s">
        <v>255</v>
      </c>
      <c r="AJ17" s="98" t="s">
        <v>255</v>
      </c>
      <c r="AK17" s="98" t="s">
        <v>255</v>
      </c>
      <c r="AL17" s="98" t="s">
        <v>64</v>
      </c>
      <c r="AM17" s="98" t="s">
        <v>255</v>
      </c>
      <c r="AN17" s="99" t="s">
        <v>255</v>
      </c>
      <c r="AO17" s="97" t="s">
        <v>64</v>
      </c>
      <c r="AP17" s="98" t="s">
        <v>255</v>
      </c>
      <c r="AQ17" s="98" t="s">
        <v>255</v>
      </c>
      <c r="AR17" s="98" t="s">
        <v>255</v>
      </c>
      <c r="AS17" s="98" t="s">
        <v>64</v>
      </c>
      <c r="AT17" s="98" t="s">
        <v>255</v>
      </c>
      <c r="AU17" s="99" t="s">
        <v>255</v>
      </c>
      <c r="AV17" s="97" t="s">
        <v>64</v>
      </c>
      <c r="AW17" s="98" t="s">
        <v>255</v>
      </c>
      <c r="AX17" s="99"/>
      <c r="AY17" s="192">
        <f>IF($BD$3="計画",SUM(T18:AU18),IF($BD$3="実績",SUM(T18:AX18),""))</f>
        <v>84</v>
      </c>
      <c r="AZ17" s="193"/>
      <c r="BA17" s="196">
        <f>IF($BD$3="計画",AY17/4,IF($BD$3="実績",AY17/($V$7/7),""))</f>
        <v>19.600000000000001</v>
      </c>
      <c r="BB17" s="197"/>
      <c r="BC17" s="241" t="s">
        <v>198</v>
      </c>
      <c r="BD17" s="242"/>
      <c r="BE17" s="242"/>
      <c r="BF17" s="242"/>
      <c r="BG17" s="242"/>
      <c r="BH17" s="243"/>
    </row>
    <row r="18" spans="2:60" ht="20.25" customHeight="1" x14ac:dyDescent="0.4">
      <c r="B18" s="207"/>
      <c r="C18" s="211"/>
      <c r="D18" s="209"/>
      <c r="E18" s="210"/>
      <c r="F18" s="214"/>
      <c r="G18" s="215"/>
      <c r="H18" s="219"/>
      <c r="I18" s="217"/>
      <c r="J18" s="217"/>
      <c r="K18" s="217"/>
      <c r="L18" s="218"/>
      <c r="M18" s="223"/>
      <c r="N18" s="224"/>
      <c r="O18" s="224"/>
      <c r="P18" s="225"/>
      <c r="Q18" s="204" t="s">
        <v>55</v>
      </c>
      <c r="R18" s="205"/>
      <c r="S18" s="206"/>
      <c r="T18" s="94" t="str">
        <f>IF(T17="","",VLOOKUP(T17,'【記載例】シフト記号表（勤務時間帯）'!$C$4:$K$35,9,FALSE))</f>
        <v>-</v>
      </c>
      <c r="U18" s="95">
        <f>IF(U17="","",VLOOKUP(U17,'【記載例】シフト記号表（勤務時間帯）'!$C$4:$K$35,9,FALSE))</f>
        <v>4</v>
      </c>
      <c r="V18" s="95">
        <f>IF(V17="","",VLOOKUP(V17,'【記載例】シフト記号表（勤務時間帯）'!$C$4:$K$35,9,FALSE))</f>
        <v>4</v>
      </c>
      <c r="W18" s="95">
        <f>IF(W17="","",VLOOKUP(W17,'【記載例】シフト記号表（勤務時間帯）'!$C$4:$K$35,9,FALSE))</f>
        <v>4</v>
      </c>
      <c r="X18" s="95" t="str">
        <f>IF(X17="","",VLOOKUP(X17,'【記載例】シフト記号表（勤務時間帯）'!$C$4:$K$35,9,FALSE))</f>
        <v>-</v>
      </c>
      <c r="Y18" s="95">
        <f>IF(Y17="","",VLOOKUP(Y17,'【記載例】シフト記号表（勤務時間帯）'!$C$4:$K$35,9,FALSE))</f>
        <v>4</v>
      </c>
      <c r="Z18" s="96">
        <f>IF(Z17="","",VLOOKUP(Z17,'【記載例】シフト記号表（勤務時間帯）'!$C$4:$K$35,9,FALSE))</f>
        <v>4</v>
      </c>
      <c r="AA18" s="94" t="str">
        <f>IF(AA17="","",VLOOKUP(AA17,'【記載例】シフト記号表（勤務時間帯）'!$C$4:$K$35,9,FALSE))</f>
        <v>-</v>
      </c>
      <c r="AB18" s="95">
        <f>IF(AB17="","",VLOOKUP(AB17,'【記載例】シフト記号表（勤務時間帯）'!$C$4:$K$35,9,FALSE))</f>
        <v>4</v>
      </c>
      <c r="AC18" s="95">
        <f>IF(AC17="","",VLOOKUP(AC17,'【記載例】シフト記号表（勤務時間帯）'!$C$4:$K$35,9,FALSE))</f>
        <v>4</v>
      </c>
      <c r="AD18" s="95">
        <f>IF(AD17="","",VLOOKUP(AD17,'【記載例】シフト記号表（勤務時間帯）'!$C$4:$K$35,9,FALSE))</f>
        <v>4</v>
      </c>
      <c r="AE18" s="95" t="str">
        <f>IF(AE17="","",VLOOKUP(AE17,'【記載例】シフト記号表（勤務時間帯）'!$C$4:$K$35,9,FALSE))</f>
        <v>-</v>
      </c>
      <c r="AF18" s="95">
        <f>IF(AF17="","",VLOOKUP(AF17,'【記載例】シフト記号表（勤務時間帯）'!$C$4:$K$35,9,FALSE))</f>
        <v>4</v>
      </c>
      <c r="AG18" s="96">
        <f>IF(AG17="","",VLOOKUP(AG17,'【記載例】シフト記号表（勤務時間帯）'!$C$4:$K$35,9,FALSE))</f>
        <v>4</v>
      </c>
      <c r="AH18" s="94" t="str">
        <f>IF(AH17="","",VLOOKUP(AH17,'【記載例】シフト記号表（勤務時間帯）'!$C$4:$K$35,9,FALSE))</f>
        <v>-</v>
      </c>
      <c r="AI18" s="95">
        <f>IF(AI17="","",VLOOKUP(AI17,'【記載例】シフト記号表（勤務時間帯）'!$C$4:$K$35,9,FALSE))</f>
        <v>4</v>
      </c>
      <c r="AJ18" s="95">
        <f>IF(AJ17="","",VLOOKUP(AJ17,'【記載例】シフト記号表（勤務時間帯）'!$C$4:$K$35,9,FALSE))</f>
        <v>4</v>
      </c>
      <c r="AK18" s="95">
        <f>IF(AK17="","",VLOOKUP(AK17,'【記載例】シフト記号表（勤務時間帯）'!$C$4:$K$35,9,FALSE))</f>
        <v>4</v>
      </c>
      <c r="AL18" s="95" t="str">
        <f>IF(AL17="","",VLOOKUP(AL17,'【記載例】シフト記号表（勤務時間帯）'!$C$4:$K$35,9,FALSE))</f>
        <v>-</v>
      </c>
      <c r="AM18" s="95">
        <f>IF(AM17="","",VLOOKUP(AM17,'【記載例】シフト記号表（勤務時間帯）'!$C$4:$K$35,9,FALSE))</f>
        <v>4</v>
      </c>
      <c r="AN18" s="96">
        <f>IF(AN17="","",VLOOKUP(AN17,'【記載例】シフト記号表（勤務時間帯）'!$C$4:$K$35,9,FALSE))</f>
        <v>4</v>
      </c>
      <c r="AO18" s="94" t="str">
        <f>IF(AO17="","",VLOOKUP(AO17,'【記載例】シフト記号表（勤務時間帯）'!$C$4:$K$35,9,FALSE))</f>
        <v>-</v>
      </c>
      <c r="AP18" s="95">
        <f>IF(AP17="","",VLOOKUP(AP17,'【記載例】シフト記号表（勤務時間帯）'!$C$4:$K$35,9,FALSE))</f>
        <v>4</v>
      </c>
      <c r="AQ18" s="95">
        <f>IF(AQ17="","",VLOOKUP(AQ17,'【記載例】シフト記号表（勤務時間帯）'!$C$4:$K$35,9,FALSE))</f>
        <v>4</v>
      </c>
      <c r="AR18" s="95">
        <f>IF(AR17="","",VLOOKUP(AR17,'【記載例】シフト記号表（勤務時間帯）'!$C$4:$K$35,9,FALSE))</f>
        <v>4</v>
      </c>
      <c r="AS18" s="95" t="str">
        <f>IF(AS17="","",VLOOKUP(AS17,'【記載例】シフト記号表（勤務時間帯）'!$C$4:$K$35,9,FALSE))</f>
        <v>-</v>
      </c>
      <c r="AT18" s="95">
        <f>IF(AT17="","",VLOOKUP(AT17,'【記載例】シフト記号表（勤務時間帯）'!$C$4:$K$35,9,FALSE))</f>
        <v>4</v>
      </c>
      <c r="AU18" s="96">
        <f>IF(AU17="","",VLOOKUP(AU17,'【記載例】シフト記号表（勤務時間帯）'!$C$4:$K$35,9,FALSE))</f>
        <v>4</v>
      </c>
      <c r="AV18" s="94" t="str">
        <f>IF(AV17="","",VLOOKUP(AV17,'【記載例】シフト記号表（勤務時間帯）'!$C$4:$K$35,9,FALSE))</f>
        <v>-</v>
      </c>
      <c r="AW18" s="95">
        <f>IF(AW17="","",VLOOKUP(AW17,'【記載例】シフト記号表（勤務時間帯）'!$C$4:$K$35,9,FALSE))</f>
        <v>4</v>
      </c>
      <c r="AX18" s="96" t="str">
        <f>IF(AX17="","",VLOOKUP(AX17,'【記載例】シフト記号表（勤務時間帯）'!$C$4:$K$35,9,FALSE))</f>
        <v/>
      </c>
      <c r="AY18" s="192"/>
      <c r="AZ18" s="193"/>
      <c r="BA18" s="196"/>
      <c r="BB18" s="197"/>
      <c r="BC18" s="201"/>
      <c r="BD18" s="202"/>
      <c r="BE18" s="202"/>
      <c r="BF18" s="202"/>
      <c r="BG18" s="202"/>
      <c r="BH18" s="203"/>
    </row>
    <row r="19" spans="2:60" ht="20.25" customHeight="1" x14ac:dyDescent="0.4">
      <c r="B19" s="207">
        <f t="shared" ref="B19" si="1">B17+1</f>
        <v>3</v>
      </c>
      <c r="C19" s="208" t="s">
        <v>142</v>
      </c>
      <c r="D19" s="209"/>
      <c r="E19" s="210"/>
      <c r="F19" s="244" t="s">
        <v>116</v>
      </c>
      <c r="G19" s="210"/>
      <c r="H19" s="216" t="s">
        <v>3</v>
      </c>
      <c r="I19" s="217"/>
      <c r="J19" s="217"/>
      <c r="K19" s="217"/>
      <c r="L19" s="218"/>
      <c r="M19" s="246" t="s">
        <v>132</v>
      </c>
      <c r="N19" s="247"/>
      <c r="O19" s="247"/>
      <c r="P19" s="248"/>
      <c r="Q19" s="226" t="s">
        <v>54</v>
      </c>
      <c r="R19" s="227"/>
      <c r="S19" s="228"/>
      <c r="T19" s="97" t="s">
        <v>256</v>
      </c>
      <c r="U19" s="98" t="s">
        <v>256</v>
      </c>
      <c r="V19" s="98" t="s">
        <v>64</v>
      </c>
      <c r="W19" s="98" t="s">
        <v>64</v>
      </c>
      <c r="X19" s="98" t="s">
        <v>256</v>
      </c>
      <c r="Y19" s="98" t="s">
        <v>256</v>
      </c>
      <c r="Z19" s="99" t="s">
        <v>256</v>
      </c>
      <c r="AA19" s="97" t="s">
        <v>256</v>
      </c>
      <c r="AB19" s="98" t="s">
        <v>256</v>
      </c>
      <c r="AC19" s="98" t="s">
        <v>64</v>
      </c>
      <c r="AD19" s="98" t="s">
        <v>64</v>
      </c>
      <c r="AE19" s="98" t="s">
        <v>256</v>
      </c>
      <c r="AF19" s="98" t="s">
        <v>256</v>
      </c>
      <c r="AG19" s="99" t="s">
        <v>256</v>
      </c>
      <c r="AH19" s="97" t="s">
        <v>256</v>
      </c>
      <c r="AI19" s="98" t="s">
        <v>256</v>
      </c>
      <c r="AJ19" s="98" t="s">
        <v>64</v>
      </c>
      <c r="AK19" s="98" t="s">
        <v>64</v>
      </c>
      <c r="AL19" s="98" t="s">
        <v>256</v>
      </c>
      <c r="AM19" s="98" t="s">
        <v>256</v>
      </c>
      <c r="AN19" s="99" t="s">
        <v>256</v>
      </c>
      <c r="AO19" s="97" t="s">
        <v>256</v>
      </c>
      <c r="AP19" s="98" t="s">
        <v>256</v>
      </c>
      <c r="AQ19" s="98" t="s">
        <v>64</v>
      </c>
      <c r="AR19" s="98" t="s">
        <v>64</v>
      </c>
      <c r="AS19" s="98" t="s">
        <v>256</v>
      </c>
      <c r="AT19" s="98" t="s">
        <v>256</v>
      </c>
      <c r="AU19" s="99" t="s">
        <v>256</v>
      </c>
      <c r="AV19" s="97" t="s">
        <v>256</v>
      </c>
      <c r="AW19" s="98" t="s">
        <v>256</v>
      </c>
      <c r="AX19" s="99"/>
      <c r="AY19" s="192">
        <f>IF($BD$3="計画",SUM(T20:AU20),IF($BD$3="実績",SUM(T20:AX20),""))</f>
        <v>176</v>
      </c>
      <c r="AZ19" s="193"/>
      <c r="BA19" s="196">
        <f>IF($BD$3="計画",AY19/4,IF($BD$3="実績",AY19/($V$7/7),""))</f>
        <v>41.06666666666667</v>
      </c>
      <c r="BB19" s="197"/>
      <c r="BC19" s="241"/>
      <c r="BD19" s="242"/>
      <c r="BE19" s="242"/>
      <c r="BF19" s="242"/>
      <c r="BG19" s="242"/>
      <c r="BH19" s="243"/>
    </row>
    <row r="20" spans="2:60" ht="20.25" customHeight="1" x14ac:dyDescent="0.4">
      <c r="B20" s="207"/>
      <c r="C20" s="211"/>
      <c r="D20" s="209"/>
      <c r="E20" s="210"/>
      <c r="F20" s="245"/>
      <c r="G20" s="210"/>
      <c r="H20" s="219"/>
      <c r="I20" s="217"/>
      <c r="J20" s="217"/>
      <c r="K20" s="217"/>
      <c r="L20" s="218"/>
      <c r="M20" s="246"/>
      <c r="N20" s="247"/>
      <c r="O20" s="247"/>
      <c r="P20" s="248"/>
      <c r="Q20" s="204" t="s">
        <v>55</v>
      </c>
      <c r="R20" s="205"/>
      <c r="S20" s="206"/>
      <c r="T20" s="94">
        <f>IF(T19="","",VLOOKUP(T19,'【記載例】シフト記号表（勤務時間帯）'!$C$4:$K$35,9,FALSE))</f>
        <v>8</v>
      </c>
      <c r="U20" s="95">
        <f>IF(U19="","",VLOOKUP(U19,'【記載例】シフト記号表（勤務時間帯）'!$C$4:$K$35,9,FALSE))</f>
        <v>8</v>
      </c>
      <c r="V20" s="95" t="str">
        <f>IF(V19="","",VLOOKUP(V19,'【記載例】シフト記号表（勤務時間帯）'!$C$4:$K$35,9,FALSE))</f>
        <v>-</v>
      </c>
      <c r="W20" s="95" t="str">
        <f>IF(W19="","",VLOOKUP(W19,'【記載例】シフト記号表（勤務時間帯）'!$C$4:$K$35,9,FALSE))</f>
        <v>-</v>
      </c>
      <c r="X20" s="95">
        <f>IF(X19="","",VLOOKUP(X19,'【記載例】シフト記号表（勤務時間帯）'!$C$4:$K$35,9,FALSE))</f>
        <v>8</v>
      </c>
      <c r="Y20" s="95">
        <f>IF(Y19="","",VLOOKUP(Y19,'【記載例】シフト記号表（勤務時間帯）'!$C$4:$K$35,9,FALSE))</f>
        <v>8</v>
      </c>
      <c r="Z20" s="96">
        <f>IF(Z19="","",VLOOKUP(Z19,'【記載例】シフト記号表（勤務時間帯）'!$C$4:$K$35,9,FALSE))</f>
        <v>8</v>
      </c>
      <c r="AA20" s="94">
        <f>IF(AA19="","",VLOOKUP(AA19,'【記載例】シフト記号表（勤務時間帯）'!$C$4:$K$35,9,FALSE))</f>
        <v>8</v>
      </c>
      <c r="AB20" s="95">
        <f>IF(AB19="","",VLOOKUP(AB19,'【記載例】シフト記号表（勤務時間帯）'!$C$4:$K$35,9,FALSE))</f>
        <v>8</v>
      </c>
      <c r="AC20" s="95" t="str">
        <f>IF(AC19="","",VLOOKUP(AC19,'【記載例】シフト記号表（勤務時間帯）'!$C$4:$K$35,9,FALSE))</f>
        <v>-</v>
      </c>
      <c r="AD20" s="95" t="str">
        <f>IF(AD19="","",VLOOKUP(AD19,'【記載例】シフト記号表（勤務時間帯）'!$C$4:$K$35,9,FALSE))</f>
        <v>-</v>
      </c>
      <c r="AE20" s="95">
        <f>IF(AE19="","",VLOOKUP(AE19,'【記載例】シフト記号表（勤務時間帯）'!$C$4:$K$35,9,FALSE))</f>
        <v>8</v>
      </c>
      <c r="AF20" s="95">
        <f>IF(AF19="","",VLOOKUP(AF19,'【記載例】シフト記号表（勤務時間帯）'!$C$4:$K$35,9,FALSE))</f>
        <v>8</v>
      </c>
      <c r="AG20" s="96">
        <f>IF(AG19="","",VLOOKUP(AG19,'【記載例】シフト記号表（勤務時間帯）'!$C$4:$K$35,9,FALSE))</f>
        <v>8</v>
      </c>
      <c r="AH20" s="94">
        <f>IF(AH19="","",VLOOKUP(AH19,'【記載例】シフト記号表（勤務時間帯）'!$C$4:$K$35,9,FALSE))</f>
        <v>8</v>
      </c>
      <c r="AI20" s="95">
        <f>IF(AI19="","",VLOOKUP(AI19,'【記載例】シフト記号表（勤務時間帯）'!$C$4:$K$35,9,FALSE))</f>
        <v>8</v>
      </c>
      <c r="AJ20" s="95" t="str">
        <f>IF(AJ19="","",VLOOKUP(AJ19,'【記載例】シフト記号表（勤務時間帯）'!$C$4:$K$35,9,FALSE))</f>
        <v>-</v>
      </c>
      <c r="AK20" s="95" t="str">
        <f>IF(AK19="","",VLOOKUP(AK19,'【記載例】シフト記号表（勤務時間帯）'!$C$4:$K$35,9,FALSE))</f>
        <v>-</v>
      </c>
      <c r="AL20" s="95">
        <f>IF(AL19="","",VLOOKUP(AL19,'【記載例】シフト記号表（勤務時間帯）'!$C$4:$K$35,9,FALSE))</f>
        <v>8</v>
      </c>
      <c r="AM20" s="95">
        <f>IF(AM19="","",VLOOKUP(AM19,'【記載例】シフト記号表（勤務時間帯）'!$C$4:$K$35,9,FALSE))</f>
        <v>8</v>
      </c>
      <c r="AN20" s="96">
        <f>IF(AN19="","",VLOOKUP(AN19,'【記載例】シフト記号表（勤務時間帯）'!$C$4:$K$35,9,FALSE))</f>
        <v>8</v>
      </c>
      <c r="AO20" s="94">
        <f>IF(AO19="","",VLOOKUP(AO19,'【記載例】シフト記号表（勤務時間帯）'!$C$4:$K$35,9,FALSE))</f>
        <v>8</v>
      </c>
      <c r="AP20" s="95">
        <f>IF(AP19="","",VLOOKUP(AP19,'【記載例】シフト記号表（勤務時間帯）'!$C$4:$K$35,9,FALSE))</f>
        <v>8</v>
      </c>
      <c r="AQ20" s="95" t="str">
        <f>IF(AQ19="","",VLOOKUP(AQ19,'【記載例】シフト記号表（勤務時間帯）'!$C$4:$K$35,9,FALSE))</f>
        <v>-</v>
      </c>
      <c r="AR20" s="95" t="str">
        <f>IF(AR19="","",VLOOKUP(AR19,'【記載例】シフト記号表（勤務時間帯）'!$C$4:$K$35,9,FALSE))</f>
        <v>-</v>
      </c>
      <c r="AS20" s="95">
        <f>IF(AS19="","",VLOOKUP(AS19,'【記載例】シフト記号表（勤務時間帯）'!$C$4:$K$35,9,FALSE))</f>
        <v>8</v>
      </c>
      <c r="AT20" s="95">
        <f>IF(AT19="","",VLOOKUP(AT19,'【記載例】シフト記号表（勤務時間帯）'!$C$4:$K$35,9,FALSE))</f>
        <v>8</v>
      </c>
      <c r="AU20" s="96">
        <f>IF(AU19="","",VLOOKUP(AU19,'【記載例】シフト記号表（勤務時間帯）'!$C$4:$K$35,9,FALSE))</f>
        <v>8</v>
      </c>
      <c r="AV20" s="94">
        <f>IF(AV19="","",VLOOKUP(AV19,'【記載例】シフト記号表（勤務時間帯）'!$C$4:$K$35,9,FALSE))</f>
        <v>8</v>
      </c>
      <c r="AW20" s="95">
        <f>IF(AW19="","",VLOOKUP(AW19,'【記載例】シフト記号表（勤務時間帯）'!$C$4:$K$35,9,FALSE))</f>
        <v>8</v>
      </c>
      <c r="AX20" s="96" t="str">
        <f>IF(AX19="","",VLOOKUP(AX19,'【記載例】シフト記号表（勤務時間帯）'!$C$4:$K$35,9,FALSE))</f>
        <v/>
      </c>
      <c r="AY20" s="192"/>
      <c r="AZ20" s="193"/>
      <c r="BA20" s="196"/>
      <c r="BB20" s="197"/>
      <c r="BC20" s="201"/>
      <c r="BD20" s="202"/>
      <c r="BE20" s="202"/>
      <c r="BF20" s="202"/>
      <c r="BG20" s="202"/>
      <c r="BH20" s="203"/>
    </row>
    <row r="21" spans="2:60" ht="20.25" customHeight="1" x14ac:dyDescent="0.4">
      <c r="B21" s="207">
        <f t="shared" ref="B21" si="2">B19+1</f>
        <v>4</v>
      </c>
      <c r="C21" s="208" t="s">
        <v>142</v>
      </c>
      <c r="D21" s="209"/>
      <c r="E21" s="210"/>
      <c r="F21" s="244" t="s">
        <v>116</v>
      </c>
      <c r="G21" s="210"/>
      <c r="H21" s="216" t="s">
        <v>118</v>
      </c>
      <c r="I21" s="217"/>
      <c r="J21" s="217"/>
      <c r="K21" s="217"/>
      <c r="L21" s="218"/>
      <c r="M21" s="246" t="s">
        <v>159</v>
      </c>
      <c r="N21" s="247"/>
      <c r="O21" s="247"/>
      <c r="P21" s="248"/>
      <c r="Q21" s="226" t="s">
        <v>54</v>
      </c>
      <c r="R21" s="227"/>
      <c r="S21" s="228"/>
      <c r="T21" s="97" t="s">
        <v>257</v>
      </c>
      <c r="U21" s="98" t="s">
        <v>257</v>
      </c>
      <c r="V21" s="98" t="s">
        <v>64</v>
      </c>
      <c r="W21" s="98" t="s">
        <v>64</v>
      </c>
      <c r="X21" s="98" t="s">
        <v>257</v>
      </c>
      <c r="Y21" s="98" t="s">
        <v>257</v>
      </c>
      <c r="Z21" s="99" t="s">
        <v>257</v>
      </c>
      <c r="AA21" s="97" t="s">
        <v>257</v>
      </c>
      <c r="AB21" s="98" t="s">
        <v>257</v>
      </c>
      <c r="AC21" s="98" t="s">
        <v>64</v>
      </c>
      <c r="AD21" s="98" t="s">
        <v>64</v>
      </c>
      <c r="AE21" s="98" t="s">
        <v>257</v>
      </c>
      <c r="AF21" s="98" t="s">
        <v>257</v>
      </c>
      <c r="AG21" s="99" t="s">
        <v>257</v>
      </c>
      <c r="AH21" s="97" t="s">
        <v>257</v>
      </c>
      <c r="AI21" s="98" t="s">
        <v>257</v>
      </c>
      <c r="AJ21" s="98" t="s">
        <v>64</v>
      </c>
      <c r="AK21" s="98" t="s">
        <v>64</v>
      </c>
      <c r="AL21" s="98" t="s">
        <v>257</v>
      </c>
      <c r="AM21" s="98" t="s">
        <v>257</v>
      </c>
      <c r="AN21" s="99" t="s">
        <v>257</v>
      </c>
      <c r="AO21" s="97" t="s">
        <v>257</v>
      </c>
      <c r="AP21" s="98" t="s">
        <v>257</v>
      </c>
      <c r="AQ21" s="98" t="s">
        <v>64</v>
      </c>
      <c r="AR21" s="98" t="s">
        <v>64</v>
      </c>
      <c r="AS21" s="98" t="s">
        <v>257</v>
      </c>
      <c r="AT21" s="98" t="s">
        <v>257</v>
      </c>
      <c r="AU21" s="99" t="s">
        <v>257</v>
      </c>
      <c r="AV21" s="97" t="s">
        <v>257</v>
      </c>
      <c r="AW21" s="98" t="s">
        <v>257</v>
      </c>
      <c r="AX21" s="99"/>
      <c r="AY21" s="192">
        <f t="shared" ref="AY21" si="3">IF($BD$3="計画",SUM(T22:AU22),IF($BD$3="実績",SUM(T22:AX22),""))</f>
        <v>176.00000000000003</v>
      </c>
      <c r="AZ21" s="193"/>
      <c r="BA21" s="196">
        <f>IF($BD$3="計画",AY21/4,IF($BD$3="実績",AY21/($V$7/7),""))</f>
        <v>41.066666666666677</v>
      </c>
      <c r="BB21" s="197"/>
      <c r="BC21" s="241"/>
      <c r="BD21" s="242"/>
      <c r="BE21" s="242"/>
      <c r="BF21" s="242"/>
      <c r="BG21" s="242"/>
      <c r="BH21" s="243"/>
    </row>
    <row r="22" spans="2:60" ht="20.25" customHeight="1" x14ac:dyDescent="0.4">
      <c r="B22" s="207"/>
      <c r="C22" s="211"/>
      <c r="D22" s="209"/>
      <c r="E22" s="210"/>
      <c r="F22" s="245"/>
      <c r="G22" s="210"/>
      <c r="H22" s="219"/>
      <c r="I22" s="217"/>
      <c r="J22" s="217"/>
      <c r="K22" s="217"/>
      <c r="L22" s="218"/>
      <c r="M22" s="246"/>
      <c r="N22" s="247"/>
      <c r="O22" s="247"/>
      <c r="P22" s="248"/>
      <c r="Q22" s="204" t="s">
        <v>55</v>
      </c>
      <c r="R22" s="205"/>
      <c r="S22" s="206"/>
      <c r="T22" s="94">
        <f>IF(T21="","",VLOOKUP(T21,'【記載例】シフト記号表（勤務時間帯）'!$C$4:$K$35,9,FALSE))</f>
        <v>8.0000000000000018</v>
      </c>
      <c r="U22" s="95">
        <f>IF(U21="","",VLOOKUP(U21,'【記載例】シフト記号表（勤務時間帯）'!$C$4:$K$35,9,FALSE))</f>
        <v>8.0000000000000018</v>
      </c>
      <c r="V22" s="95" t="str">
        <f>IF(V21="","",VLOOKUP(V21,'【記載例】シフト記号表（勤務時間帯）'!$C$4:$K$35,9,FALSE))</f>
        <v>-</v>
      </c>
      <c r="W22" s="95" t="str">
        <f>IF(W21="","",VLOOKUP(W21,'【記載例】シフト記号表（勤務時間帯）'!$C$4:$K$35,9,FALSE))</f>
        <v>-</v>
      </c>
      <c r="X22" s="95">
        <f>IF(X21="","",VLOOKUP(X21,'【記載例】シフト記号表（勤務時間帯）'!$C$4:$K$35,9,FALSE))</f>
        <v>8.0000000000000018</v>
      </c>
      <c r="Y22" s="95">
        <f>IF(Y21="","",VLOOKUP(Y21,'【記載例】シフト記号表（勤務時間帯）'!$C$4:$K$35,9,FALSE))</f>
        <v>8.0000000000000018</v>
      </c>
      <c r="Z22" s="96">
        <f>IF(Z21="","",VLOOKUP(Z21,'【記載例】シフト記号表（勤務時間帯）'!$C$4:$K$35,9,FALSE))</f>
        <v>8.0000000000000018</v>
      </c>
      <c r="AA22" s="94">
        <f>IF(AA21="","",VLOOKUP(AA21,'【記載例】シフト記号表（勤務時間帯）'!$C$4:$K$35,9,FALSE))</f>
        <v>8.0000000000000018</v>
      </c>
      <c r="AB22" s="95">
        <f>IF(AB21="","",VLOOKUP(AB21,'【記載例】シフト記号表（勤務時間帯）'!$C$4:$K$35,9,FALSE))</f>
        <v>8.0000000000000018</v>
      </c>
      <c r="AC22" s="95" t="str">
        <f>IF(AC21="","",VLOOKUP(AC21,'【記載例】シフト記号表（勤務時間帯）'!$C$4:$K$35,9,FALSE))</f>
        <v>-</v>
      </c>
      <c r="AD22" s="95" t="str">
        <f>IF(AD21="","",VLOOKUP(AD21,'【記載例】シフト記号表（勤務時間帯）'!$C$4:$K$35,9,FALSE))</f>
        <v>-</v>
      </c>
      <c r="AE22" s="95">
        <f>IF(AE21="","",VLOOKUP(AE21,'【記載例】シフト記号表（勤務時間帯）'!$C$4:$K$35,9,FALSE))</f>
        <v>8.0000000000000018</v>
      </c>
      <c r="AF22" s="95">
        <f>IF(AF21="","",VLOOKUP(AF21,'【記載例】シフト記号表（勤務時間帯）'!$C$4:$K$35,9,FALSE))</f>
        <v>8.0000000000000018</v>
      </c>
      <c r="AG22" s="96">
        <f>IF(AG21="","",VLOOKUP(AG21,'【記載例】シフト記号表（勤務時間帯）'!$C$4:$K$35,9,FALSE))</f>
        <v>8.0000000000000018</v>
      </c>
      <c r="AH22" s="94">
        <f>IF(AH21="","",VLOOKUP(AH21,'【記載例】シフト記号表（勤務時間帯）'!$C$4:$K$35,9,FALSE))</f>
        <v>8.0000000000000018</v>
      </c>
      <c r="AI22" s="95">
        <f>IF(AI21="","",VLOOKUP(AI21,'【記載例】シフト記号表（勤務時間帯）'!$C$4:$K$35,9,FALSE))</f>
        <v>8.0000000000000018</v>
      </c>
      <c r="AJ22" s="95" t="str">
        <f>IF(AJ21="","",VLOOKUP(AJ21,'【記載例】シフト記号表（勤務時間帯）'!$C$4:$K$35,9,FALSE))</f>
        <v>-</v>
      </c>
      <c r="AK22" s="95" t="str">
        <f>IF(AK21="","",VLOOKUP(AK21,'【記載例】シフト記号表（勤務時間帯）'!$C$4:$K$35,9,FALSE))</f>
        <v>-</v>
      </c>
      <c r="AL22" s="95">
        <f>IF(AL21="","",VLOOKUP(AL21,'【記載例】シフト記号表（勤務時間帯）'!$C$4:$K$35,9,FALSE))</f>
        <v>8.0000000000000018</v>
      </c>
      <c r="AM22" s="95">
        <f>IF(AM21="","",VLOOKUP(AM21,'【記載例】シフト記号表（勤務時間帯）'!$C$4:$K$35,9,FALSE))</f>
        <v>8.0000000000000018</v>
      </c>
      <c r="AN22" s="96">
        <f>IF(AN21="","",VLOOKUP(AN21,'【記載例】シフト記号表（勤務時間帯）'!$C$4:$K$35,9,FALSE))</f>
        <v>8.0000000000000018</v>
      </c>
      <c r="AO22" s="94">
        <f>IF(AO21="","",VLOOKUP(AO21,'【記載例】シフト記号表（勤務時間帯）'!$C$4:$K$35,9,FALSE))</f>
        <v>8.0000000000000018</v>
      </c>
      <c r="AP22" s="95">
        <f>IF(AP21="","",VLOOKUP(AP21,'【記載例】シフト記号表（勤務時間帯）'!$C$4:$K$35,9,FALSE))</f>
        <v>8.0000000000000018</v>
      </c>
      <c r="AQ22" s="95" t="str">
        <f>IF(AQ21="","",VLOOKUP(AQ21,'【記載例】シフト記号表（勤務時間帯）'!$C$4:$K$35,9,FALSE))</f>
        <v>-</v>
      </c>
      <c r="AR22" s="95" t="str">
        <f>IF(AR21="","",VLOOKUP(AR21,'【記載例】シフト記号表（勤務時間帯）'!$C$4:$K$35,9,FALSE))</f>
        <v>-</v>
      </c>
      <c r="AS22" s="95">
        <f>IF(AS21="","",VLOOKUP(AS21,'【記載例】シフト記号表（勤務時間帯）'!$C$4:$K$35,9,FALSE))</f>
        <v>8.0000000000000018</v>
      </c>
      <c r="AT22" s="95">
        <f>IF(AT21="","",VLOOKUP(AT21,'【記載例】シフト記号表（勤務時間帯）'!$C$4:$K$35,9,FALSE))</f>
        <v>8.0000000000000018</v>
      </c>
      <c r="AU22" s="96">
        <f>IF(AU21="","",VLOOKUP(AU21,'【記載例】シフト記号表（勤務時間帯）'!$C$4:$K$35,9,FALSE))</f>
        <v>8.0000000000000018</v>
      </c>
      <c r="AV22" s="94">
        <f>IF(AV21="","",VLOOKUP(AV21,'【記載例】シフト記号表（勤務時間帯）'!$C$4:$K$35,9,FALSE))</f>
        <v>8.0000000000000018</v>
      </c>
      <c r="AW22" s="95">
        <f>IF(AW21="","",VLOOKUP(AW21,'【記載例】シフト記号表（勤務時間帯）'!$C$4:$K$35,9,FALSE))</f>
        <v>8.0000000000000018</v>
      </c>
      <c r="AX22" s="96" t="str">
        <f>IF(AX21="","",VLOOKUP(AX21,'【記載例】シフト記号表（勤務時間帯）'!$C$4:$K$35,9,FALSE))</f>
        <v/>
      </c>
      <c r="AY22" s="192"/>
      <c r="AZ22" s="193"/>
      <c r="BA22" s="196"/>
      <c r="BB22" s="197"/>
      <c r="BC22" s="201"/>
      <c r="BD22" s="202"/>
      <c r="BE22" s="202"/>
      <c r="BF22" s="202"/>
      <c r="BG22" s="202"/>
      <c r="BH22" s="203"/>
    </row>
    <row r="23" spans="2:60" ht="20.25" customHeight="1" x14ac:dyDescent="0.4">
      <c r="B23" s="207">
        <f t="shared" ref="B23" si="4">B21+1</f>
        <v>5</v>
      </c>
      <c r="C23" s="208" t="s">
        <v>142</v>
      </c>
      <c r="D23" s="209"/>
      <c r="E23" s="210"/>
      <c r="F23" s="244" t="s">
        <v>116</v>
      </c>
      <c r="G23" s="210"/>
      <c r="H23" s="216" t="s">
        <v>118</v>
      </c>
      <c r="I23" s="217"/>
      <c r="J23" s="217"/>
      <c r="K23" s="217"/>
      <c r="L23" s="218"/>
      <c r="M23" s="246" t="s">
        <v>160</v>
      </c>
      <c r="N23" s="247"/>
      <c r="O23" s="247"/>
      <c r="P23" s="248"/>
      <c r="Q23" s="226" t="s">
        <v>54</v>
      </c>
      <c r="R23" s="227"/>
      <c r="S23" s="228"/>
      <c r="T23" s="97" t="s">
        <v>258</v>
      </c>
      <c r="U23" s="98" t="s">
        <v>258</v>
      </c>
      <c r="V23" s="98" t="s">
        <v>64</v>
      </c>
      <c r="W23" s="98" t="s">
        <v>64</v>
      </c>
      <c r="X23" s="98" t="s">
        <v>258</v>
      </c>
      <c r="Y23" s="98" t="s">
        <v>258</v>
      </c>
      <c r="Z23" s="99" t="s">
        <v>258</v>
      </c>
      <c r="AA23" s="97" t="s">
        <v>258</v>
      </c>
      <c r="AB23" s="98" t="s">
        <v>258</v>
      </c>
      <c r="AC23" s="98" t="s">
        <v>64</v>
      </c>
      <c r="AD23" s="98" t="s">
        <v>64</v>
      </c>
      <c r="AE23" s="98" t="s">
        <v>258</v>
      </c>
      <c r="AF23" s="98" t="s">
        <v>258</v>
      </c>
      <c r="AG23" s="99" t="s">
        <v>258</v>
      </c>
      <c r="AH23" s="97" t="s">
        <v>258</v>
      </c>
      <c r="AI23" s="98" t="s">
        <v>258</v>
      </c>
      <c r="AJ23" s="98" t="s">
        <v>64</v>
      </c>
      <c r="AK23" s="98" t="s">
        <v>64</v>
      </c>
      <c r="AL23" s="98" t="s">
        <v>258</v>
      </c>
      <c r="AM23" s="98" t="s">
        <v>258</v>
      </c>
      <c r="AN23" s="99" t="s">
        <v>258</v>
      </c>
      <c r="AO23" s="97" t="s">
        <v>258</v>
      </c>
      <c r="AP23" s="98" t="s">
        <v>258</v>
      </c>
      <c r="AQ23" s="98" t="s">
        <v>64</v>
      </c>
      <c r="AR23" s="98" t="s">
        <v>64</v>
      </c>
      <c r="AS23" s="98" t="s">
        <v>258</v>
      </c>
      <c r="AT23" s="98" t="s">
        <v>258</v>
      </c>
      <c r="AU23" s="99" t="s">
        <v>258</v>
      </c>
      <c r="AV23" s="97" t="s">
        <v>258</v>
      </c>
      <c r="AW23" s="98" t="s">
        <v>258</v>
      </c>
      <c r="AX23" s="99"/>
      <c r="AY23" s="192">
        <f>IF($BD$3="計画",SUM(T24:AU24),IF($BD$3="実績",SUM(T24:AX24),""))</f>
        <v>176</v>
      </c>
      <c r="AZ23" s="193"/>
      <c r="BA23" s="196">
        <f>IF($BD$3="計画",AY23/4,IF($BD$3="実績",AY23/($V$7/7),""))</f>
        <v>41.06666666666667</v>
      </c>
      <c r="BB23" s="197"/>
      <c r="BC23" s="241"/>
      <c r="BD23" s="242"/>
      <c r="BE23" s="242"/>
      <c r="BF23" s="242"/>
      <c r="BG23" s="242"/>
      <c r="BH23" s="243"/>
    </row>
    <row r="24" spans="2:60" ht="20.25" customHeight="1" x14ac:dyDescent="0.4">
      <c r="B24" s="207"/>
      <c r="C24" s="211"/>
      <c r="D24" s="209"/>
      <c r="E24" s="210"/>
      <c r="F24" s="245"/>
      <c r="G24" s="210"/>
      <c r="H24" s="219"/>
      <c r="I24" s="217"/>
      <c r="J24" s="217"/>
      <c r="K24" s="217"/>
      <c r="L24" s="218"/>
      <c r="M24" s="246"/>
      <c r="N24" s="247"/>
      <c r="O24" s="247"/>
      <c r="P24" s="248"/>
      <c r="Q24" s="204" t="s">
        <v>55</v>
      </c>
      <c r="R24" s="205"/>
      <c r="S24" s="206"/>
      <c r="T24" s="94">
        <f>IF(T23="","",VLOOKUP(T23,'【記載例】シフト記号表（勤務時間帯）'!$C$4:$K$35,9,FALSE))</f>
        <v>8</v>
      </c>
      <c r="U24" s="95">
        <f>IF(U23="","",VLOOKUP(U23,'【記載例】シフト記号表（勤務時間帯）'!$C$4:$K$35,9,FALSE))</f>
        <v>8</v>
      </c>
      <c r="V24" s="95" t="str">
        <f>IF(V23="","",VLOOKUP(V23,'【記載例】シフト記号表（勤務時間帯）'!$C$4:$K$35,9,FALSE))</f>
        <v>-</v>
      </c>
      <c r="W24" s="95" t="str">
        <f>IF(W23="","",VLOOKUP(W23,'【記載例】シフト記号表（勤務時間帯）'!$C$4:$K$35,9,FALSE))</f>
        <v>-</v>
      </c>
      <c r="X24" s="95">
        <f>IF(X23="","",VLOOKUP(X23,'【記載例】シフト記号表（勤務時間帯）'!$C$4:$K$35,9,FALSE))</f>
        <v>8</v>
      </c>
      <c r="Y24" s="95">
        <f>IF(Y23="","",VLOOKUP(Y23,'【記載例】シフト記号表（勤務時間帯）'!$C$4:$K$35,9,FALSE))</f>
        <v>8</v>
      </c>
      <c r="Z24" s="96">
        <f>IF(Z23="","",VLOOKUP(Z23,'【記載例】シフト記号表（勤務時間帯）'!$C$4:$K$35,9,FALSE))</f>
        <v>8</v>
      </c>
      <c r="AA24" s="94">
        <f>IF(AA23="","",VLOOKUP(AA23,'【記載例】シフト記号表（勤務時間帯）'!$C$4:$K$35,9,FALSE))</f>
        <v>8</v>
      </c>
      <c r="AB24" s="95">
        <f>IF(AB23="","",VLOOKUP(AB23,'【記載例】シフト記号表（勤務時間帯）'!$C$4:$K$35,9,FALSE))</f>
        <v>8</v>
      </c>
      <c r="AC24" s="95" t="str">
        <f>IF(AC23="","",VLOOKUP(AC23,'【記載例】シフト記号表（勤務時間帯）'!$C$4:$K$35,9,FALSE))</f>
        <v>-</v>
      </c>
      <c r="AD24" s="95" t="str">
        <f>IF(AD23="","",VLOOKUP(AD23,'【記載例】シフト記号表（勤務時間帯）'!$C$4:$K$35,9,FALSE))</f>
        <v>-</v>
      </c>
      <c r="AE24" s="95">
        <f>IF(AE23="","",VLOOKUP(AE23,'【記載例】シフト記号表（勤務時間帯）'!$C$4:$K$35,9,FALSE))</f>
        <v>8</v>
      </c>
      <c r="AF24" s="95">
        <f>IF(AF23="","",VLOOKUP(AF23,'【記載例】シフト記号表（勤務時間帯）'!$C$4:$K$35,9,FALSE))</f>
        <v>8</v>
      </c>
      <c r="AG24" s="96">
        <f>IF(AG23="","",VLOOKUP(AG23,'【記載例】シフト記号表（勤務時間帯）'!$C$4:$K$35,9,FALSE))</f>
        <v>8</v>
      </c>
      <c r="AH24" s="94">
        <f>IF(AH23="","",VLOOKUP(AH23,'【記載例】シフト記号表（勤務時間帯）'!$C$4:$K$35,9,FALSE))</f>
        <v>8</v>
      </c>
      <c r="AI24" s="95">
        <f>IF(AI23="","",VLOOKUP(AI23,'【記載例】シフト記号表（勤務時間帯）'!$C$4:$K$35,9,FALSE))</f>
        <v>8</v>
      </c>
      <c r="AJ24" s="95" t="str">
        <f>IF(AJ23="","",VLOOKUP(AJ23,'【記載例】シフト記号表（勤務時間帯）'!$C$4:$K$35,9,FALSE))</f>
        <v>-</v>
      </c>
      <c r="AK24" s="95" t="str">
        <f>IF(AK23="","",VLOOKUP(AK23,'【記載例】シフト記号表（勤務時間帯）'!$C$4:$K$35,9,FALSE))</f>
        <v>-</v>
      </c>
      <c r="AL24" s="95">
        <f>IF(AL23="","",VLOOKUP(AL23,'【記載例】シフト記号表（勤務時間帯）'!$C$4:$K$35,9,FALSE))</f>
        <v>8</v>
      </c>
      <c r="AM24" s="95">
        <f>IF(AM23="","",VLOOKUP(AM23,'【記載例】シフト記号表（勤務時間帯）'!$C$4:$K$35,9,FALSE))</f>
        <v>8</v>
      </c>
      <c r="AN24" s="96">
        <f>IF(AN23="","",VLOOKUP(AN23,'【記載例】シフト記号表（勤務時間帯）'!$C$4:$K$35,9,FALSE))</f>
        <v>8</v>
      </c>
      <c r="AO24" s="94">
        <f>IF(AO23="","",VLOOKUP(AO23,'【記載例】シフト記号表（勤務時間帯）'!$C$4:$K$35,9,FALSE))</f>
        <v>8</v>
      </c>
      <c r="AP24" s="95">
        <f>IF(AP23="","",VLOOKUP(AP23,'【記載例】シフト記号表（勤務時間帯）'!$C$4:$K$35,9,FALSE))</f>
        <v>8</v>
      </c>
      <c r="AQ24" s="95" t="str">
        <f>IF(AQ23="","",VLOOKUP(AQ23,'【記載例】シフト記号表（勤務時間帯）'!$C$4:$K$35,9,FALSE))</f>
        <v>-</v>
      </c>
      <c r="AR24" s="95" t="str">
        <f>IF(AR23="","",VLOOKUP(AR23,'【記載例】シフト記号表（勤務時間帯）'!$C$4:$K$35,9,FALSE))</f>
        <v>-</v>
      </c>
      <c r="AS24" s="95">
        <f>IF(AS23="","",VLOOKUP(AS23,'【記載例】シフト記号表（勤務時間帯）'!$C$4:$K$35,9,FALSE))</f>
        <v>8</v>
      </c>
      <c r="AT24" s="95">
        <f>IF(AT23="","",VLOOKUP(AT23,'【記載例】シフト記号表（勤務時間帯）'!$C$4:$K$35,9,FALSE))</f>
        <v>8</v>
      </c>
      <c r="AU24" s="96">
        <f>IF(AU23="","",VLOOKUP(AU23,'【記載例】シフト記号表（勤務時間帯）'!$C$4:$K$35,9,FALSE))</f>
        <v>8</v>
      </c>
      <c r="AV24" s="94">
        <f>IF(AV23="","",VLOOKUP(AV23,'【記載例】シフト記号表（勤務時間帯）'!$C$4:$K$35,9,FALSE))</f>
        <v>8</v>
      </c>
      <c r="AW24" s="95">
        <f>IF(AW23="","",VLOOKUP(AW23,'【記載例】シフト記号表（勤務時間帯）'!$C$4:$K$35,9,FALSE))</f>
        <v>8</v>
      </c>
      <c r="AX24" s="96" t="str">
        <f>IF(AX23="","",VLOOKUP(AX23,'【記載例】シフト記号表（勤務時間帯）'!$C$4:$K$35,9,FALSE))</f>
        <v/>
      </c>
      <c r="AY24" s="192"/>
      <c r="AZ24" s="193"/>
      <c r="BA24" s="196"/>
      <c r="BB24" s="197"/>
      <c r="BC24" s="201"/>
      <c r="BD24" s="202"/>
      <c r="BE24" s="202"/>
      <c r="BF24" s="202"/>
      <c r="BG24" s="202"/>
      <c r="BH24" s="203"/>
    </row>
    <row r="25" spans="2:60" ht="20.25" customHeight="1" x14ac:dyDescent="0.4">
      <c r="B25" s="207">
        <f t="shared" ref="B25" si="5">B23+1</f>
        <v>6</v>
      </c>
      <c r="C25" s="208" t="s">
        <v>142</v>
      </c>
      <c r="D25" s="209"/>
      <c r="E25" s="210"/>
      <c r="F25" s="244" t="s">
        <v>116</v>
      </c>
      <c r="G25" s="210"/>
      <c r="H25" s="216" t="s">
        <v>73</v>
      </c>
      <c r="I25" s="217"/>
      <c r="J25" s="217"/>
      <c r="K25" s="217"/>
      <c r="L25" s="218"/>
      <c r="M25" s="246" t="s">
        <v>161</v>
      </c>
      <c r="N25" s="247"/>
      <c r="O25" s="247"/>
      <c r="P25" s="248"/>
      <c r="Q25" s="226" t="s">
        <v>54</v>
      </c>
      <c r="R25" s="227"/>
      <c r="S25" s="228"/>
      <c r="T25" s="97" t="s">
        <v>256</v>
      </c>
      <c r="U25" s="98" t="s">
        <v>256</v>
      </c>
      <c r="V25" s="98" t="s">
        <v>256</v>
      </c>
      <c r="W25" s="98" t="s">
        <v>256</v>
      </c>
      <c r="X25" s="98" t="s">
        <v>64</v>
      </c>
      <c r="Y25" s="98" t="s">
        <v>64</v>
      </c>
      <c r="Z25" s="99" t="s">
        <v>256</v>
      </c>
      <c r="AA25" s="97" t="s">
        <v>256</v>
      </c>
      <c r="AB25" s="98" t="s">
        <v>256</v>
      </c>
      <c r="AC25" s="98" t="s">
        <v>256</v>
      </c>
      <c r="AD25" s="98" t="s">
        <v>256</v>
      </c>
      <c r="AE25" s="98" t="s">
        <v>64</v>
      </c>
      <c r="AF25" s="98" t="s">
        <v>64</v>
      </c>
      <c r="AG25" s="99" t="s">
        <v>256</v>
      </c>
      <c r="AH25" s="97" t="s">
        <v>256</v>
      </c>
      <c r="AI25" s="98" t="s">
        <v>256</v>
      </c>
      <c r="AJ25" s="98" t="s">
        <v>256</v>
      </c>
      <c r="AK25" s="98" t="s">
        <v>256</v>
      </c>
      <c r="AL25" s="98" t="s">
        <v>64</v>
      </c>
      <c r="AM25" s="98" t="s">
        <v>64</v>
      </c>
      <c r="AN25" s="99" t="s">
        <v>256</v>
      </c>
      <c r="AO25" s="97" t="s">
        <v>256</v>
      </c>
      <c r="AP25" s="98" t="s">
        <v>256</v>
      </c>
      <c r="AQ25" s="98" t="s">
        <v>256</v>
      </c>
      <c r="AR25" s="98" t="s">
        <v>256</v>
      </c>
      <c r="AS25" s="98" t="s">
        <v>64</v>
      </c>
      <c r="AT25" s="98" t="s">
        <v>64</v>
      </c>
      <c r="AU25" s="99" t="s">
        <v>256</v>
      </c>
      <c r="AV25" s="97" t="s">
        <v>256</v>
      </c>
      <c r="AW25" s="98" t="s">
        <v>256</v>
      </c>
      <c r="AX25" s="99"/>
      <c r="AY25" s="192">
        <f>IF($BD$3="計画",SUM(T26:AU26),IF($BD$3="実績",SUM(T26:AX26),""))</f>
        <v>176</v>
      </c>
      <c r="AZ25" s="193"/>
      <c r="BA25" s="196">
        <f>IF($BD$3="計画",AY25/4,IF($BD$3="実績",AY25/($V$7/7),""))</f>
        <v>41.06666666666667</v>
      </c>
      <c r="BB25" s="197"/>
      <c r="BC25" s="241"/>
      <c r="BD25" s="242"/>
      <c r="BE25" s="242"/>
      <c r="BF25" s="242"/>
      <c r="BG25" s="242"/>
      <c r="BH25" s="243"/>
    </row>
    <row r="26" spans="2:60" ht="20.25" customHeight="1" x14ac:dyDescent="0.4">
      <c r="B26" s="207"/>
      <c r="C26" s="211"/>
      <c r="D26" s="209"/>
      <c r="E26" s="210"/>
      <c r="F26" s="245"/>
      <c r="G26" s="210"/>
      <c r="H26" s="219"/>
      <c r="I26" s="217"/>
      <c r="J26" s="217"/>
      <c r="K26" s="217"/>
      <c r="L26" s="218"/>
      <c r="M26" s="246"/>
      <c r="N26" s="247"/>
      <c r="O26" s="247"/>
      <c r="P26" s="248"/>
      <c r="Q26" s="204" t="s">
        <v>55</v>
      </c>
      <c r="R26" s="205"/>
      <c r="S26" s="206"/>
      <c r="T26" s="94">
        <f>IF(T25="","",VLOOKUP(T25,'【記載例】シフト記号表（勤務時間帯）'!$C$4:$K$35,9,FALSE))</f>
        <v>8</v>
      </c>
      <c r="U26" s="95">
        <f>IF(U25="","",VLOOKUP(U25,'【記載例】シフト記号表（勤務時間帯）'!$C$4:$K$35,9,FALSE))</f>
        <v>8</v>
      </c>
      <c r="V26" s="95">
        <f>IF(V25="","",VLOOKUP(V25,'【記載例】シフト記号表（勤務時間帯）'!$C$4:$K$35,9,FALSE))</f>
        <v>8</v>
      </c>
      <c r="W26" s="95">
        <f>IF(W25="","",VLOOKUP(W25,'【記載例】シフト記号表（勤務時間帯）'!$C$4:$K$35,9,FALSE))</f>
        <v>8</v>
      </c>
      <c r="X26" s="95" t="str">
        <f>IF(X25="","",VLOOKUP(X25,'【記載例】シフト記号表（勤務時間帯）'!$C$4:$K$35,9,FALSE))</f>
        <v>-</v>
      </c>
      <c r="Y26" s="95" t="str">
        <f>IF(Y25="","",VLOOKUP(Y25,'【記載例】シフト記号表（勤務時間帯）'!$C$4:$K$35,9,FALSE))</f>
        <v>-</v>
      </c>
      <c r="Z26" s="96">
        <f>IF(Z25="","",VLOOKUP(Z25,'【記載例】シフト記号表（勤務時間帯）'!$C$4:$K$35,9,FALSE))</f>
        <v>8</v>
      </c>
      <c r="AA26" s="94">
        <f>IF(AA25="","",VLOOKUP(AA25,'【記載例】シフト記号表（勤務時間帯）'!$C$4:$K$35,9,FALSE))</f>
        <v>8</v>
      </c>
      <c r="AB26" s="95">
        <f>IF(AB25="","",VLOOKUP(AB25,'【記載例】シフト記号表（勤務時間帯）'!$C$4:$K$35,9,FALSE))</f>
        <v>8</v>
      </c>
      <c r="AC26" s="95">
        <f>IF(AC25="","",VLOOKUP(AC25,'【記載例】シフト記号表（勤務時間帯）'!$C$4:$K$35,9,FALSE))</f>
        <v>8</v>
      </c>
      <c r="AD26" s="95">
        <f>IF(AD25="","",VLOOKUP(AD25,'【記載例】シフト記号表（勤務時間帯）'!$C$4:$K$35,9,FALSE))</f>
        <v>8</v>
      </c>
      <c r="AE26" s="95" t="str">
        <f>IF(AE25="","",VLOOKUP(AE25,'【記載例】シフト記号表（勤務時間帯）'!$C$4:$K$35,9,FALSE))</f>
        <v>-</v>
      </c>
      <c r="AF26" s="95" t="str">
        <f>IF(AF25="","",VLOOKUP(AF25,'【記載例】シフト記号表（勤務時間帯）'!$C$4:$K$35,9,FALSE))</f>
        <v>-</v>
      </c>
      <c r="AG26" s="96">
        <f>IF(AG25="","",VLOOKUP(AG25,'【記載例】シフト記号表（勤務時間帯）'!$C$4:$K$35,9,FALSE))</f>
        <v>8</v>
      </c>
      <c r="AH26" s="94">
        <f>IF(AH25="","",VLOOKUP(AH25,'【記載例】シフト記号表（勤務時間帯）'!$C$4:$K$35,9,FALSE))</f>
        <v>8</v>
      </c>
      <c r="AI26" s="95">
        <f>IF(AI25="","",VLOOKUP(AI25,'【記載例】シフト記号表（勤務時間帯）'!$C$4:$K$35,9,FALSE))</f>
        <v>8</v>
      </c>
      <c r="AJ26" s="95">
        <f>IF(AJ25="","",VLOOKUP(AJ25,'【記載例】シフト記号表（勤務時間帯）'!$C$4:$K$35,9,FALSE))</f>
        <v>8</v>
      </c>
      <c r="AK26" s="95">
        <f>IF(AK25="","",VLOOKUP(AK25,'【記載例】シフト記号表（勤務時間帯）'!$C$4:$K$35,9,FALSE))</f>
        <v>8</v>
      </c>
      <c r="AL26" s="95" t="str">
        <f>IF(AL25="","",VLOOKUP(AL25,'【記載例】シフト記号表（勤務時間帯）'!$C$4:$K$35,9,FALSE))</f>
        <v>-</v>
      </c>
      <c r="AM26" s="95" t="str">
        <f>IF(AM25="","",VLOOKUP(AM25,'【記載例】シフト記号表（勤務時間帯）'!$C$4:$K$35,9,FALSE))</f>
        <v>-</v>
      </c>
      <c r="AN26" s="96">
        <f>IF(AN25="","",VLOOKUP(AN25,'【記載例】シフト記号表（勤務時間帯）'!$C$4:$K$35,9,FALSE))</f>
        <v>8</v>
      </c>
      <c r="AO26" s="94">
        <f>IF(AO25="","",VLOOKUP(AO25,'【記載例】シフト記号表（勤務時間帯）'!$C$4:$K$35,9,FALSE))</f>
        <v>8</v>
      </c>
      <c r="AP26" s="95">
        <f>IF(AP25="","",VLOOKUP(AP25,'【記載例】シフト記号表（勤務時間帯）'!$C$4:$K$35,9,FALSE))</f>
        <v>8</v>
      </c>
      <c r="AQ26" s="95">
        <f>IF(AQ25="","",VLOOKUP(AQ25,'【記載例】シフト記号表（勤務時間帯）'!$C$4:$K$35,9,FALSE))</f>
        <v>8</v>
      </c>
      <c r="AR26" s="95">
        <f>IF(AR25="","",VLOOKUP(AR25,'【記載例】シフト記号表（勤務時間帯）'!$C$4:$K$35,9,FALSE))</f>
        <v>8</v>
      </c>
      <c r="AS26" s="95" t="str">
        <f>IF(AS25="","",VLOOKUP(AS25,'【記載例】シフト記号表（勤務時間帯）'!$C$4:$K$35,9,FALSE))</f>
        <v>-</v>
      </c>
      <c r="AT26" s="95" t="str">
        <f>IF(AT25="","",VLOOKUP(AT25,'【記載例】シフト記号表（勤務時間帯）'!$C$4:$K$35,9,FALSE))</f>
        <v>-</v>
      </c>
      <c r="AU26" s="96">
        <f>IF(AU25="","",VLOOKUP(AU25,'【記載例】シフト記号表（勤務時間帯）'!$C$4:$K$35,9,FALSE))</f>
        <v>8</v>
      </c>
      <c r="AV26" s="94">
        <f>IF(AV25="","",VLOOKUP(AV25,'【記載例】シフト記号表（勤務時間帯）'!$C$4:$K$35,9,FALSE))</f>
        <v>8</v>
      </c>
      <c r="AW26" s="95">
        <f>IF(AW25="","",VLOOKUP(AW25,'【記載例】シフト記号表（勤務時間帯）'!$C$4:$K$35,9,FALSE))</f>
        <v>8</v>
      </c>
      <c r="AX26" s="96" t="str">
        <f>IF(AX25="","",VLOOKUP(AX25,'【記載例】シフト記号表（勤務時間帯）'!$C$4:$K$35,9,FALSE))</f>
        <v/>
      </c>
      <c r="AY26" s="192"/>
      <c r="AZ26" s="193"/>
      <c r="BA26" s="196"/>
      <c r="BB26" s="197"/>
      <c r="BC26" s="201"/>
      <c r="BD26" s="202"/>
      <c r="BE26" s="202"/>
      <c r="BF26" s="202"/>
      <c r="BG26" s="202"/>
      <c r="BH26" s="203"/>
    </row>
    <row r="27" spans="2:60" ht="20.25" customHeight="1" x14ac:dyDescent="0.4">
      <c r="B27" s="207">
        <f t="shared" ref="B27" si="6">B25+1</f>
        <v>7</v>
      </c>
      <c r="C27" s="208" t="s">
        <v>142</v>
      </c>
      <c r="D27" s="209"/>
      <c r="E27" s="210"/>
      <c r="F27" s="244" t="s">
        <v>116</v>
      </c>
      <c r="G27" s="210"/>
      <c r="H27" s="216" t="s">
        <v>118</v>
      </c>
      <c r="I27" s="217"/>
      <c r="J27" s="217"/>
      <c r="K27" s="217"/>
      <c r="L27" s="218"/>
      <c r="M27" s="246" t="s">
        <v>162</v>
      </c>
      <c r="N27" s="247"/>
      <c r="O27" s="247"/>
      <c r="P27" s="248"/>
      <c r="Q27" s="226" t="s">
        <v>54</v>
      </c>
      <c r="R27" s="227"/>
      <c r="S27" s="228"/>
      <c r="T27" s="97" t="s">
        <v>257</v>
      </c>
      <c r="U27" s="98" t="s">
        <v>257</v>
      </c>
      <c r="V27" s="98" t="s">
        <v>257</v>
      </c>
      <c r="W27" s="98" t="s">
        <v>257</v>
      </c>
      <c r="X27" s="98" t="s">
        <v>64</v>
      </c>
      <c r="Y27" s="98" t="s">
        <v>64</v>
      </c>
      <c r="Z27" s="99" t="s">
        <v>257</v>
      </c>
      <c r="AA27" s="97" t="s">
        <v>257</v>
      </c>
      <c r="AB27" s="98" t="s">
        <v>257</v>
      </c>
      <c r="AC27" s="98" t="s">
        <v>257</v>
      </c>
      <c r="AD27" s="98" t="s">
        <v>257</v>
      </c>
      <c r="AE27" s="98" t="s">
        <v>64</v>
      </c>
      <c r="AF27" s="98" t="s">
        <v>64</v>
      </c>
      <c r="AG27" s="99" t="s">
        <v>257</v>
      </c>
      <c r="AH27" s="97" t="s">
        <v>257</v>
      </c>
      <c r="AI27" s="98" t="s">
        <v>257</v>
      </c>
      <c r="AJ27" s="98" t="s">
        <v>257</v>
      </c>
      <c r="AK27" s="98" t="s">
        <v>257</v>
      </c>
      <c r="AL27" s="98" t="s">
        <v>64</v>
      </c>
      <c r="AM27" s="98" t="s">
        <v>64</v>
      </c>
      <c r="AN27" s="99" t="s">
        <v>257</v>
      </c>
      <c r="AO27" s="97" t="s">
        <v>257</v>
      </c>
      <c r="AP27" s="98" t="s">
        <v>257</v>
      </c>
      <c r="AQ27" s="98" t="s">
        <v>257</v>
      </c>
      <c r="AR27" s="98" t="s">
        <v>257</v>
      </c>
      <c r="AS27" s="98" t="s">
        <v>64</v>
      </c>
      <c r="AT27" s="98" t="s">
        <v>64</v>
      </c>
      <c r="AU27" s="99" t="s">
        <v>257</v>
      </c>
      <c r="AV27" s="97" t="s">
        <v>257</v>
      </c>
      <c r="AW27" s="98" t="s">
        <v>257</v>
      </c>
      <c r="AX27" s="99"/>
      <c r="AY27" s="192">
        <f>IF($BD$3="計画",SUM(T28:AU28),IF($BD$3="実績",SUM(T28:AX28),""))</f>
        <v>176.00000000000003</v>
      </c>
      <c r="AZ27" s="193"/>
      <c r="BA27" s="196">
        <f>IF($BD$3="計画",AY27/4,IF($BD$3="実績",AY27/($V$7/7),""))</f>
        <v>41.066666666666677</v>
      </c>
      <c r="BB27" s="197"/>
      <c r="BC27" s="241"/>
      <c r="BD27" s="242"/>
      <c r="BE27" s="242"/>
      <c r="BF27" s="242"/>
      <c r="BG27" s="242"/>
      <c r="BH27" s="243"/>
    </row>
    <row r="28" spans="2:60" ht="20.25" customHeight="1" x14ac:dyDescent="0.4">
      <c r="B28" s="207"/>
      <c r="C28" s="211"/>
      <c r="D28" s="209"/>
      <c r="E28" s="210"/>
      <c r="F28" s="245"/>
      <c r="G28" s="210"/>
      <c r="H28" s="219"/>
      <c r="I28" s="217"/>
      <c r="J28" s="217"/>
      <c r="K28" s="217"/>
      <c r="L28" s="218"/>
      <c r="M28" s="246"/>
      <c r="N28" s="247"/>
      <c r="O28" s="247"/>
      <c r="P28" s="248"/>
      <c r="Q28" s="204" t="s">
        <v>55</v>
      </c>
      <c r="R28" s="205"/>
      <c r="S28" s="206"/>
      <c r="T28" s="94">
        <f>IF(T27="","",VLOOKUP(T27,'【記載例】シフト記号表（勤務時間帯）'!$C$4:$K$35,9,FALSE))</f>
        <v>8.0000000000000018</v>
      </c>
      <c r="U28" s="95">
        <f>IF(U27="","",VLOOKUP(U27,'【記載例】シフト記号表（勤務時間帯）'!$C$4:$K$35,9,FALSE))</f>
        <v>8.0000000000000018</v>
      </c>
      <c r="V28" s="95">
        <f>IF(V27="","",VLOOKUP(V27,'【記載例】シフト記号表（勤務時間帯）'!$C$4:$K$35,9,FALSE))</f>
        <v>8.0000000000000018</v>
      </c>
      <c r="W28" s="95">
        <f>IF(W27="","",VLOOKUP(W27,'【記載例】シフト記号表（勤務時間帯）'!$C$4:$K$35,9,FALSE))</f>
        <v>8.0000000000000018</v>
      </c>
      <c r="X28" s="95" t="str">
        <f>IF(X27="","",VLOOKUP(X27,'【記載例】シフト記号表（勤務時間帯）'!$C$4:$K$35,9,FALSE))</f>
        <v>-</v>
      </c>
      <c r="Y28" s="95" t="str">
        <f>IF(Y27="","",VLOOKUP(Y27,'【記載例】シフト記号表（勤務時間帯）'!$C$4:$K$35,9,FALSE))</f>
        <v>-</v>
      </c>
      <c r="Z28" s="96">
        <f>IF(Z27="","",VLOOKUP(Z27,'【記載例】シフト記号表（勤務時間帯）'!$C$4:$K$35,9,FALSE))</f>
        <v>8.0000000000000018</v>
      </c>
      <c r="AA28" s="94">
        <f>IF(AA27="","",VLOOKUP(AA27,'【記載例】シフト記号表（勤務時間帯）'!$C$4:$K$35,9,FALSE))</f>
        <v>8.0000000000000018</v>
      </c>
      <c r="AB28" s="95">
        <f>IF(AB27="","",VLOOKUP(AB27,'【記載例】シフト記号表（勤務時間帯）'!$C$4:$K$35,9,FALSE))</f>
        <v>8.0000000000000018</v>
      </c>
      <c r="AC28" s="95">
        <f>IF(AC27="","",VLOOKUP(AC27,'【記載例】シフト記号表（勤務時間帯）'!$C$4:$K$35,9,FALSE))</f>
        <v>8.0000000000000018</v>
      </c>
      <c r="AD28" s="95">
        <f>IF(AD27="","",VLOOKUP(AD27,'【記載例】シフト記号表（勤務時間帯）'!$C$4:$K$35,9,FALSE))</f>
        <v>8.0000000000000018</v>
      </c>
      <c r="AE28" s="95" t="str">
        <f>IF(AE27="","",VLOOKUP(AE27,'【記載例】シフト記号表（勤務時間帯）'!$C$4:$K$35,9,FALSE))</f>
        <v>-</v>
      </c>
      <c r="AF28" s="95" t="str">
        <f>IF(AF27="","",VLOOKUP(AF27,'【記載例】シフト記号表（勤務時間帯）'!$C$4:$K$35,9,FALSE))</f>
        <v>-</v>
      </c>
      <c r="AG28" s="96">
        <f>IF(AG27="","",VLOOKUP(AG27,'【記載例】シフト記号表（勤務時間帯）'!$C$4:$K$35,9,FALSE))</f>
        <v>8.0000000000000018</v>
      </c>
      <c r="AH28" s="94">
        <f>IF(AH27="","",VLOOKUP(AH27,'【記載例】シフト記号表（勤務時間帯）'!$C$4:$K$35,9,FALSE))</f>
        <v>8.0000000000000018</v>
      </c>
      <c r="AI28" s="95">
        <f>IF(AI27="","",VLOOKUP(AI27,'【記載例】シフト記号表（勤務時間帯）'!$C$4:$K$35,9,FALSE))</f>
        <v>8.0000000000000018</v>
      </c>
      <c r="AJ28" s="95">
        <f>IF(AJ27="","",VLOOKUP(AJ27,'【記載例】シフト記号表（勤務時間帯）'!$C$4:$K$35,9,FALSE))</f>
        <v>8.0000000000000018</v>
      </c>
      <c r="AK28" s="95">
        <f>IF(AK27="","",VLOOKUP(AK27,'【記載例】シフト記号表（勤務時間帯）'!$C$4:$K$35,9,FALSE))</f>
        <v>8.0000000000000018</v>
      </c>
      <c r="AL28" s="95" t="str">
        <f>IF(AL27="","",VLOOKUP(AL27,'【記載例】シフト記号表（勤務時間帯）'!$C$4:$K$35,9,FALSE))</f>
        <v>-</v>
      </c>
      <c r="AM28" s="95" t="str">
        <f>IF(AM27="","",VLOOKUP(AM27,'【記載例】シフト記号表（勤務時間帯）'!$C$4:$K$35,9,FALSE))</f>
        <v>-</v>
      </c>
      <c r="AN28" s="96">
        <f>IF(AN27="","",VLOOKUP(AN27,'【記載例】シフト記号表（勤務時間帯）'!$C$4:$K$35,9,FALSE))</f>
        <v>8.0000000000000018</v>
      </c>
      <c r="AO28" s="94">
        <f>IF(AO27="","",VLOOKUP(AO27,'【記載例】シフト記号表（勤務時間帯）'!$C$4:$K$35,9,FALSE))</f>
        <v>8.0000000000000018</v>
      </c>
      <c r="AP28" s="95">
        <f>IF(AP27="","",VLOOKUP(AP27,'【記載例】シフト記号表（勤務時間帯）'!$C$4:$K$35,9,FALSE))</f>
        <v>8.0000000000000018</v>
      </c>
      <c r="AQ28" s="95">
        <f>IF(AQ27="","",VLOOKUP(AQ27,'【記載例】シフト記号表（勤務時間帯）'!$C$4:$K$35,9,FALSE))</f>
        <v>8.0000000000000018</v>
      </c>
      <c r="AR28" s="95">
        <f>IF(AR27="","",VLOOKUP(AR27,'【記載例】シフト記号表（勤務時間帯）'!$C$4:$K$35,9,FALSE))</f>
        <v>8.0000000000000018</v>
      </c>
      <c r="AS28" s="95" t="str">
        <f>IF(AS27="","",VLOOKUP(AS27,'【記載例】シフト記号表（勤務時間帯）'!$C$4:$K$35,9,FALSE))</f>
        <v>-</v>
      </c>
      <c r="AT28" s="95" t="str">
        <f>IF(AT27="","",VLOOKUP(AT27,'【記載例】シフト記号表（勤務時間帯）'!$C$4:$K$35,9,FALSE))</f>
        <v>-</v>
      </c>
      <c r="AU28" s="96">
        <f>IF(AU27="","",VLOOKUP(AU27,'【記載例】シフト記号表（勤務時間帯）'!$C$4:$K$35,9,FALSE))</f>
        <v>8.0000000000000018</v>
      </c>
      <c r="AV28" s="94">
        <f>IF(AV27="","",VLOOKUP(AV27,'【記載例】シフト記号表（勤務時間帯）'!$C$4:$K$35,9,FALSE))</f>
        <v>8.0000000000000018</v>
      </c>
      <c r="AW28" s="95">
        <f>IF(AW27="","",VLOOKUP(AW27,'【記載例】シフト記号表（勤務時間帯）'!$C$4:$K$35,9,FALSE))</f>
        <v>8.0000000000000018</v>
      </c>
      <c r="AX28" s="96" t="str">
        <f>IF(AX27="","",VLOOKUP(AX27,'【記載例】シフト記号表（勤務時間帯）'!$C$4:$K$35,9,FALSE))</f>
        <v/>
      </c>
      <c r="AY28" s="192"/>
      <c r="AZ28" s="193"/>
      <c r="BA28" s="196"/>
      <c r="BB28" s="197"/>
      <c r="BC28" s="201"/>
      <c r="BD28" s="202"/>
      <c r="BE28" s="202"/>
      <c r="BF28" s="202"/>
      <c r="BG28" s="202"/>
      <c r="BH28" s="203"/>
    </row>
    <row r="29" spans="2:60" ht="20.25" customHeight="1" x14ac:dyDescent="0.4">
      <c r="B29" s="207">
        <f t="shared" ref="B29" si="7">B27+1</f>
        <v>8</v>
      </c>
      <c r="C29" s="208" t="s">
        <v>142</v>
      </c>
      <c r="D29" s="209"/>
      <c r="E29" s="210"/>
      <c r="F29" s="244" t="s">
        <v>116</v>
      </c>
      <c r="G29" s="210"/>
      <c r="H29" s="216" t="s">
        <v>118</v>
      </c>
      <c r="I29" s="217"/>
      <c r="J29" s="217"/>
      <c r="K29" s="217"/>
      <c r="L29" s="218"/>
      <c r="M29" s="246" t="s">
        <v>163</v>
      </c>
      <c r="N29" s="247"/>
      <c r="O29" s="247"/>
      <c r="P29" s="248"/>
      <c r="Q29" s="226" t="s">
        <v>54</v>
      </c>
      <c r="R29" s="227"/>
      <c r="S29" s="228"/>
      <c r="T29" s="97" t="s">
        <v>258</v>
      </c>
      <c r="U29" s="98" t="s">
        <v>258</v>
      </c>
      <c r="V29" s="98" t="s">
        <v>258</v>
      </c>
      <c r="W29" s="98" t="s">
        <v>258</v>
      </c>
      <c r="X29" s="98" t="s">
        <v>64</v>
      </c>
      <c r="Y29" s="98" t="s">
        <v>64</v>
      </c>
      <c r="Z29" s="99" t="s">
        <v>258</v>
      </c>
      <c r="AA29" s="97" t="s">
        <v>258</v>
      </c>
      <c r="AB29" s="98" t="s">
        <v>258</v>
      </c>
      <c r="AC29" s="98" t="s">
        <v>258</v>
      </c>
      <c r="AD29" s="98" t="s">
        <v>258</v>
      </c>
      <c r="AE29" s="98" t="s">
        <v>64</v>
      </c>
      <c r="AF29" s="98" t="s">
        <v>64</v>
      </c>
      <c r="AG29" s="99" t="s">
        <v>258</v>
      </c>
      <c r="AH29" s="97" t="s">
        <v>258</v>
      </c>
      <c r="AI29" s="98" t="s">
        <v>258</v>
      </c>
      <c r="AJ29" s="98" t="s">
        <v>258</v>
      </c>
      <c r="AK29" s="98" t="s">
        <v>258</v>
      </c>
      <c r="AL29" s="98" t="s">
        <v>64</v>
      </c>
      <c r="AM29" s="98" t="s">
        <v>64</v>
      </c>
      <c r="AN29" s="99" t="s">
        <v>258</v>
      </c>
      <c r="AO29" s="97" t="s">
        <v>258</v>
      </c>
      <c r="AP29" s="98" t="s">
        <v>258</v>
      </c>
      <c r="AQ29" s="98" t="s">
        <v>258</v>
      </c>
      <c r="AR29" s="98" t="s">
        <v>258</v>
      </c>
      <c r="AS29" s="98" t="s">
        <v>64</v>
      </c>
      <c r="AT29" s="98" t="s">
        <v>64</v>
      </c>
      <c r="AU29" s="99" t="s">
        <v>258</v>
      </c>
      <c r="AV29" s="97" t="s">
        <v>258</v>
      </c>
      <c r="AW29" s="98" t="s">
        <v>258</v>
      </c>
      <c r="AX29" s="99"/>
      <c r="AY29" s="192">
        <f t="shared" ref="AY29" si="8">IF($BD$3="計画",SUM(T30:AU30),IF($BD$3="実績",SUM(T30:AX30),""))</f>
        <v>176</v>
      </c>
      <c r="AZ29" s="193"/>
      <c r="BA29" s="196">
        <f>IF($BD$3="計画",AY29/4,IF($BD$3="実績",AY29/($V$7/7),""))</f>
        <v>41.06666666666667</v>
      </c>
      <c r="BB29" s="197"/>
      <c r="BC29" s="241"/>
      <c r="BD29" s="242"/>
      <c r="BE29" s="242"/>
      <c r="BF29" s="242"/>
      <c r="BG29" s="242"/>
      <c r="BH29" s="243"/>
    </row>
    <row r="30" spans="2:60" ht="20.25" customHeight="1" x14ac:dyDescent="0.4">
      <c r="B30" s="207"/>
      <c r="C30" s="211"/>
      <c r="D30" s="209"/>
      <c r="E30" s="210"/>
      <c r="F30" s="245"/>
      <c r="G30" s="210"/>
      <c r="H30" s="219"/>
      <c r="I30" s="217"/>
      <c r="J30" s="217"/>
      <c r="K30" s="217"/>
      <c r="L30" s="218"/>
      <c r="M30" s="246"/>
      <c r="N30" s="247"/>
      <c r="O30" s="247"/>
      <c r="P30" s="248"/>
      <c r="Q30" s="204" t="s">
        <v>55</v>
      </c>
      <c r="R30" s="205"/>
      <c r="S30" s="206"/>
      <c r="T30" s="94">
        <f>IF(T29="","",VLOOKUP(T29,'【記載例】シフト記号表（勤務時間帯）'!$C$4:$K$35,9,FALSE))</f>
        <v>8</v>
      </c>
      <c r="U30" s="95">
        <f>IF(U29="","",VLOOKUP(U29,'【記載例】シフト記号表（勤務時間帯）'!$C$4:$K$35,9,FALSE))</f>
        <v>8</v>
      </c>
      <c r="V30" s="95">
        <f>IF(V29="","",VLOOKUP(V29,'【記載例】シフト記号表（勤務時間帯）'!$C$4:$K$35,9,FALSE))</f>
        <v>8</v>
      </c>
      <c r="W30" s="95">
        <f>IF(W29="","",VLOOKUP(W29,'【記載例】シフト記号表（勤務時間帯）'!$C$4:$K$35,9,FALSE))</f>
        <v>8</v>
      </c>
      <c r="X30" s="95" t="str">
        <f>IF(X29="","",VLOOKUP(X29,'【記載例】シフト記号表（勤務時間帯）'!$C$4:$K$35,9,FALSE))</f>
        <v>-</v>
      </c>
      <c r="Y30" s="95" t="str">
        <f>IF(Y29="","",VLOOKUP(Y29,'【記載例】シフト記号表（勤務時間帯）'!$C$4:$K$35,9,FALSE))</f>
        <v>-</v>
      </c>
      <c r="Z30" s="96">
        <f>IF(Z29="","",VLOOKUP(Z29,'【記載例】シフト記号表（勤務時間帯）'!$C$4:$K$35,9,FALSE))</f>
        <v>8</v>
      </c>
      <c r="AA30" s="94">
        <f>IF(AA29="","",VLOOKUP(AA29,'【記載例】シフト記号表（勤務時間帯）'!$C$4:$K$35,9,FALSE))</f>
        <v>8</v>
      </c>
      <c r="AB30" s="95">
        <f>IF(AB29="","",VLOOKUP(AB29,'【記載例】シフト記号表（勤務時間帯）'!$C$4:$K$35,9,FALSE))</f>
        <v>8</v>
      </c>
      <c r="AC30" s="95">
        <f>IF(AC29="","",VLOOKUP(AC29,'【記載例】シフト記号表（勤務時間帯）'!$C$4:$K$35,9,FALSE))</f>
        <v>8</v>
      </c>
      <c r="AD30" s="95">
        <f>IF(AD29="","",VLOOKUP(AD29,'【記載例】シフト記号表（勤務時間帯）'!$C$4:$K$35,9,FALSE))</f>
        <v>8</v>
      </c>
      <c r="AE30" s="95" t="str">
        <f>IF(AE29="","",VLOOKUP(AE29,'【記載例】シフト記号表（勤務時間帯）'!$C$4:$K$35,9,FALSE))</f>
        <v>-</v>
      </c>
      <c r="AF30" s="95" t="str">
        <f>IF(AF29="","",VLOOKUP(AF29,'【記載例】シフト記号表（勤務時間帯）'!$C$4:$K$35,9,FALSE))</f>
        <v>-</v>
      </c>
      <c r="AG30" s="96">
        <f>IF(AG29="","",VLOOKUP(AG29,'【記載例】シフト記号表（勤務時間帯）'!$C$4:$K$35,9,FALSE))</f>
        <v>8</v>
      </c>
      <c r="AH30" s="94">
        <f>IF(AH29="","",VLOOKUP(AH29,'【記載例】シフト記号表（勤務時間帯）'!$C$4:$K$35,9,FALSE))</f>
        <v>8</v>
      </c>
      <c r="AI30" s="95">
        <f>IF(AI29="","",VLOOKUP(AI29,'【記載例】シフト記号表（勤務時間帯）'!$C$4:$K$35,9,FALSE))</f>
        <v>8</v>
      </c>
      <c r="AJ30" s="95">
        <f>IF(AJ29="","",VLOOKUP(AJ29,'【記載例】シフト記号表（勤務時間帯）'!$C$4:$K$35,9,FALSE))</f>
        <v>8</v>
      </c>
      <c r="AK30" s="95">
        <f>IF(AK29="","",VLOOKUP(AK29,'【記載例】シフト記号表（勤務時間帯）'!$C$4:$K$35,9,FALSE))</f>
        <v>8</v>
      </c>
      <c r="AL30" s="95" t="str">
        <f>IF(AL29="","",VLOOKUP(AL29,'【記載例】シフト記号表（勤務時間帯）'!$C$4:$K$35,9,FALSE))</f>
        <v>-</v>
      </c>
      <c r="AM30" s="95" t="str">
        <f>IF(AM29="","",VLOOKUP(AM29,'【記載例】シフト記号表（勤務時間帯）'!$C$4:$K$35,9,FALSE))</f>
        <v>-</v>
      </c>
      <c r="AN30" s="96">
        <f>IF(AN29="","",VLOOKUP(AN29,'【記載例】シフト記号表（勤務時間帯）'!$C$4:$K$35,9,FALSE))</f>
        <v>8</v>
      </c>
      <c r="AO30" s="94">
        <f>IF(AO29="","",VLOOKUP(AO29,'【記載例】シフト記号表（勤務時間帯）'!$C$4:$K$35,9,FALSE))</f>
        <v>8</v>
      </c>
      <c r="AP30" s="95">
        <f>IF(AP29="","",VLOOKUP(AP29,'【記載例】シフト記号表（勤務時間帯）'!$C$4:$K$35,9,FALSE))</f>
        <v>8</v>
      </c>
      <c r="AQ30" s="95">
        <f>IF(AQ29="","",VLOOKUP(AQ29,'【記載例】シフト記号表（勤務時間帯）'!$C$4:$K$35,9,FALSE))</f>
        <v>8</v>
      </c>
      <c r="AR30" s="95">
        <f>IF(AR29="","",VLOOKUP(AR29,'【記載例】シフト記号表（勤務時間帯）'!$C$4:$K$35,9,FALSE))</f>
        <v>8</v>
      </c>
      <c r="AS30" s="95" t="str">
        <f>IF(AS29="","",VLOOKUP(AS29,'【記載例】シフト記号表（勤務時間帯）'!$C$4:$K$35,9,FALSE))</f>
        <v>-</v>
      </c>
      <c r="AT30" s="95" t="str">
        <f>IF(AT29="","",VLOOKUP(AT29,'【記載例】シフト記号表（勤務時間帯）'!$C$4:$K$35,9,FALSE))</f>
        <v>-</v>
      </c>
      <c r="AU30" s="96">
        <f>IF(AU29="","",VLOOKUP(AU29,'【記載例】シフト記号表（勤務時間帯）'!$C$4:$K$35,9,FALSE))</f>
        <v>8</v>
      </c>
      <c r="AV30" s="94">
        <f>IF(AV29="","",VLOOKUP(AV29,'【記載例】シフト記号表（勤務時間帯）'!$C$4:$K$35,9,FALSE))</f>
        <v>8</v>
      </c>
      <c r="AW30" s="95">
        <f>IF(AW29="","",VLOOKUP(AW29,'【記載例】シフト記号表（勤務時間帯）'!$C$4:$K$35,9,FALSE))</f>
        <v>8</v>
      </c>
      <c r="AX30" s="96" t="str">
        <f>IF(AX29="","",VLOOKUP(AX29,'【記載例】シフト記号表（勤務時間帯）'!$C$4:$K$35,9,FALSE))</f>
        <v/>
      </c>
      <c r="AY30" s="192"/>
      <c r="AZ30" s="193"/>
      <c r="BA30" s="196"/>
      <c r="BB30" s="197"/>
      <c r="BC30" s="201"/>
      <c r="BD30" s="202"/>
      <c r="BE30" s="202"/>
      <c r="BF30" s="202"/>
      <c r="BG30" s="202"/>
      <c r="BH30" s="203"/>
    </row>
    <row r="31" spans="2:60" ht="20.25" customHeight="1" x14ac:dyDescent="0.4">
      <c r="B31" s="207">
        <f>B29+1</f>
        <v>9</v>
      </c>
      <c r="C31" s="208" t="s">
        <v>197</v>
      </c>
      <c r="D31" s="209"/>
      <c r="E31" s="210"/>
      <c r="F31" s="244" t="s">
        <v>116</v>
      </c>
      <c r="G31" s="210"/>
      <c r="H31" s="216" t="s">
        <v>3</v>
      </c>
      <c r="I31" s="217"/>
      <c r="J31" s="217"/>
      <c r="K31" s="217"/>
      <c r="L31" s="218"/>
      <c r="M31" s="246" t="s">
        <v>166</v>
      </c>
      <c r="N31" s="247"/>
      <c r="O31" s="247"/>
      <c r="P31" s="248"/>
      <c r="Q31" s="226" t="s">
        <v>54</v>
      </c>
      <c r="R31" s="227"/>
      <c r="S31" s="228"/>
      <c r="T31" s="97" t="s">
        <v>256</v>
      </c>
      <c r="U31" s="98" t="s">
        <v>256</v>
      </c>
      <c r="V31" s="98" t="s">
        <v>64</v>
      </c>
      <c r="W31" s="98" t="s">
        <v>64</v>
      </c>
      <c r="X31" s="98" t="s">
        <v>256</v>
      </c>
      <c r="Y31" s="98" t="s">
        <v>256</v>
      </c>
      <c r="Z31" s="99" t="s">
        <v>256</v>
      </c>
      <c r="AA31" s="97" t="s">
        <v>256</v>
      </c>
      <c r="AB31" s="98" t="s">
        <v>256</v>
      </c>
      <c r="AC31" s="98" t="s">
        <v>64</v>
      </c>
      <c r="AD31" s="98" t="s">
        <v>64</v>
      </c>
      <c r="AE31" s="98" t="s">
        <v>256</v>
      </c>
      <c r="AF31" s="98" t="s">
        <v>256</v>
      </c>
      <c r="AG31" s="99" t="s">
        <v>256</v>
      </c>
      <c r="AH31" s="97" t="s">
        <v>256</v>
      </c>
      <c r="AI31" s="98" t="s">
        <v>256</v>
      </c>
      <c r="AJ31" s="98" t="s">
        <v>64</v>
      </c>
      <c r="AK31" s="98" t="s">
        <v>64</v>
      </c>
      <c r="AL31" s="98" t="s">
        <v>256</v>
      </c>
      <c r="AM31" s="98" t="s">
        <v>256</v>
      </c>
      <c r="AN31" s="99" t="s">
        <v>256</v>
      </c>
      <c r="AO31" s="97" t="s">
        <v>256</v>
      </c>
      <c r="AP31" s="98" t="s">
        <v>256</v>
      </c>
      <c r="AQ31" s="98" t="s">
        <v>64</v>
      </c>
      <c r="AR31" s="98" t="s">
        <v>64</v>
      </c>
      <c r="AS31" s="98" t="s">
        <v>256</v>
      </c>
      <c r="AT31" s="98" t="s">
        <v>256</v>
      </c>
      <c r="AU31" s="99" t="s">
        <v>256</v>
      </c>
      <c r="AV31" s="97" t="s">
        <v>256</v>
      </c>
      <c r="AW31" s="98" t="s">
        <v>256</v>
      </c>
      <c r="AX31" s="99"/>
      <c r="AY31" s="192">
        <f t="shared" ref="AY31" si="9">IF($BD$3="計画",SUM(T32:AU32),IF($BD$3="実績",SUM(T32:AX32),""))</f>
        <v>176</v>
      </c>
      <c r="AZ31" s="193"/>
      <c r="BA31" s="196">
        <f>IF($BD$3="計画",AY31/4,IF($BD$3="実績",AY31/($V$7/7),""))</f>
        <v>41.06666666666667</v>
      </c>
      <c r="BB31" s="197"/>
      <c r="BC31" s="249"/>
      <c r="BD31" s="250"/>
      <c r="BE31" s="250"/>
      <c r="BF31" s="250"/>
      <c r="BG31" s="250"/>
      <c r="BH31" s="251"/>
    </row>
    <row r="32" spans="2:60" ht="20.25" customHeight="1" x14ac:dyDescent="0.4">
      <c r="B32" s="207"/>
      <c r="C32" s="211"/>
      <c r="D32" s="209"/>
      <c r="E32" s="210"/>
      <c r="F32" s="245"/>
      <c r="G32" s="210"/>
      <c r="H32" s="219"/>
      <c r="I32" s="217"/>
      <c r="J32" s="217"/>
      <c r="K32" s="217"/>
      <c r="L32" s="218"/>
      <c r="M32" s="246"/>
      <c r="N32" s="247"/>
      <c r="O32" s="247"/>
      <c r="P32" s="248"/>
      <c r="Q32" s="204" t="s">
        <v>55</v>
      </c>
      <c r="R32" s="205"/>
      <c r="S32" s="206"/>
      <c r="T32" s="94">
        <f>IF(T31="","",VLOOKUP(T31,'【記載例】シフト記号表（勤務時間帯）'!$C$4:$K$35,9,FALSE))</f>
        <v>8</v>
      </c>
      <c r="U32" s="95">
        <f>IF(U31="","",VLOOKUP(U31,'【記載例】シフト記号表（勤務時間帯）'!$C$4:$K$35,9,FALSE))</f>
        <v>8</v>
      </c>
      <c r="V32" s="95" t="str">
        <f>IF(V31="","",VLOOKUP(V31,'【記載例】シフト記号表（勤務時間帯）'!$C$4:$K$35,9,FALSE))</f>
        <v>-</v>
      </c>
      <c r="W32" s="95" t="str">
        <f>IF(W31="","",VLOOKUP(W31,'【記載例】シフト記号表（勤務時間帯）'!$C$4:$K$35,9,FALSE))</f>
        <v>-</v>
      </c>
      <c r="X32" s="95">
        <f>IF(X31="","",VLOOKUP(X31,'【記載例】シフト記号表（勤務時間帯）'!$C$4:$K$35,9,FALSE))</f>
        <v>8</v>
      </c>
      <c r="Y32" s="95">
        <f>IF(Y31="","",VLOOKUP(Y31,'【記載例】シフト記号表（勤務時間帯）'!$C$4:$K$35,9,FALSE))</f>
        <v>8</v>
      </c>
      <c r="Z32" s="96">
        <f>IF(Z31="","",VLOOKUP(Z31,'【記載例】シフト記号表（勤務時間帯）'!$C$4:$K$35,9,FALSE))</f>
        <v>8</v>
      </c>
      <c r="AA32" s="94">
        <f>IF(AA31="","",VLOOKUP(AA31,'【記載例】シフト記号表（勤務時間帯）'!$C$4:$K$35,9,FALSE))</f>
        <v>8</v>
      </c>
      <c r="AB32" s="95">
        <f>IF(AB31="","",VLOOKUP(AB31,'【記載例】シフト記号表（勤務時間帯）'!$C$4:$K$35,9,FALSE))</f>
        <v>8</v>
      </c>
      <c r="AC32" s="95" t="str">
        <f>IF(AC31="","",VLOOKUP(AC31,'【記載例】シフト記号表（勤務時間帯）'!$C$4:$K$35,9,FALSE))</f>
        <v>-</v>
      </c>
      <c r="AD32" s="95" t="str">
        <f>IF(AD31="","",VLOOKUP(AD31,'【記載例】シフト記号表（勤務時間帯）'!$C$4:$K$35,9,FALSE))</f>
        <v>-</v>
      </c>
      <c r="AE32" s="95">
        <f>IF(AE31="","",VLOOKUP(AE31,'【記載例】シフト記号表（勤務時間帯）'!$C$4:$K$35,9,FALSE))</f>
        <v>8</v>
      </c>
      <c r="AF32" s="95">
        <f>IF(AF31="","",VLOOKUP(AF31,'【記載例】シフト記号表（勤務時間帯）'!$C$4:$K$35,9,FALSE))</f>
        <v>8</v>
      </c>
      <c r="AG32" s="96">
        <f>IF(AG31="","",VLOOKUP(AG31,'【記載例】シフト記号表（勤務時間帯）'!$C$4:$K$35,9,FALSE))</f>
        <v>8</v>
      </c>
      <c r="AH32" s="94">
        <f>IF(AH31="","",VLOOKUP(AH31,'【記載例】シフト記号表（勤務時間帯）'!$C$4:$K$35,9,FALSE))</f>
        <v>8</v>
      </c>
      <c r="AI32" s="95">
        <f>IF(AI31="","",VLOOKUP(AI31,'【記載例】シフト記号表（勤務時間帯）'!$C$4:$K$35,9,FALSE))</f>
        <v>8</v>
      </c>
      <c r="AJ32" s="95" t="str">
        <f>IF(AJ31="","",VLOOKUP(AJ31,'【記載例】シフト記号表（勤務時間帯）'!$C$4:$K$35,9,FALSE))</f>
        <v>-</v>
      </c>
      <c r="AK32" s="95" t="str">
        <f>IF(AK31="","",VLOOKUP(AK31,'【記載例】シフト記号表（勤務時間帯）'!$C$4:$K$35,9,FALSE))</f>
        <v>-</v>
      </c>
      <c r="AL32" s="95">
        <f>IF(AL31="","",VLOOKUP(AL31,'【記載例】シフト記号表（勤務時間帯）'!$C$4:$K$35,9,FALSE))</f>
        <v>8</v>
      </c>
      <c r="AM32" s="95">
        <f>IF(AM31="","",VLOOKUP(AM31,'【記載例】シフト記号表（勤務時間帯）'!$C$4:$K$35,9,FALSE))</f>
        <v>8</v>
      </c>
      <c r="AN32" s="96">
        <f>IF(AN31="","",VLOOKUP(AN31,'【記載例】シフト記号表（勤務時間帯）'!$C$4:$K$35,9,FALSE))</f>
        <v>8</v>
      </c>
      <c r="AO32" s="94">
        <f>IF(AO31="","",VLOOKUP(AO31,'【記載例】シフト記号表（勤務時間帯）'!$C$4:$K$35,9,FALSE))</f>
        <v>8</v>
      </c>
      <c r="AP32" s="95">
        <f>IF(AP31="","",VLOOKUP(AP31,'【記載例】シフト記号表（勤務時間帯）'!$C$4:$K$35,9,FALSE))</f>
        <v>8</v>
      </c>
      <c r="AQ32" s="95" t="str">
        <f>IF(AQ31="","",VLOOKUP(AQ31,'【記載例】シフト記号表（勤務時間帯）'!$C$4:$K$35,9,FALSE))</f>
        <v>-</v>
      </c>
      <c r="AR32" s="95" t="str">
        <f>IF(AR31="","",VLOOKUP(AR31,'【記載例】シフト記号表（勤務時間帯）'!$C$4:$K$35,9,FALSE))</f>
        <v>-</v>
      </c>
      <c r="AS32" s="95">
        <f>IF(AS31="","",VLOOKUP(AS31,'【記載例】シフト記号表（勤務時間帯）'!$C$4:$K$35,9,FALSE))</f>
        <v>8</v>
      </c>
      <c r="AT32" s="95">
        <f>IF(AT31="","",VLOOKUP(AT31,'【記載例】シフト記号表（勤務時間帯）'!$C$4:$K$35,9,FALSE))</f>
        <v>8</v>
      </c>
      <c r="AU32" s="96">
        <f>IF(AU31="","",VLOOKUP(AU31,'【記載例】シフト記号表（勤務時間帯）'!$C$4:$K$35,9,FALSE))</f>
        <v>8</v>
      </c>
      <c r="AV32" s="94">
        <f>IF(AV31="","",VLOOKUP(AV31,'【記載例】シフト記号表（勤務時間帯）'!$C$4:$K$35,9,FALSE))</f>
        <v>8</v>
      </c>
      <c r="AW32" s="95">
        <f>IF(AW31="","",VLOOKUP(AW31,'【記載例】シフト記号表（勤務時間帯）'!$C$4:$K$35,9,FALSE))</f>
        <v>8</v>
      </c>
      <c r="AX32" s="96" t="str">
        <f>IF(AX31="","",VLOOKUP(AX31,'【記載例】シフト記号表（勤務時間帯）'!$C$4:$K$35,9,FALSE))</f>
        <v/>
      </c>
      <c r="AY32" s="192"/>
      <c r="AZ32" s="193"/>
      <c r="BA32" s="196"/>
      <c r="BB32" s="197"/>
      <c r="BC32" s="252"/>
      <c r="BD32" s="253"/>
      <c r="BE32" s="253"/>
      <c r="BF32" s="253"/>
      <c r="BG32" s="253"/>
      <c r="BH32" s="254"/>
    </row>
    <row r="33" spans="2:60" ht="20.25" customHeight="1" x14ac:dyDescent="0.4">
      <c r="B33" s="207">
        <f t="shared" ref="B33:B35" si="10">B31+1</f>
        <v>10</v>
      </c>
      <c r="C33" s="208" t="s">
        <v>197</v>
      </c>
      <c r="D33" s="209"/>
      <c r="E33" s="210"/>
      <c r="F33" s="244" t="s">
        <v>116</v>
      </c>
      <c r="G33" s="210"/>
      <c r="H33" s="216" t="s">
        <v>118</v>
      </c>
      <c r="I33" s="217"/>
      <c r="J33" s="217"/>
      <c r="K33" s="217"/>
      <c r="L33" s="218"/>
      <c r="M33" s="246" t="s">
        <v>167</v>
      </c>
      <c r="N33" s="247"/>
      <c r="O33" s="247"/>
      <c r="P33" s="248"/>
      <c r="Q33" s="226" t="s">
        <v>54</v>
      </c>
      <c r="R33" s="227"/>
      <c r="S33" s="228"/>
      <c r="T33" s="97" t="s">
        <v>257</v>
      </c>
      <c r="U33" s="98" t="s">
        <v>257</v>
      </c>
      <c r="V33" s="98" t="s">
        <v>64</v>
      </c>
      <c r="W33" s="98" t="s">
        <v>64</v>
      </c>
      <c r="X33" s="98" t="s">
        <v>257</v>
      </c>
      <c r="Y33" s="98" t="s">
        <v>257</v>
      </c>
      <c r="Z33" s="99" t="s">
        <v>257</v>
      </c>
      <c r="AA33" s="97" t="s">
        <v>257</v>
      </c>
      <c r="AB33" s="98" t="s">
        <v>257</v>
      </c>
      <c r="AC33" s="98" t="s">
        <v>64</v>
      </c>
      <c r="AD33" s="98" t="s">
        <v>64</v>
      </c>
      <c r="AE33" s="98" t="s">
        <v>257</v>
      </c>
      <c r="AF33" s="98" t="s">
        <v>257</v>
      </c>
      <c r="AG33" s="99" t="s">
        <v>257</v>
      </c>
      <c r="AH33" s="97" t="s">
        <v>257</v>
      </c>
      <c r="AI33" s="98" t="s">
        <v>257</v>
      </c>
      <c r="AJ33" s="98" t="s">
        <v>64</v>
      </c>
      <c r="AK33" s="98" t="s">
        <v>64</v>
      </c>
      <c r="AL33" s="98" t="s">
        <v>257</v>
      </c>
      <c r="AM33" s="98" t="s">
        <v>257</v>
      </c>
      <c r="AN33" s="99" t="s">
        <v>257</v>
      </c>
      <c r="AO33" s="97" t="s">
        <v>257</v>
      </c>
      <c r="AP33" s="98" t="s">
        <v>257</v>
      </c>
      <c r="AQ33" s="98" t="s">
        <v>64</v>
      </c>
      <c r="AR33" s="98" t="s">
        <v>64</v>
      </c>
      <c r="AS33" s="98" t="s">
        <v>257</v>
      </c>
      <c r="AT33" s="98" t="s">
        <v>257</v>
      </c>
      <c r="AU33" s="99" t="s">
        <v>257</v>
      </c>
      <c r="AV33" s="97" t="s">
        <v>257</v>
      </c>
      <c r="AW33" s="98" t="s">
        <v>257</v>
      </c>
      <c r="AX33" s="99"/>
      <c r="AY33" s="192">
        <f t="shared" ref="AY33" si="11">IF($BD$3="計画",SUM(T34:AU34),IF($BD$3="実績",SUM(T34:AX34),""))</f>
        <v>176.00000000000003</v>
      </c>
      <c r="AZ33" s="193"/>
      <c r="BA33" s="196">
        <f>IF($BD$3="計画",AY33/4,IF($BD$3="実績",AY33/($V$7/7),""))</f>
        <v>41.066666666666677</v>
      </c>
      <c r="BB33" s="197"/>
      <c r="BC33" s="241"/>
      <c r="BD33" s="242"/>
      <c r="BE33" s="242"/>
      <c r="BF33" s="242"/>
      <c r="BG33" s="242"/>
      <c r="BH33" s="243"/>
    </row>
    <row r="34" spans="2:60" ht="20.25" customHeight="1" x14ac:dyDescent="0.4">
      <c r="B34" s="255"/>
      <c r="C34" s="211"/>
      <c r="D34" s="209"/>
      <c r="E34" s="210"/>
      <c r="F34" s="256"/>
      <c r="G34" s="213"/>
      <c r="H34" s="219"/>
      <c r="I34" s="217"/>
      <c r="J34" s="217"/>
      <c r="K34" s="217"/>
      <c r="L34" s="218"/>
      <c r="M34" s="220"/>
      <c r="N34" s="221"/>
      <c r="O34" s="221"/>
      <c r="P34" s="222"/>
      <c r="Q34" s="260" t="s">
        <v>55</v>
      </c>
      <c r="R34" s="261"/>
      <c r="S34" s="262"/>
      <c r="T34" s="94">
        <f>IF(T33="","",VLOOKUP(T33,'【記載例】シフト記号表（勤務時間帯）'!$C$4:$K$35,9,FALSE))</f>
        <v>8.0000000000000018</v>
      </c>
      <c r="U34" s="95">
        <f>IF(U33="","",VLOOKUP(U33,'【記載例】シフト記号表（勤務時間帯）'!$C$4:$K$35,9,FALSE))</f>
        <v>8.0000000000000018</v>
      </c>
      <c r="V34" s="95" t="str">
        <f>IF(V33="","",VLOOKUP(V33,'【記載例】シフト記号表（勤務時間帯）'!$C$4:$K$35,9,FALSE))</f>
        <v>-</v>
      </c>
      <c r="W34" s="95" t="str">
        <f>IF(W33="","",VLOOKUP(W33,'【記載例】シフト記号表（勤務時間帯）'!$C$4:$K$35,9,FALSE))</f>
        <v>-</v>
      </c>
      <c r="X34" s="95">
        <f>IF(X33="","",VLOOKUP(X33,'【記載例】シフト記号表（勤務時間帯）'!$C$4:$K$35,9,FALSE))</f>
        <v>8.0000000000000018</v>
      </c>
      <c r="Y34" s="95">
        <f>IF(Y33="","",VLOOKUP(Y33,'【記載例】シフト記号表（勤務時間帯）'!$C$4:$K$35,9,FALSE))</f>
        <v>8.0000000000000018</v>
      </c>
      <c r="Z34" s="96">
        <f>IF(Z33="","",VLOOKUP(Z33,'【記載例】シフト記号表（勤務時間帯）'!$C$4:$K$35,9,FALSE))</f>
        <v>8.0000000000000018</v>
      </c>
      <c r="AA34" s="94">
        <f>IF(AA33="","",VLOOKUP(AA33,'【記載例】シフト記号表（勤務時間帯）'!$C$4:$K$35,9,FALSE))</f>
        <v>8.0000000000000018</v>
      </c>
      <c r="AB34" s="95">
        <f>IF(AB33="","",VLOOKUP(AB33,'【記載例】シフト記号表（勤務時間帯）'!$C$4:$K$35,9,FALSE))</f>
        <v>8.0000000000000018</v>
      </c>
      <c r="AC34" s="95" t="str">
        <f>IF(AC33="","",VLOOKUP(AC33,'【記載例】シフト記号表（勤務時間帯）'!$C$4:$K$35,9,FALSE))</f>
        <v>-</v>
      </c>
      <c r="AD34" s="95" t="str">
        <f>IF(AD33="","",VLOOKUP(AD33,'【記載例】シフト記号表（勤務時間帯）'!$C$4:$K$35,9,FALSE))</f>
        <v>-</v>
      </c>
      <c r="AE34" s="95">
        <f>IF(AE33="","",VLOOKUP(AE33,'【記載例】シフト記号表（勤務時間帯）'!$C$4:$K$35,9,FALSE))</f>
        <v>8.0000000000000018</v>
      </c>
      <c r="AF34" s="95">
        <f>IF(AF33="","",VLOOKUP(AF33,'【記載例】シフト記号表（勤務時間帯）'!$C$4:$K$35,9,FALSE))</f>
        <v>8.0000000000000018</v>
      </c>
      <c r="AG34" s="96">
        <f>IF(AG33="","",VLOOKUP(AG33,'【記載例】シフト記号表（勤務時間帯）'!$C$4:$K$35,9,FALSE))</f>
        <v>8.0000000000000018</v>
      </c>
      <c r="AH34" s="94">
        <f>IF(AH33="","",VLOOKUP(AH33,'【記載例】シフト記号表（勤務時間帯）'!$C$4:$K$35,9,FALSE))</f>
        <v>8.0000000000000018</v>
      </c>
      <c r="AI34" s="95">
        <f>IF(AI33="","",VLOOKUP(AI33,'【記載例】シフト記号表（勤務時間帯）'!$C$4:$K$35,9,FALSE))</f>
        <v>8.0000000000000018</v>
      </c>
      <c r="AJ34" s="95" t="str">
        <f>IF(AJ33="","",VLOOKUP(AJ33,'【記載例】シフト記号表（勤務時間帯）'!$C$4:$K$35,9,FALSE))</f>
        <v>-</v>
      </c>
      <c r="AK34" s="95" t="str">
        <f>IF(AK33="","",VLOOKUP(AK33,'【記載例】シフト記号表（勤務時間帯）'!$C$4:$K$35,9,FALSE))</f>
        <v>-</v>
      </c>
      <c r="AL34" s="95">
        <f>IF(AL33="","",VLOOKUP(AL33,'【記載例】シフト記号表（勤務時間帯）'!$C$4:$K$35,9,FALSE))</f>
        <v>8.0000000000000018</v>
      </c>
      <c r="AM34" s="95">
        <f>IF(AM33="","",VLOOKUP(AM33,'【記載例】シフト記号表（勤務時間帯）'!$C$4:$K$35,9,FALSE))</f>
        <v>8.0000000000000018</v>
      </c>
      <c r="AN34" s="96">
        <f>IF(AN33="","",VLOOKUP(AN33,'【記載例】シフト記号表（勤務時間帯）'!$C$4:$K$35,9,FALSE))</f>
        <v>8.0000000000000018</v>
      </c>
      <c r="AO34" s="94">
        <f>IF(AO33="","",VLOOKUP(AO33,'【記載例】シフト記号表（勤務時間帯）'!$C$4:$K$35,9,FALSE))</f>
        <v>8.0000000000000018</v>
      </c>
      <c r="AP34" s="95">
        <f>IF(AP33="","",VLOOKUP(AP33,'【記載例】シフト記号表（勤務時間帯）'!$C$4:$K$35,9,FALSE))</f>
        <v>8.0000000000000018</v>
      </c>
      <c r="AQ34" s="95" t="str">
        <f>IF(AQ33="","",VLOOKUP(AQ33,'【記載例】シフト記号表（勤務時間帯）'!$C$4:$K$35,9,FALSE))</f>
        <v>-</v>
      </c>
      <c r="AR34" s="95" t="str">
        <f>IF(AR33="","",VLOOKUP(AR33,'【記載例】シフト記号表（勤務時間帯）'!$C$4:$K$35,9,FALSE))</f>
        <v>-</v>
      </c>
      <c r="AS34" s="95">
        <f>IF(AS33="","",VLOOKUP(AS33,'【記載例】シフト記号表（勤務時間帯）'!$C$4:$K$35,9,FALSE))</f>
        <v>8.0000000000000018</v>
      </c>
      <c r="AT34" s="95">
        <f>IF(AT33="","",VLOOKUP(AT33,'【記載例】シフト記号表（勤務時間帯）'!$C$4:$K$35,9,FALSE))</f>
        <v>8.0000000000000018</v>
      </c>
      <c r="AU34" s="96">
        <f>IF(AU33="","",VLOOKUP(AU33,'【記載例】シフト記号表（勤務時間帯）'!$C$4:$K$35,9,FALSE))</f>
        <v>8.0000000000000018</v>
      </c>
      <c r="AV34" s="94">
        <f>IF(AV33="","",VLOOKUP(AV33,'【記載例】シフト記号表（勤務時間帯）'!$C$4:$K$35,9,FALSE))</f>
        <v>8.0000000000000018</v>
      </c>
      <c r="AW34" s="95">
        <f>IF(AW33="","",VLOOKUP(AW33,'【記載例】シフト記号表（勤務時間帯）'!$C$4:$K$35,9,FALSE))</f>
        <v>8.0000000000000018</v>
      </c>
      <c r="AX34" s="96" t="str">
        <f>IF(AX33="","",VLOOKUP(AX33,'【記載例】シフト記号表（勤務時間帯）'!$C$4:$K$35,9,FALSE))</f>
        <v/>
      </c>
      <c r="AY34" s="192"/>
      <c r="AZ34" s="193"/>
      <c r="BA34" s="196"/>
      <c r="BB34" s="197"/>
      <c r="BC34" s="257"/>
      <c r="BD34" s="258"/>
      <c r="BE34" s="258"/>
      <c r="BF34" s="258"/>
      <c r="BG34" s="258"/>
      <c r="BH34" s="259"/>
    </row>
    <row r="35" spans="2:60" ht="20.25" customHeight="1" x14ac:dyDescent="0.4">
      <c r="B35" s="207">
        <f t="shared" si="10"/>
        <v>11</v>
      </c>
      <c r="C35" s="208" t="s">
        <v>197</v>
      </c>
      <c r="D35" s="209"/>
      <c r="E35" s="210"/>
      <c r="F35" s="244" t="s">
        <v>116</v>
      </c>
      <c r="G35" s="210"/>
      <c r="H35" s="216" t="s">
        <v>118</v>
      </c>
      <c r="I35" s="217"/>
      <c r="J35" s="217"/>
      <c r="K35" s="217"/>
      <c r="L35" s="218"/>
      <c r="M35" s="246" t="s">
        <v>168</v>
      </c>
      <c r="N35" s="247"/>
      <c r="O35" s="247"/>
      <c r="P35" s="248"/>
      <c r="Q35" s="226" t="s">
        <v>54</v>
      </c>
      <c r="R35" s="227"/>
      <c r="S35" s="228"/>
      <c r="T35" s="97" t="s">
        <v>258</v>
      </c>
      <c r="U35" s="98" t="s">
        <v>258</v>
      </c>
      <c r="V35" s="98" t="s">
        <v>64</v>
      </c>
      <c r="W35" s="98" t="s">
        <v>64</v>
      </c>
      <c r="X35" s="98" t="s">
        <v>258</v>
      </c>
      <c r="Y35" s="98" t="s">
        <v>258</v>
      </c>
      <c r="Z35" s="99" t="s">
        <v>258</v>
      </c>
      <c r="AA35" s="97" t="s">
        <v>258</v>
      </c>
      <c r="AB35" s="98" t="s">
        <v>258</v>
      </c>
      <c r="AC35" s="98" t="s">
        <v>64</v>
      </c>
      <c r="AD35" s="98" t="s">
        <v>64</v>
      </c>
      <c r="AE35" s="98" t="s">
        <v>258</v>
      </c>
      <c r="AF35" s="98" t="s">
        <v>258</v>
      </c>
      <c r="AG35" s="99" t="s">
        <v>258</v>
      </c>
      <c r="AH35" s="97" t="s">
        <v>258</v>
      </c>
      <c r="AI35" s="98" t="s">
        <v>258</v>
      </c>
      <c r="AJ35" s="98" t="s">
        <v>64</v>
      </c>
      <c r="AK35" s="98" t="s">
        <v>64</v>
      </c>
      <c r="AL35" s="98" t="s">
        <v>258</v>
      </c>
      <c r="AM35" s="98" t="s">
        <v>258</v>
      </c>
      <c r="AN35" s="99" t="s">
        <v>258</v>
      </c>
      <c r="AO35" s="97" t="s">
        <v>258</v>
      </c>
      <c r="AP35" s="98" t="s">
        <v>258</v>
      </c>
      <c r="AQ35" s="98" t="s">
        <v>64</v>
      </c>
      <c r="AR35" s="98" t="s">
        <v>64</v>
      </c>
      <c r="AS35" s="98" t="s">
        <v>258</v>
      </c>
      <c r="AT35" s="98" t="s">
        <v>258</v>
      </c>
      <c r="AU35" s="99" t="s">
        <v>258</v>
      </c>
      <c r="AV35" s="97" t="s">
        <v>258</v>
      </c>
      <c r="AW35" s="98" t="s">
        <v>258</v>
      </c>
      <c r="AX35" s="99"/>
      <c r="AY35" s="192">
        <f t="shared" ref="AY35" si="12">IF($BD$3="計画",SUM(T36:AU36),IF($BD$3="実績",SUM(T36:AX36),""))</f>
        <v>176</v>
      </c>
      <c r="AZ35" s="193"/>
      <c r="BA35" s="196">
        <f>IF($BD$3="計画",AY35/4,IF($BD$3="実績",AY35/($V$7/7),""))</f>
        <v>41.06666666666667</v>
      </c>
      <c r="BB35" s="197"/>
      <c r="BC35" s="241"/>
      <c r="BD35" s="242"/>
      <c r="BE35" s="242"/>
      <c r="BF35" s="242"/>
      <c r="BG35" s="242"/>
      <c r="BH35" s="243"/>
    </row>
    <row r="36" spans="2:60" ht="20.25" customHeight="1" x14ac:dyDescent="0.4">
      <c r="B36" s="255"/>
      <c r="C36" s="211"/>
      <c r="D36" s="209"/>
      <c r="E36" s="210"/>
      <c r="F36" s="256"/>
      <c r="G36" s="213"/>
      <c r="H36" s="219"/>
      <c r="I36" s="217"/>
      <c r="J36" s="217"/>
      <c r="K36" s="217"/>
      <c r="L36" s="218"/>
      <c r="M36" s="220"/>
      <c r="N36" s="221"/>
      <c r="O36" s="221"/>
      <c r="P36" s="222"/>
      <c r="Q36" s="260" t="s">
        <v>55</v>
      </c>
      <c r="R36" s="261"/>
      <c r="S36" s="262"/>
      <c r="T36" s="94">
        <f>IF(T35="","",VLOOKUP(T35,'【記載例】シフト記号表（勤務時間帯）'!$C$4:$K$35,9,FALSE))</f>
        <v>8</v>
      </c>
      <c r="U36" s="95">
        <f>IF(U35="","",VLOOKUP(U35,'【記載例】シフト記号表（勤務時間帯）'!$C$4:$K$35,9,FALSE))</f>
        <v>8</v>
      </c>
      <c r="V36" s="95" t="str">
        <f>IF(V35="","",VLOOKUP(V35,'【記載例】シフト記号表（勤務時間帯）'!$C$4:$K$35,9,FALSE))</f>
        <v>-</v>
      </c>
      <c r="W36" s="95" t="str">
        <f>IF(W35="","",VLOOKUP(W35,'【記載例】シフト記号表（勤務時間帯）'!$C$4:$K$35,9,FALSE))</f>
        <v>-</v>
      </c>
      <c r="X36" s="95">
        <f>IF(X35="","",VLOOKUP(X35,'【記載例】シフト記号表（勤務時間帯）'!$C$4:$K$35,9,FALSE))</f>
        <v>8</v>
      </c>
      <c r="Y36" s="95">
        <f>IF(Y35="","",VLOOKUP(Y35,'【記載例】シフト記号表（勤務時間帯）'!$C$4:$K$35,9,FALSE))</f>
        <v>8</v>
      </c>
      <c r="Z36" s="96">
        <f>IF(Z35="","",VLOOKUP(Z35,'【記載例】シフト記号表（勤務時間帯）'!$C$4:$K$35,9,FALSE))</f>
        <v>8</v>
      </c>
      <c r="AA36" s="94">
        <f>IF(AA35="","",VLOOKUP(AA35,'【記載例】シフト記号表（勤務時間帯）'!$C$4:$K$35,9,FALSE))</f>
        <v>8</v>
      </c>
      <c r="AB36" s="95">
        <f>IF(AB35="","",VLOOKUP(AB35,'【記載例】シフト記号表（勤務時間帯）'!$C$4:$K$35,9,FALSE))</f>
        <v>8</v>
      </c>
      <c r="AC36" s="95" t="str">
        <f>IF(AC35="","",VLOOKUP(AC35,'【記載例】シフト記号表（勤務時間帯）'!$C$4:$K$35,9,FALSE))</f>
        <v>-</v>
      </c>
      <c r="AD36" s="95" t="str">
        <f>IF(AD35="","",VLOOKUP(AD35,'【記載例】シフト記号表（勤務時間帯）'!$C$4:$K$35,9,FALSE))</f>
        <v>-</v>
      </c>
      <c r="AE36" s="95">
        <f>IF(AE35="","",VLOOKUP(AE35,'【記載例】シフト記号表（勤務時間帯）'!$C$4:$K$35,9,FALSE))</f>
        <v>8</v>
      </c>
      <c r="AF36" s="95">
        <f>IF(AF35="","",VLOOKUP(AF35,'【記載例】シフト記号表（勤務時間帯）'!$C$4:$K$35,9,FALSE))</f>
        <v>8</v>
      </c>
      <c r="AG36" s="96">
        <f>IF(AG35="","",VLOOKUP(AG35,'【記載例】シフト記号表（勤務時間帯）'!$C$4:$K$35,9,FALSE))</f>
        <v>8</v>
      </c>
      <c r="AH36" s="94">
        <f>IF(AH35="","",VLOOKUP(AH35,'【記載例】シフト記号表（勤務時間帯）'!$C$4:$K$35,9,FALSE))</f>
        <v>8</v>
      </c>
      <c r="AI36" s="95">
        <f>IF(AI35="","",VLOOKUP(AI35,'【記載例】シフト記号表（勤務時間帯）'!$C$4:$K$35,9,FALSE))</f>
        <v>8</v>
      </c>
      <c r="AJ36" s="95" t="str">
        <f>IF(AJ35="","",VLOOKUP(AJ35,'【記載例】シフト記号表（勤務時間帯）'!$C$4:$K$35,9,FALSE))</f>
        <v>-</v>
      </c>
      <c r="AK36" s="95" t="str">
        <f>IF(AK35="","",VLOOKUP(AK35,'【記載例】シフト記号表（勤務時間帯）'!$C$4:$K$35,9,FALSE))</f>
        <v>-</v>
      </c>
      <c r="AL36" s="95">
        <f>IF(AL35="","",VLOOKUP(AL35,'【記載例】シフト記号表（勤務時間帯）'!$C$4:$K$35,9,FALSE))</f>
        <v>8</v>
      </c>
      <c r="AM36" s="95">
        <f>IF(AM35="","",VLOOKUP(AM35,'【記載例】シフト記号表（勤務時間帯）'!$C$4:$K$35,9,FALSE))</f>
        <v>8</v>
      </c>
      <c r="AN36" s="96">
        <f>IF(AN35="","",VLOOKUP(AN35,'【記載例】シフト記号表（勤務時間帯）'!$C$4:$K$35,9,FALSE))</f>
        <v>8</v>
      </c>
      <c r="AO36" s="94">
        <f>IF(AO35="","",VLOOKUP(AO35,'【記載例】シフト記号表（勤務時間帯）'!$C$4:$K$35,9,FALSE))</f>
        <v>8</v>
      </c>
      <c r="AP36" s="95">
        <f>IF(AP35="","",VLOOKUP(AP35,'【記載例】シフト記号表（勤務時間帯）'!$C$4:$K$35,9,FALSE))</f>
        <v>8</v>
      </c>
      <c r="AQ36" s="95" t="str">
        <f>IF(AQ35="","",VLOOKUP(AQ35,'【記載例】シフト記号表（勤務時間帯）'!$C$4:$K$35,9,FALSE))</f>
        <v>-</v>
      </c>
      <c r="AR36" s="95" t="str">
        <f>IF(AR35="","",VLOOKUP(AR35,'【記載例】シフト記号表（勤務時間帯）'!$C$4:$K$35,9,FALSE))</f>
        <v>-</v>
      </c>
      <c r="AS36" s="95">
        <f>IF(AS35="","",VLOOKUP(AS35,'【記載例】シフト記号表（勤務時間帯）'!$C$4:$K$35,9,FALSE))</f>
        <v>8</v>
      </c>
      <c r="AT36" s="95">
        <f>IF(AT35="","",VLOOKUP(AT35,'【記載例】シフト記号表（勤務時間帯）'!$C$4:$K$35,9,FALSE))</f>
        <v>8</v>
      </c>
      <c r="AU36" s="96">
        <f>IF(AU35="","",VLOOKUP(AU35,'【記載例】シフト記号表（勤務時間帯）'!$C$4:$K$35,9,FALSE))</f>
        <v>8</v>
      </c>
      <c r="AV36" s="94">
        <f>IF(AV35="","",VLOOKUP(AV35,'【記載例】シフト記号表（勤務時間帯）'!$C$4:$K$35,9,FALSE))</f>
        <v>8</v>
      </c>
      <c r="AW36" s="95">
        <f>IF(AW35="","",VLOOKUP(AW35,'【記載例】シフト記号表（勤務時間帯）'!$C$4:$K$35,9,FALSE))</f>
        <v>8</v>
      </c>
      <c r="AX36" s="96" t="str">
        <f>IF(AX35="","",VLOOKUP(AX35,'【記載例】シフト記号表（勤務時間帯）'!$C$4:$K$35,9,FALSE))</f>
        <v/>
      </c>
      <c r="AY36" s="192"/>
      <c r="AZ36" s="193"/>
      <c r="BA36" s="196"/>
      <c r="BB36" s="197"/>
      <c r="BC36" s="257"/>
      <c r="BD36" s="258"/>
      <c r="BE36" s="258"/>
      <c r="BF36" s="258"/>
      <c r="BG36" s="258"/>
      <c r="BH36" s="259"/>
    </row>
    <row r="37" spans="2:60" ht="20.25" customHeight="1" x14ac:dyDescent="0.4">
      <c r="B37" s="207">
        <f>B35+1</f>
        <v>12</v>
      </c>
      <c r="C37" s="208" t="s">
        <v>197</v>
      </c>
      <c r="D37" s="209"/>
      <c r="E37" s="210"/>
      <c r="F37" s="244" t="s">
        <v>116</v>
      </c>
      <c r="G37" s="210"/>
      <c r="H37" s="216" t="s">
        <v>118</v>
      </c>
      <c r="I37" s="217"/>
      <c r="J37" s="217"/>
      <c r="K37" s="217"/>
      <c r="L37" s="218"/>
      <c r="M37" s="246" t="s">
        <v>169</v>
      </c>
      <c r="N37" s="247"/>
      <c r="O37" s="247"/>
      <c r="P37" s="248"/>
      <c r="Q37" s="226" t="s">
        <v>54</v>
      </c>
      <c r="R37" s="227"/>
      <c r="S37" s="228"/>
      <c r="T37" s="97" t="s">
        <v>256</v>
      </c>
      <c r="U37" s="98" t="s">
        <v>256</v>
      </c>
      <c r="V37" s="98" t="s">
        <v>256</v>
      </c>
      <c r="W37" s="98" t="s">
        <v>256</v>
      </c>
      <c r="X37" s="98" t="s">
        <v>64</v>
      </c>
      <c r="Y37" s="98" t="s">
        <v>64</v>
      </c>
      <c r="Z37" s="99" t="s">
        <v>256</v>
      </c>
      <c r="AA37" s="97" t="s">
        <v>256</v>
      </c>
      <c r="AB37" s="98" t="s">
        <v>256</v>
      </c>
      <c r="AC37" s="98" t="s">
        <v>256</v>
      </c>
      <c r="AD37" s="98" t="s">
        <v>256</v>
      </c>
      <c r="AE37" s="98" t="s">
        <v>64</v>
      </c>
      <c r="AF37" s="98" t="s">
        <v>64</v>
      </c>
      <c r="AG37" s="99" t="s">
        <v>256</v>
      </c>
      <c r="AH37" s="97" t="s">
        <v>256</v>
      </c>
      <c r="AI37" s="98" t="s">
        <v>256</v>
      </c>
      <c r="AJ37" s="98" t="s">
        <v>256</v>
      </c>
      <c r="AK37" s="98" t="s">
        <v>256</v>
      </c>
      <c r="AL37" s="98" t="s">
        <v>64</v>
      </c>
      <c r="AM37" s="98" t="s">
        <v>64</v>
      </c>
      <c r="AN37" s="99" t="s">
        <v>256</v>
      </c>
      <c r="AO37" s="97" t="s">
        <v>256</v>
      </c>
      <c r="AP37" s="98" t="s">
        <v>256</v>
      </c>
      <c r="AQ37" s="98" t="s">
        <v>256</v>
      </c>
      <c r="AR37" s="98" t="s">
        <v>256</v>
      </c>
      <c r="AS37" s="98" t="s">
        <v>64</v>
      </c>
      <c r="AT37" s="98" t="s">
        <v>64</v>
      </c>
      <c r="AU37" s="99" t="s">
        <v>256</v>
      </c>
      <c r="AV37" s="97" t="s">
        <v>256</v>
      </c>
      <c r="AW37" s="98" t="s">
        <v>256</v>
      </c>
      <c r="AX37" s="99"/>
      <c r="AY37" s="192">
        <f t="shared" ref="AY37" si="13">IF($BD$3="計画",SUM(T38:AU38),IF($BD$3="実績",SUM(T38:AX38),""))</f>
        <v>176</v>
      </c>
      <c r="AZ37" s="193"/>
      <c r="BA37" s="196">
        <f>IF($BD$3="計画",AY37/4,IF($BD$3="実績",AY37/($V$7/7),""))</f>
        <v>41.06666666666667</v>
      </c>
      <c r="BB37" s="197"/>
      <c r="BC37" s="241"/>
      <c r="BD37" s="242"/>
      <c r="BE37" s="242"/>
      <c r="BF37" s="242"/>
      <c r="BG37" s="242"/>
      <c r="BH37" s="243"/>
    </row>
    <row r="38" spans="2:60" ht="20.25" customHeight="1" x14ac:dyDescent="0.4">
      <c r="B38" s="255"/>
      <c r="C38" s="211"/>
      <c r="D38" s="209"/>
      <c r="E38" s="210"/>
      <c r="F38" s="256"/>
      <c r="G38" s="213"/>
      <c r="H38" s="219"/>
      <c r="I38" s="217"/>
      <c r="J38" s="217"/>
      <c r="K38" s="217"/>
      <c r="L38" s="218"/>
      <c r="M38" s="220"/>
      <c r="N38" s="221"/>
      <c r="O38" s="221"/>
      <c r="P38" s="222"/>
      <c r="Q38" s="260" t="s">
        <v>55</v>
      </c>
      <c r="R38" s="261"/>
      <c r="S38" s="262"/>
      <c r="T38" s="94">
        <f>IF(T37="","",VLOOKUP(T37,'【記載例】シフト記号表（勤務時間帯）'!$C$4:$K$35,9,FALSE))</f>
        <v>8</v>
      </c>
      <c r="U38" s="95">
        <f>IF(U37="","",VLOOKUP(U37,'【記載例】シフト記号表（勤務時間帯）'!$C$4:$K$35,9,FALSE))</f>
        <v>8</v>
      </c>
      <c r="V38" s="95">
        <f>IF(V37="","",VLOOKUP(V37,'【記載例】シフト記号表（勤務時間帯）'!$C$4:$K$35,9,FALSE))</f>
        <v>8</v>
      </c>
      <c r="W38" s="95">
        <f>IF(W37="","",VLOOKUP(W37,'【記載例】シフト記号表（勤務時間帯）'!$C$4:$K$35,9,FALSE))</f>
        <v>8</v>
      </c>
      <c r="X38" s="95" t="str">
        <f>IF(X37="","",VLOOKUP(X37,'【記載例】シフト記号表（勤務時間帯）'!$C$4:$K$35,9,FALSE))</f>
        <v>-</v>
      </c>
      <c r="Y38" s="95" t="str">
        <f>IF(Y37="","",VLOOKUP(Y37,'【記載例】シフト記号表（勤務時間帯）'!$C$4:$K$35,9,FALSE))</f>
        <v>-</v>
      </c>
      <c r="Z38" s="96">
        <f>IF(Z37="","",VLOOKUP(Z37,'【記載例】シフト記号表（勤務時間帯）'!$C$4:$K$35,9,FALSE))</f>
        <v>8</v>
      </c>
      <c r="AA38" s="94">
        <f>IF(AA37="","",VLOOKUP(AA37,'【記載例】シフト記号表（勤務時間帯）'!$C$4:$K$35,9,FALSE))</f>
        <v>8</v>
      </c>
      <c r="AB38" s="95">
        <f>IF(AB37="","",VLOOKUP(AB37,'【記載例】シフト記号表（勤務時間帯）'!$C$4:$K$35,9,FALSE))</f>
        <v>8</v>
      </c>
      <c r="AC38" s="95">
        <f>IF(AC37="","",VLOOKUP(AC37,'【記載例】シフト記号表（勤務時間帯）'!$C$4:$K$35,9,FALSE))</f>
        <v>8</v>
      </c>
      <c r="AD38" s="95">
        <f>IF(AD37="","",VLOOKUP(AD37,'【記載例】シフト記号表（勤務時間帯）'!$C$4:$K$35,9,FALSE))</f>
        <v>8</v>
      </c>
      <c r="AE38" s="95" t="str">
        <f>IF(AE37="","",VLOOKUP(AE37,'【記載例】シフト記号表（勤務時間帯）'!$C$4:$K$35,9,FALSE))</f>
        <v>-</v>
      </c>
      <c r="AF38" s="95" t="str">
        <f>IF(AF37="","",VLOOKUP(AF37,'【記載例】シフト記号表（勤務時間帯）'!$C$4:$K$35,9,FALSE))</f>
        <v>-</v>
      </c>
      <c r="AG38" s="96">
        <f>IF(AG37="","",VLOOKUP(AG37,'【記載例】シフト記号表（勤務時間帯）'!$C$4:$K$35,9,FALSE))</f>
        <v>8</v>
      </c>
      <c r="AH38" s="94">
        <f>IF(AH37="","",VLOOKUP(AH37,'【記載例】シフト記号表（勤務時間帯）'!$C$4:$K$35,9,FALSE))</f>
        <v>8</v>
      </c>
      <c r="AI38" s="95">
        <f>IF(AI37="","",VLOOKUP(AI37,'【記載例】シフト記号表（勤務時間帯）'!$C$4:$K$35,9,FALSE))</f>
        <v>8</v>
      </c>
      <c r="AJ38" s="95">
        <f>IF(AJ37="","",VLOOKUP(AJ37,'【記載例】シフト記号表（勤務時間帯）'!$C$4:$K$35,9,FALSE))</f>
        <v>8</v>
      </c>
      <c r="AK38" s="95">
        <f>IF(AK37="","",VLOOKUP(AK37,'【記載例】シフト記号表（勤務時間帯）'!$C$4:$K$35,9,FALSE))</f>
        <v>8</v>
      </c>
      <c r="AL38" s="95" t="str">
        <f>IF(AL37="","",VLOOKUP(AL37,'【記載例】シフト記号表（勤務時間帯）'!$C$4:$K$35,9,FALSE))</f>
        <v>-</v>
      </c>
      <c r="AM38" s="95" t="str">
        <f>IF(AM37="","",VLOOKUP(AM37,'【記載例】シフト記号表（勤務時間帯）'!$C$4:$K$35,9,FALSE))</f>
        <v>-</v>
      </c>
      <c r="AN38" s="96">
        <f>IF(AN37="","",VLOOKUP(AN37,'【記載例】シフト記号表（勤務時間帯）'!$C$4:$K$35,9,FALSE))</f>
        <v>8</v>
      </c>
      <c r="AO38" s="94">
        <f>IF(AO37="","",VLOOKUP(AO37,'【記載例】シフト記号表（勤務時間帯）'!$C$4:$K$35,9,FALSE))</f>
        <v>8</v>
      </c>
      <c r="AP38" s="95">
        <f>IF(AP37="","",VLOOKUP(AP37,'【記載例】シフト記号表（勤務時間帯）'!$C$4:$K$35,9,FALSE))</f>
        <v>8</v>
      </c>
      <c r="AQ38" s="95">
        <f>IF(AQ37="","",VLOOKUP(AQ37,'【記載例】シフト記号表（勤務時間帯）'!$C$4:$K$35,9,FALSE))</f>
        <v>8</v>
      </c>
      <c r="AR38" s="95">
        <f>IF(AR37="","",VLOOKUP(AR37,'【記載例】シフト記号表（勤務時間帯）'!$C$4:$K$35,9,FALSE))</f>
        <v>8</v>
      </c>
      <c r="AS38" s="95" t="str">
        <f>IF(AS37="","",VLOOKUP(AS37,'【記載例】シフト記号表（勤務時間帯）'!$C$4:$K$35,9,FALSE))</f>
        <v>-</v>
      </c>
      <c r="AT38" s="95" t="str">
        <f>IF(AT37="","",VLOOKUP(AT37,'【記載例】シフト記号表（勤務時間帯）'!$C$4:$K$35,9,FALSE))</f>
        <v>-</v>
      </c>
      <c r="AU38" s="96">
        <f>IF(AU37="","",VLOOKUP(AU37,'【記載例】シフト記号表（勤務時間帯）'!$C$4:$K$35,9,FALSE))</f>
        <v>8</v>
      </c>
      <c r="AV38" s="94">
        <f>IF(AV37="","",VLOOKUP(AV37,'【記載例】シフト記号表（勤務時間帯）'!$C$4:$K$35,9,FALSE))</f>
        <v>8</v>
      </c>
      <c r="AW38" s="95">
        <f>IF(AW37="","",VLOOKUP(AW37,'【記載例】シフト記号表（勤務時間帯）'!$C$4:$K$35,9,FALSE))</f>
        <v>8</v>
      </c>
      <c r="AX38" s="96" t="str">
        <f>IF(AX37="","",VLOOKUP(AX37,'【記載例】シフト記号表（勤務時間帯）'!$C$4:$K$35,9,FALSE))</f>
        <v/>
      </c>
      <c r="AY38" s="192"/>
      <c r="AZ38" s="193"/>
      <c r="BA38" s="196"/>
      <c r="BB38" s="197"/>
      <c r="BC38" s="257"/>
      <c r="BD38" s="258"/>
      <c r="BE38" s="258"/>
      <c r="BF38" s="258"/>
      <c r="BG38" s="258"/>
      <c r="BH38" s="259"/>
    </row>
    <row r="39" spans="2:60" ht="20.25" customHeight="1" x14ac:dyDescent="0.4">
      <c r="B39" s="207">
        <f>B37+1</f>
        <v>13</v>
      </c>
      <c r="C39" s="208" t="s">
        <v>197</v>
      </c>
      <c r="D39" s="209"/>
      <c r="E39" s="210"/>
      <c r="F39" s="244" t="s">
        <v>116</v>
      </c>
      <c r="G39" s="210"/>
      <c r="H39" s="216" t="s">
        <v>118</v>
      </c>
      <c r="I39" s="217"/>
      <c r="J39" s="217"/>
      <c r="K39" s="217"/>
      <c r="L39" s="218"/>
      <c r="M39" s="246" t="s">
        <v>170</v>
      </c>
      <c r="N39" s="247"/>
      <c r="O39" s="247"/>
      <c r="P39" s="248"/>
      <c r="Q39" s="226" t="s">
        <v>54</v>
      </c>
      <c r="R39" s="227"/>
      <c r="S39" s="228"/>
      <c r="T39" s="97" t="s">
        <v>257</v>
      </c>
      <c r="U39" s="98" t="s">
        <v>257</v>
      </c>
      <c r="V39" s="98" t="s">
        <v>257</v>
      </c>
      <c r="W39" s="98" t="s">
        <v>257</v>
      </c>
      <c r="X39" s="98" t="s">
        <v>64</v>
      </c>
      <c r="Y39" s="98" t="s">
        <v>64</v>
      </c>
      <c r="Z39" s="99" t="s">
        <v>257</v>
      </c>
      <c r="AA39" s="97" t="s">
        <v>257</v>
      </c>
      <c r="AB39" s="98" t="s">
        <v>257</v>
      </c>
      <c r="AC39" s="98" t="s">
        <v>257</v>
      </c>
      <c r="AD39" s="98" t="s">
        <v>257</v>
      </c>
      <c r="AE39" s="98" t="s">
        <v>64</v>
      </c>
      <c r="AF39" s="98" t="s">
        <v>64</v>
      </c>
      <c r="AG39" s="99" t="s">
        <v>257</v>
      </c>
      <c r="AH39" s="97" t="s">
        <v>257</v>
      </c>
      <c r="AI39" s="98" t="s">
        <v>257</v>
      </c>
      <c r="AJ39" s="98" t="s">
        <v>257</v>
      </c>
      <c r="AK39" s="98" t="s">
        <v>257</v>
      </c>
      <c r="AL39" s="98" t="s">
        <v>64</v>
      </c>
      <c r="AM39" s="98" t="s">
        <v>64</v>
      </c>
      <c r="AN39" s="99" t="s">
        <v>257</v>
      </c>
      <c r="AO39" s="97" t="s">
        <v>257</v>
      </c>
      <c r="AP39" s="98" t="s">
        <v>257</v>
      </c>
      <c r="AQ39" s="98" t="s">
        <v>257</v>
      </c>
      <c r="AR39" s="98" t="s">
        <v>257</v>
      </c>
      <c r="AS39" s="98" t="s">
        <v>64</v>
      </c>
      <c r="AT39" s="98" t="s">
        <v>64</v>
      </c>
      <c r="AU39" s="99" t="s">
        <v>257</v>
      </c>
      <c r="AV39" s="97" t="s">
        <v>257</v>
      </c>
      <c r="AW39" s="98" t="s">
        <v>257</v>
      </c>
      <c r="AX39" s="99"/>
      <c r="AY39" s="192">
        <f t="shared" ref="AY39" si="14">IF($BD$3="計画",SUM(T40:AU40),IF($BD$3="実績",SUM(T40:AX40),""))</f>
        <v>176.00000000000003</v>
      </c>
      <c r="AZ39" s="193"/>
      <c r="BA39" s="196">
        <f>IF($BD$3="計画",AY39/4,IF($BD$3="実績",AY39/($V$7/7),""))</f>
        <v>41.066666666666677</v>
      </c>
      <c r="BB39" s="197"/>
      <c r="BC39" s="241"/>
      <c r="BD39" s="242"/>
      <c r="BE39" s="242"/>
      <c r="BF39" s="242"/>
      <c r="BG39" s="242"/>
      <c r="BH39" s="243"/>
    </row>
    <row r="40" spans="2:60" ht="20.25" customHeight="1" x14ac:dyDescent="0.4">
      <c r="B40" s="255"/>
      <c r="C40" s="211"/>
      <c r="D40" s="209"/>
      <c r="E40" s="210"/>
      <c r="F40" s="256"/>
      <c r="G40" s="213"/>
      <c r="H40" s="219"/>
      <c r="I40" s="217"/>
      <c r="J40" s="217"/>
      <c r="K40" s="217"/>
      <c r="L40" s="218"/>
      <c r="M40" s="220"/>
      <c r="N40" s="221"/>
      <c r="O40" s="221"/>
      <c r="P40" s="222"/>
      <c r="Q40" s="260" t="s">
        <v>55</v>
      </c>
      <c r="R40" s="261"/>
      <c r="S40" s="262"/>
      <c r="T40" s="94">
        <f>IF(T39="","",VLOOKUP(T39,'【記載例】シフト記号表（勤務時間帯）'!$C$4:$K$35,9,FALSE))</f>
        <v>8.0000000000000018</v>
      </c>
      <c r="U40" s="95">
        <f>IF(U39="","",VLOOKUP(U39,'【記載例】シフト記号表（勤務時間帯）'!$C$4:$K$35,9,FALSE))</f>
        <v>8.0000000000000018</v>
      </c>
      <c r="V40" s="95">
        <f>IF(V39="","",VLOOKUP(V39,'【記載例】シフト記号表（勤務時間帯）'!$C$4:$K$35,9,FALSE))</f>
        <v>8.0000000000000018</v>
      </c>
      <c r="W40" s="95">
        <f>IF(W39="","",VLOOKUP(W39,'【記載例】シフト記号表（勤務時間帯）'!$C$4:$K$35,9,FALSE))</f>
        <v>8.0000000000000018</v>
      </c>
      <c r="X40" s="95" t="str">
        <f>IF(X39="","",VLOOKUP(X39,'【記載例】シフト記号表（勤務時間帯）'!$C$4:$K$35,9,FALSE))</f>
        <v>-</v>
      </c>
      <c r="Y40" s="95" t="str">
        <f>IF(Y39="","",VLOOKUP(Y39,'【記載例】シフト記号表（勤務時間帯）'!$C$4:$K$35,9,FALSE))</f>
        <v>-</v>
      </c>
      <c r="Z40" s="96">
        <f>IF(Z39="","",VLOOKUP(Z39,'【記載例】シフト記号表（勤務時間帯）'!$C$4:$K$35,9,FALSE))</f>
        <v>8.0000000000000018</v>
      </c>
      <c r="AA40" s="94">
        <f>IF(AA39="","",VLOOKUP(AA39,'【記載例】シフト記号表（勤務時間帯）'!$C$4:$K$35,9,FALSE))</f>
        <v>8.0000000000000018</v>
      </c>
      <c r="AB40" s="95">
        <f>IF(AB39="","",VLOOKUP(AB39,'【記載例】シフト記号表（勤務時間帯）'!$C$4:$K$35,9,FALSE))</f>
        <v>8.0000000000000018</v>
      </c>
      <c r="AC40" s="95">
        <f>IF(AC39="","",VLOOKUP(AC39,'【記載例】シフト記号表（勤務時間帯）'!$C$4:$K$35,9,FALSE))</f>
        <v>8.0000000000000018</v>
      </c>
      <c r="AD40" s="95">
        <f>IF(AD39="","",VLOOKUP(AD39,'【記載例】シフト記号表（勤務時間帯）'!$C$4:$K$35,9,FALSE))</f>
        <v>8.0000000000000018</v>
      </c>
      <c r="AE40" s="95" t="str">
        <f>IF(AE39="","",VLOOKUP(AE39,'【記載例】シフト記号表（勤務時間帯）'!$C$4:$K$35,9,FALSE))</f>
        <v>-</v>
      </c>
      <c r="AF40" s="95" t="str">
        <f>IF(AF39="","",VLOOKUP(AF39,'【記載例】シフト記号表（勤務時間帯）'!$C$4:$K$35,9,FALSE))</f>
        <v>-</v>
      </c>
      <c r="AG40" s="96">
        <f>IF(AG39="","",VLOOKUP(AG39,'【記載例】シフト記号表（勤務時間帯）'!$C$4:$K$35,9,FALSE))</f>
        <v>8.0000000000000018</v>
      </c>
      <c r="AH40" s="94">
        <f>IF(AH39="","",VLOOKUP(AH39,'【記載例】シフト記号表（勤務時間帯）'!$C$4:$K$35,9,FALSE))</f>
        <v>8.0000000000000018</v>
      </c>
      <c r="AI40" s="95">
        <f>IF(AI39="","",VLOOKUP(AI39,'【記載例】シフト記号表（勤務時間帯）'!$C$4:$K$35,9,FALSE))</f>
        <v>8.0000000000000018</v>
      </c>
      <c r="AJ40" s="95">
        <f>IF(AJ39="","",VLOOKUP(AJ39,'【記載例】シフト記号表（勤務時間帯）'!$C$4:$K$35,9,FALSE))</f>
        <v>8.0000000000000018</v>
      </c>
      <c r="AK40" s="95">
        <f>IF(AK39="","",VLOOKUP(AK39,'【記載例】シフト記号表（勤務時間帯）'!$C$4:$K$35,9,FALSE))</f>
        <v>8.0000000000000018</v>
      </c>
      <c r="AL40" s="95" t="str">
        <f>IF(AL39="","",VLOOKUP(AL39,'【記載例】シフト記号表（勤務時間帯）'!$C$4:$K$35,9,FALSE))</f>
        <v>-</v>
      </c>
      <c r="AM40" s="95" t="str">
        <f>IF(AM39="","",VLOOKUP(AM39,'【記載例】シフト記号表（勤務時間帯）'!$C$4:$K$35,9,FALSE))</f>
        <v>-</v>
      </c>
      <c r="AN40" s="96">
        <f>IF(AN39="","",VLOOKUP(AN39,'【記載例】シフト記号表（勤務時間帯）'!$C$4:$K$35,9,FALSE))</f>
        <v>8.0000000000000018</v>
      </c>
      <c r="AO40" s="94">
        <f>IF(AO39="","",VLOOKUP(AO39,'【記載例】シフト記号表（勤務時間帯）'!$C$4:$K$35,9,FALSE))</f>
        <v>8.0000000000000018</v>
      </c>
      <c r="AP40" s="95">
        <f>IF(AP39="","",VLOOKUP(AP39,'【記載例】シフト記号表（勤務時間帯）'!$C$4:$K$35,9,FALSE))</f>
        <v>8.0000000000000018</v>
      </c>
      <c r="AQ40" s="95">
        <f>IF(AQ39="","",VLOOKUP(AQ39,'【記載例】シフト記号表（勤務時間帯）'!$C$4:$K$35,9,FALSE))</f>
        <v>8.0000000000000018</v>
      </c>
      <c r="AR40" s="95">
        <f>IF(AR39="","",VLOOKUP(AR39,'【記載例】シフト記号表（勤務時間帯）'!$C$4:$K$35,9,FALSE))</f>
        <v>8.0000000000000018</v>
      </c>
      <c r="AS40" s="95" t="str">
        <f>IF(AS39="","",VLOOKUP(AS39,'【記載例】シフト記号表（勤務時間帯）'!$C$4:$K$35,9,FALSE))</f>
        <v>-</v>
      </c>
      <c r="AT40" s="95" t="str">
        <f>IF(AT39="","",VLOOKUP(AT39,'【記載例】シフト記号表（勤務時間帯）'!$C$4:$K$35,9,FALSE))</f>
        <v>-</v>
      </c>
      <c r="AU40" s="96">
        <f>IF(AU39="","",VLOOKUP(AU39,'【記載例】シフト記号表（勤務時間帯）'!$C$4:$K$35,9,FALSE))</f>
        <v>8.0000000000000018</v>
      </c>
      <c r="AV40" s="94">
        <f>IF(AV39="","",VLOOKUP(AV39,'【記載例】シフト記号表（勤務時間帯）'!$C$4:$K$35,9,FALSE))</f>
        <v>8.0000000000000018</v>
      </c>
      <c r="AW40" s="95">
        <f>IF(AW39="","",VLOOKUP(AW39,'【記載例】シフト記号表（勤務時間帯）'!$C$4:$K$35,9,FALSE))</f>
        <v>8.0000000000000018</v>
      </c>
      <c r="AX40" s="96" t="str">
        <f>IF(AX39="","",VLOOKUP(AX39,'【記載例】シフト記号表（勤務時間帯）'!$C$4:$K$35,9,FALSE))</f>
        <v/>
      </c>
      <c r="AY40" s="192"/>
      <c r="AZ40" s="193"/>
      <c r="BA40" s="196"/>
      <c r="BB40" s="197"/>
      <c r="BC40" s="257"/>
      <c r="BD40" s="258"/>
      <c r="BE40" s="258"/>
      <c r="BF40" s="258"/>
      <c r="BG40" s="258"/>
      <c r="BH40" s="259"/>
    </row>
    <row r="41" spans="2:60" ht="20.25" customHeight="1" x14ac:dyDescent="0.4">
      <c r="B41" s="207">
        <f>B39+1</f>
        <v>14</v>
      </c>
      <c r="C41" s="208" t="s">
        <v>197</v>
      </c>
      <c r="D41" s="209"/>
      <c r="E41" s="210"/>
      <c r="F41" s="244" t="s">
        <v>116</v>
      </c>
      <c r="G41" s="210"/>
      <c r="H41" s="216" t="s">
        <v>3</v>
      </c>
      <c r="I41" s="217"/>
      <c r="J41" s="217"/>
      <c r="K41" s="217"/>
      <c r="L41" s="218"/>
      <c r="M41" s="246" t="s">
        <v>171</v>
      </c>
      <c r="N41" s="247"/>
      <c r="O41" s="247"/>
      <c r="P41" s="248"/>
      <c r="Q41" s="226" t="s">
        <v>54</v>
      </c>
      <c r="R41" s="227"/>
      <c r="S41" s="228"/>
      <c r="T41" s="97" t="s">
        <v>258</v>
      </c>
      <c r="U41" s="98" t="s">
        <v>258</v>
      </c>
      <c r="V41" s="98" t="s">
        <v>258</v>
      </c>
      <c r="W41" s="98" t="s">
        <v>258</v>
      </c>
      <c r="X41" s="98" t="s">
        <v>64</v>
      </c>
      <c r="Y41" s="98" t="s">
        <v>64</v>
      </c>
      <c r="Z41" s="99" t="s">
        <v>258</v>
      </c>
      <c r="AA41" s="97" t="s">
        <v>258</v>
      </c>
      <c r="AB41" s="98" t="s">
        <v>258</v>
      </c>
      <c r="AC41" s="98" t="s">
        <v>258</v>
      </c>
      <c r="AD41" s="98" t="s">
        <v>258</v>
      </c>
      <c r="AE41" s="98" t="s">
        <v>64</v>
      </c>
      <c r="AF41" s="98" t="s">
        <v>64</v>
      </c>
      <c r="AG41" s="99" t="s">
        <v>258</v>
      </c>
      <c r="AH41" s="97" t="s">
        <v>258</v>
      </c>
      <c r="AI41" s="98" t="s">
        <v>258</v>
      </c>
      <c r="AJ41" s="98" t="s">
        <v>258</v>
      </c>
      <c r="AK41" s="98" t="s">
        <v>258</v>
      </c>
      <c r="AL41" s="98" t="s">
        <v>64</v>
      </c>
      <c r="AM41" s="98" t="s">
        <v>64</v>
      </c>
      <c r="AN41" s="99" t="s">
        <v>258</v>
      </c>
      <c r="AO41" s="97" t="s">
        <v>258</v>
      </c>
      <c r="AP41" s="98" t="s">
        <v>258</v>
      </c>
      <c r="AQ41" s="98" t="s">
        <v>258</v>
      </c>
      <c r="AR41" s="98" t="s">
        <v>258</v>
      </c>
      <c r="AS41" s="98" t="s">
        <v>64</v>
      </c>
      <c r="AT41" s="98" t="s">
        <v>64</v>
      </c>
      <c r="AU41" s="99" t="s">
        <v>258</v>
      </c>
      <c r="AV41" s="97" t="s">
        <v>258</v>
      </c>
      <c r="AW41" s="98" t="s">
        <v>258</v>
      </c>
      <c r="AX41" s="99"/>
      <c r="AY41" s="192">
        <f t="shared" ref="AY41" si="15">IF($BD$3="計画",SUM(T42:AU42),IF($BD$3="実績",SUM(T42:AX42),""))</f>
        <v>176</v>
      </c>
      <c r="AZ41" s="193"/>
      <c r="BA41" s="196">
        <f>IF($BD$3="計画",AY41/4,IF($BD$3="実績",AY41/($V$7/7),""))</f>
        <v>41.06666666666667</v>
      </c>
      <c r="BB41" s="197"/>
      <c r="BC41" s="241"/>
      <c r="BD41" s="242"/>
      <c r="BE41" s="242"/>
      <c r="BF41" s="242"/>
      <c r="BG41" s="242"/>
      <c r="BH41" s="243"/>
    </row>
    <row r="42" spans="2:60" ht="20.25" customHeight="1" x14ac:dyDescent="0.4">
      <c r="B42" s="255"/>
      <c r="C42" s="211"/>
      <c r="D42" s="209"/>
      <c r="E42" s="210"/>
      <c r="F42" s="256"/>
      <c r="G42" s="213"/>
      <c r="H42" s="219"/>
      <c r="I42" s="217"/>
      <c r="J42" s="217"/>
      <c r="K42" s="217"/>
      <c r="L42" s="218"/>
      <c r="M42" s="220"/>
      <c r="N42" s="221"/>
      <c r="O42" s="221"/>
      <c r="P42" s="222"/>
      <c r="Q42" s="260" t="s">
        <v>55</v>
      </c>
      <c r="R42" s="261"/>
      <c r="S42" s="262"/>
      <c r="T42" s="94">
        <f>IF(T41="","",VLOOKUP(T41,'【記載例】シフト記号表（勤務時間帯）'!$C$4:$K$35,9,FALSE))</f>
        <v>8</v>
      </c>
      <c r="U42" s="95">
        <f>IF(U41="","",VLOOKUP(U41,'【記載例】シフト記号表（勤務時間帯）'!$C$4:$K$35,9,FALSE))</f>
        <v>8</v>
      </c>
      <c r="V42" s="95">
        <f>IF(V41="","",VLOOKUP(V41,'【記載例】シフト記号表（勤務時間帯）'!$C$4:$K$35,9,FALSE))</f>
        <v>8</v>
      </c>
      <c r="W42" s="95">
        <f>IF(W41="","",VLOOKUP(W41,'【記載例】シフト記号表（勤務時間帯）'!$C$4:$K$35,9,FALSE))</f>
        <v>8</v>
      </c>
      <c r="X42" s="95" t="str">
        <f>IF(X41="","",VLOOKUP(X41,'【記載例】シフト記号表（勤務時間帯）'!$C$4:$K$35,9,FALSE))</f>
        <v>-</v>
      </c>
      <c r="Y42" s="95" t="str">
        <f>IF(Y41="","",VLOOKUP(Y41,'【記載例】シフト記号表（勤務時間帯）'!$C$4:$K$35,9,FALSE))</f>
        <v>-</v>
      </c>
      <c r="Z42" s="96">
        <f>IF(Z41="","",VLOOKUP(Z41,'【記載例】シフト記号表（勤務時間帯）'!$C$4:$K$35,9,FALSE))</f>
        <v>8</v>
      </c>
      <c r="AA42" s="94">
        <f>IF(AA41="","",VLOOKUP(AA41,'【記載例】シフト記号表（勤務時間帯）'!$C$4:$K$35,9,FALSE))</f>
        <v>8</v>
      </c>
      <c r="AB42" s="95">
        <f>IF(AB41="","",VLOOKUP(AB41,'【記載例】シフト記号表（勤務時間帯）'!$C$4:$K$35,9,FALSE))</f>
        <v>8</v>
      </c>
      <c r="AC42" s="95">
        <f>IF(AC41="","",VLOOKUP(AC41,'【記載例】シフト記号表（勤務時間帯）'!$C$4:$K$35,9,FALSE))</f>
        <v>8</v>
      </c>
      <c r="AD42" s="95">
        <f>IF(AD41="","",VLOOKUP(AD41,'【記載例】シフト記号表（勤務時間帯）'!$C$4:$K$35,9,FALSE))</f>
        <v>8</v>
      </c>
      <c r="AE42" s="95" t="str">
        <f>IF(AE41="","",VLOOKUP(AE41,'【記載例】シフト記号表（勤務時間帯）'!$C$4:$K$35,9,FALSE))</f>
        <v>-</v>
      </c>
      <c r="AF42" s="95" t="str">
        <f>IF(AF41="","",VLOOKUP(AF41,'【記載例】シフト記号表（勤務時間帯）'!$C$4:$K$35,9,FALSE))</f>
        <v>-</v>
      </c>
      <c r="AG42" s="96">
        <f>IF(AG41="","",VLOOKUP(AG41,'【記載例】シフト記号表（勤務時間帯）'!$C$4:$K$35,9,FALSE))</f>
        <v>8</v>
      </c>
      <c r="AH42" s="94">
        <f>IF(AH41="","",VLOOKUP(AH41,'【記載例】シフト記号表（勤務時間帯）'!$C$4:$K$35,9,FALSE))</f>
        <v>8</v>
      </c>
      <c r="AI42" s="95">
        <f>IF(AI41="","",VLOOKUP(AI41,'【記載例】シフト記号表（勤務時間帯）'!$C$4:$K$35,9,FALSE))</f>
        <v>8</v>
      </c>
      <c r="AJ42" s="95">
        <f>IF(AJ41="","",VLOOKUP(AJ41,'【記載例】シフト記号表（勤務時間帯）'!$C$4:$K$35,9,FALSE))</f>
        <v>8</v>
      </c>
      <c r="AK42" s="95">
        <f>IF(AK41="","",VLOOKUP(AK41,'【記載例】シフト記号表（勤務時間帯）'!$C$4:$K$35,9,FALSE))</f>
        <v>8</v>
      </c>
      <c r="AL42" s="95" t="str">
        <f>IF(AL41="","",VLOOKUP(AL41,'【記載例】シフト記号表（勤務時間帯）'!$C$4:$K$35,9,FALSE))</f>
        <v>-</v>
      </c>
      <c r="AM42" s="95" t="str">
        <f>IF(AM41="","",VLOOKUP(AM41,'【記載例】シフト記号表（勤務時間帯）'!$C$4:$K$35,9,FALSE))</f>
        <v>-</v>
      </c>
      <c r="AN42" s="96">
        <f>IF(AN41="","",VLOOKUP(AN41,'【記載例】シフト記号表（勤務時間帯）'!$C$4:$K$35,9,FALSE))</f>
        <v>8</v>
      </c>
      <c r="AO42" s="94">
        <f>IF(AO41="","",VLOOKUP(AO41,'【記載例】シフト記号表（勤務時間帯）'!$C$4:$K$35,9,FALSE))</f>
        <v>8</v>
      </c>
      <c r="AP42" s="95">
        <f>IF(AP41="","",VLOOKUP(AP41,'【記載例】シフト記号表（勤務時間帯）'!$C$4:$K$35,9,FALSE))</f>
        <v>8</v>
      </c>
      <c r="AQ42" s="95">
        <f>IF(AQ41="","",VLOOKUP(AQ41,'【記載例】シフト記号表（勤務時間帯）'!$C$4:$K$35,9,FALSE))</f>
        <v>8</v>
      </c>
      <c r="AR42" s="95">
        <f>IF(AR41="","",VLOOKUP(AR41,'【記載例】シフト記号表（勤務時間帯）'!$C$4:$K$35,9,FALSE))</f>
        <v>8</v>
      </c>
      <c r="AS42" s="95" t="str">
        <f>IF(AS41="","",VLOOKUP(AS41,'【記載例】シフト記号表（勤務時間帯）'!$C$4:$K$35,9,FALSE))</f>
        <v>-</v>
      </c>
      <c r="AT42" s="95" t="str">
        <f>IF(AT41="","",VLOOKUP(AT41,'【記載例】シフト記号表（勤務時間帯）'!$C$4:$K$35,9,FALSE))</f>
        <v>-</v>
      </c>
      <c r="AU42" s="96">
        <f>IF(AU41="","",VLOOKUP(AU41,'【記載例】シフト記号表（勤務時間帯）'!$C$4:$K$35,9,FALSE))</f>
        <v>8</v>
      </c>
      <c r="AV42" s="94">
        <f>IF(AV41="","",VLOOKUP(AV41,'【記載例】シフト記号表（勤務時間帯）'!$C$4:$K$35,9,FALSE))</f>
        <v>8</v>
      </c>
      <c r="AW42" s="95">
        <f>IF(AW41="","",VLOOKUP(AW41,'【記載例】シフト記号表（勤務時間帯）'!$C$4:$K$35,9,FALSE))</f>
        <v>8</v>
      </c>
      <c r="AX42" s="96" t="str">
        <f>IF(AX41="","",VLOOKUP(AX41,'【記載例】シフト記号表（勤務時間帯）'!$C$4:$K$35,9,FALSE))</f>
        <v/>
      </c>
      <c r="AY42" s="192"/>
      <c r="AZ42" s="193"/>
      <c r="BA42" s="196"/>
      <c r="BB42" s="197"/>
      <c r="BC42" s="257"/>
      <c r="BD42" s="258"/>
      <c r="BE42" s="258"/>
      <c r="BF42" s="258"/>
      <c r="BG42" s="258"/>
      <c r="BH42" s="259"/>
    </row>
    <row r="43" spans="2:60" ht="20.25" customHeight="1" x14ac:dyDescent="0.4">
      <c r="B43" s="207">
        <f>B41+1</f>
        <v>15</v>
      </c>
      <c r="C43" s="208" t="s">
        <v>198</v>
      </c>
      <c r="D43" s="209"/>
      <c r="E43" s="210"/>
      <c r="F43" s="244" t="s">
        <v>117</v>
      </c>
      <c r="G43" s="210"/>
      <c r="H43" s="216" t="s">
        <v>3</v>
      </c>
      <c r="I43" s="217"/>
      <c r="J43" s="217"/>
      <c r="K43" s="217"/>
      <c r="L43" s="218"/>
      <c r="M43" s="246" t="s">
        <v>228</v>
      </c>
      <c r="N43" s="247"/>
      <c r="O43" s="247"/>
      <c r="P43" s="248"/>
      <c r="Q43" s="226" t="s">
        <v>54</v>
      </c>
      <c r="R43" s="227"/>
      <c r="S43" s="228"/>
      <c r="T43" s="97" t="s">
        <v>64</v>
      </c>
      <c r="U43" s="98" t="s">
        <v>255</v>
      </c>
      <c r="V43" s="98" t="s">
        <v>255</v>
      </c>
      <c r="W43" s="98" t="s">
        <v>255</v>
      </c>
      <c r="X43" s="98" t="s">
        <v>64</v>
      </c>
      <c r="Y43" s="98" t="s">
        <v>255</v>
      </c>
      <c r="Z43" s="99" t="s">
        <v>255</v>
      </c>
      <c r="AA43" s="97" t="s">
        <v>64</v>
      </c>
      <c r="AB43" s="98" t="s">
        <v>255</v>
      </c>
      <c r="AC43" s="98" t="s">
        <v>255</v>
      </c>
      <c r="AD43" s="98" t="s">
        <v>255</v>
      </c>
      <c r="AE43" s="98" t="s">
        <v>64</v>
      </c>
      <c r="AF43" s="98" t="s">
        <v>255</v>
      </c>
      <c r="AG43" s="99" t="s">
        <v>255</v>
      </c>
      <c r="AH43" s="97" t="s">
        <v>64</v>
      </c>
      <c r="AI43" s="98" t="s">
        <v>255</v>
      </c>
      <c r="AJ43" s="98" t="s">
        <v>255</v>
      </c>
      <c r="AK43" s="98" t="s">
        <v>255</v>
      </c>
      <c r="AL43" s="98" t="s">
        <v>64</v>
      </c>
      <c r="AM43" s="98" t="s">
        <v>255</v>
      </c>
      <c r="AN43" s="99" t="s">
        <v>255</v>
      </c>
      <c r="AO43" s="97" t="s">
        <v>64</v>
      </c>
      <c r="AP43" s="98" t="s">
        <v>255</v>
      </c>
      <c r="AQ43" s="98" t="s">
        <v>255</v>
      </c>
      <c r="AR43" s="98" t="s">
        <v>255</v>
      </c>
      <c r="AS43" s="98" t="s">
        <v>64</v>
      </c>
      <c r="AT43" s="98" t="s">
        <v>255</v>
      </c>
      <c r="AU43" s="99" t="s">
        <v>255</v>
      </c>
      <c r="AV43" s="97" t="s">
        <v>64</v>
      </c>
      <c r="AW43" s="98" t="s">
        <v>255</v>
      </c>
      <c r="AX43" s="99"/>
      <c r="AY43" s="192">
        <f t="shared" ref="AY43" si="16">IF($BD$3="計画",SUM(T44:AU44),IF($BD$3="実績",SUM(T44:AX44),""))</f>
        <v>84</v>
      </c>
      <c r="AZ43" s="193"/>
      <c r="BA43" s="196">
        <f>IF($BD$3="計画",AY43/4,IF($BD$3="実績",AY43/($V$7/7),""))</f>
        <v>19.600000000000001</v>
      </c>
      <c r="BB43" s="197"/>
      <c r="BC43" s="241" t="s">
        <v>148</v>
      </c>
      <c r="BD43" s="242"/>
      <c r="BE43" s="242"/>
      <c r="BF43" s="242"/>
      <c r="BG43" s="242"/>
      <c r="BH43" s="243"/>
    </row>
    <row r="44" spans="2:60" ht="20.25" customHeight="1" x14ac:dyDescent="0.4">
      <c r="B44" s="255"/>
      <c r="C44" s="211"/>
      <c r="D44" s="209"/>
      <c r="E44" s="210"/>
      <c r="F44" s="256"/>
      <c r="G44" s="213"/>
      <c r="H44" s="219"/>
      <c r="I44" s="217"/>
      <c r="J44" s="217"/>
      <c r="K44" s="217"/>
      <c r="L44" s="218"/>
      <c r="M44" s="220"/>
      <c r="N44" s="221"/>
      <c r="O44" s="221"/>
      <c r="P44" s="222"/>
      <c r="Q44" s="260" t="s">
        <v>55</v>
      </c>
      <c r="R44" s="261"/>
      <c r="S44" s="262"/>
      <c r="T44" s="94" t="str">
        <f>IF(T43="","",VLOOKUP(T43,'【記載例】シフト記号表（勤務時間帯）'!$C$4:$K$35,9,FALSE))</f>
        <v>-</v>
      </c>
      <c r="U44" s="95">
        <f>IF(U43="","",VLOOKUP(U43,'【記載例】シフト記号表（勤務時間帯）'!$C$4:$K$35,9,FALSE))</f>
        <v>4</v>
      </c>
      <c r="V44" s="95">
        <f>IF(V43="","",VLOOKUP(V43,'【記載例】シフト記号表（勤務時間帯）'!$C$4:$K$35,9,FALSE))</f>
        <v>4</v>
      </c>
      <c r="W44" s="95">
        <f>IF(W43="","",VLOOKUP(W43,'【記載例】シフト記号表（勤務時間帯）'!$C$4:$K$35,9,FALSE))</f>
        <v>4</v>
      </c>
      <c r="X44" s="95" t="str">
        <f>IF(X43="","",VLOOKUP(X43,'【記載例】シフト記号表（勤務時間帯）'!$C$4:$K$35,9,FALSE))</f>
        <v>-</v>
      </c>
      <c r="Y44" s="95">
        <f>IF(Y43="","",VLOOKUP(Y43,'【記載例】シフト記号表（勤務時間帯）'!$C$4:$K$35,9,FALSE))</f>
        <v>4</v>
      </c>
      <c r="Z44" s="96">
        <f>IF(Z43="","",VLOOKUP(Z43,'【記載例】シフト記号表（勤務時間帯）'!$C$4:$K$35,9,FALSE))</f>
        <v>4</v>
      </c>
      <c r="AA44" s="94" t="str">
        <f>IF(AA43="","",VLOOKUP(AA43,'【記載例】シフト記号表（勤務時間帯）'!$C$4:$K$35,9,FALSE))</f>
        <v>-</v>
      </c>
      <c r="AB44" s="95">
        <f>IF(AB43="","",VLOOKUP(AB43,'【記載例】シフト記号表（勤務時間帯）'!$C$4:$K$35,9,FALSE))</f>
        <v>4</v>
      </c>
      <c r="AC44" s="95">
        <f>IF(AC43="","",VLOOKUP(AC43,'【記載例】シフト記号表（勤務時間帯）'!$C$4:$K$35,9,FALSE))</f>
        <v>4</v>
      </c>
      <c r="AD44" s="95">
        <f>IF(AD43="","",VLOOKUP(AD43,'【記載例】シフト記号表（勤務時間帯）'!$C$4:$K$35,9,FALSE))</f>
        <v>4</v>
      </c>
      <c r="AE44" s="95" t="str">
        <f>IF(AE43="","",VLOOKUP(AE43,'【記載例】シフト記号表（勤務時間帯）'!$C$4:$K$35,9,FALSE))</f>
        <v>-</v>
      </c>
      <c r="AF44" s="95">
        <f>IF(AF43="","",VLOOKUP(AF43,'【記載例】シフト記号表（勤務時間帯）'!$C$4:$K$35,9,FALSE))</f>
        <v>4</v>
      </c>
      <c r="AG44" s="96">
        <f>IF(AG43="","",VLOOKUP(AG43,'【記載例】シフト記号表（勤務時間帯）'!$C$4:$K$35,9,FALSE))</f>
        <v>4</v>
      </c>
      <c r="AH44" s="94" t="str">
        <f>IF(AH43="","",VLOOKUP(AH43,'【記載例】シフト記号表（勤務時間帯）'!$C$4:$K$35,9,FALSE))</f>
        <v>-</v>
      </c>
      <c r="AI44" s="95">
        <f>IF(AI43="","",VLOOKUP(AI43,'【記載例】シフト記号表（勤務時間帯）'!$C$4:$K$35,9,FALSE))</f>
        <v>4</v>
      </c>
      <c r="AJ44" s="95">
        <f>IF(AJ43="","",VLOOKUP(AJ43,'【記載例】シフト記号表（勤務時間帯）'!$C$4:$K$35,9,FALSE))</f>
        <v>4</v>
      </c>
      <c r="AK44" s="95">
        <f>IF(AK43="","",VLOOKUP(AK43,'【記載例】シフト記号表（勤務時間帯）'!$C$4:$K$35,9,FALSE))</f>
        <v>4</v>
      </c>
      <c r="AL44" s="95" t="str">
        <f>IF(AL43="","",VLOOKUP(AL43,'【記載例】シフト記号表（勤務時間帯）'!$C$4:$K$35,9,FALSE))</f>
        <v>-</v>
      </c>
      <c r="AM44" s="95">
        <f>IF(AM43="","",VLOOKUP(AM43,'【記載例】シフト記号表（勤務時間帯）'!$C$4:$K$35,9,FALSE))</f>
        <v>4</v>
      </c>
      <c r="AN44" s="96">
        <f>IF(AN43="","",VLOOKUP(AN43,'【記載例】シフト記号表（勤務時間帯）'!$C$4:$K$35,9,FALSE))</f>
        <v>4</v>
      </c>
      <c r="AO44" s="94" t="str">
        <f>IF(AO43="","",VLOOKUP(AO43,'【記載例】シフト記号表（勤務時間帯）'!$C$4:$K$35,9,FALSE))</f>
        <v>-</v>
      </c>
      <c r="AP44" s="95">
        <f>IF(AP43="","",VLOOKUP(AP43,'【記載例】シフト記号表（勤務時間帯）'!$C$4:$K$35,9,FALSE))</f>
        <v>4</v>
      </c>
      <c r="AQ44" s="95">
        <f>IF(AQ43="","",VLOOKUP(AQ43,'【記載例】シフト記号表（勤務時間帯）'!$C$4:$K$35,9,FALSE))</f>
        <v>4</v>
      </c>
      <c r="AR44" s="95">
        <f>IF(AR43="","",VLOOKUP(AR43,'【記載例】シフト記号表（勤務時間帯）'!$C$4:$K$35,9,FALSE))</f>
        <v>4</v>
      </c>
      <c r="AS44" s="95" t="str">
        <f>IF(AS43="","",VLOOKUP(AS43,'【記載例】シフト記号表（勤務時間帯）'!$C$4:$K$35,9,FALSE))</f>
        <v>-</v>
      </c>
      <c r="AT44" s="95">
        <f>IF(AT43="","",VLOOKUP(AT43,'【記載例】シフト記号表（勤務時間帯）'!$C$4:$K$35,9,FALSE))</f>
        <v>4</v>
      </c>
      <c r="AU44" s="96">
        <f>IF(AU43="","",VLOOKUP(AU43,'【記載例】シフト記号表（勤務時間帯）'!$C$4:$K$35,9,FALSE))</f>
        <v>4</v>
      </c>
      <c r="AV44" s="94" t="str">
        <f>IF(AV43="","",VLOOKUP(AV43,'【記載例】シフト記号表（勤務時間帯）'!$C$4:$K$35,9,FALSE))</f>
        <v>-</v>
      </c>
      <c r="AW44" s="95">
        <f>IF(AW43="","",VLOOKUP(AW43,'【記載例】シフト記号表（勤務時間帯）'!$C$4:$K$35,9,FALSE))</f>
        <v>4</v>
      </c>
      <c r="AX44" s="96" t="str">
        <f>IF(AX43="","",VLOOKUP(AX43,'【記載例】シフト記号表（勤務時間帯）'!$C$4:$K$35,9,FALSE))</f>
        <v/>
      </c>
      <c r="AY44" s="192"/>
      <c r="AZ44" s="193"/>
      <c r="BA44" s="196"/>
      <c r="BB44" s="197"/>
      <c r="BC44" s="257"/>
      <c r="BD44" s="258"/>
      <c r="BE44" s="258"/>
      <c r="BF44" s="258"/>
      <c r="BG44" s="258"/>
      <c r="BH44" s="259"/>
    </row>
    <row r="45" spans="2:60" ht="20.25" customHeight="1" x14ac:dyDescent="0.4">
      <c r="B45" s="207">
        <f>B43+1</f>
        <v>16</v>
      </c>
      <c r="C45" s="208" t="s">
        <v>198</v>
      </c>
      <c r="D45" s="209"/>
      <c r="E45" s="210"/>
      <c r="F45" s="244" t="s">
        <v>116</v>
      </c>
      <c r="G45" s="210"/>
      <c r="H45" s="216" t="s">
        <v>118</v>
      </c>
      <c r="I45" s="217"/>
      <c r="J45" s="217"/>
      <c r="K45" s="217"/>
      <c r="L45" s="218"/>
      <c r="M45" s="246" t="s">
        <v>172</v>
      </c>
      <c r="N45" s="247"/>
      <c r="O45" s="247"/>
      <c r="P45" s="248"/>
      <c r="Q45" s="226" t="s">
        <v>54</v>
      </c>
      <c r="R45" s="227"/>
      <c r="S45" s="228"/>
      <c r="T45" s="97" t="s">
        <v>256</v>
      </c>
      <c r="U45" s="98" t="s">
        <v>256</v>
      </c>
      <c r="V45" s="98" t="s">
        <v>64</v>
      </c>
      <c r="W45" s="98" t="s">
        <v>64</v>
      </c>
      <c r="X45" s="98" t="s">
        <v>256</v>
      </c>
      <c r="Y45" s="98" t="s">
        <v>256</v>
      </c>
      <c r="Z45" s="99" t="s">
        <v>256</v>
      </c>
      <c r="AA45" s="97" t="s">
        <v>256</v>
      </c>
      <c r="AB45" s="98" t="s">
        <v>256</v>
      </c>
      <c r="AC45" s="98" t="s">
        <v>64</v>
      </c>
      <c r="AD45" s="98" t="s">
        <v>64</v>
      </c>
      <c r="AE45" s="98" t="s">
        <v>256</v>
      </c>
      <c r="AF45" s="98" t="s">
        <v>256</v>
      </c>
      <c r="AG45" s="99" t="s">
        <v>256</v>
      </c>
      <c r="AH45" s="97" t="s">
        <v>256</v>
      </c>
      <c r="AI45" s="98" t="s">
        <v>256</v>
      </c>
      <c r="AJ45" s="98" t="s">
        <v>64</v>
      </c>
      <c r="AK45" s="98" t="s">
        <v>64</v>
      </c>
      <c r="AL45" s="98" t="s">
        <v>256</v>
      </c>
      <c r="AM45" s="98" t="s">
        <v>256</v>
      </c>
      <c r="AN45" s="99" t="s">
        <v>256</v>
      </c>
      <c r="AO45" s="97" t="s">
        <v>256</v>
      </c>
      <c r="AP45" s="98" t="s">
        <v>256</v>
      </c>
      <c r="AQ45" s="98" t="s">
        <v>64</v>
      </c>
      <c r="AR45" s="98" t="s">
        <v>64</v>
      </c>
      <c r="AS45" s="98" t="s">
        <v>256</v>
      </c>
      <c r="AT45" s="98" t="s">
        <v>256</v>
      </c>
      <c r="AU45" s="99" t="s">
        <v>256</v>
      </c>
      <c r="AV45" s="97" t="s">
        <v>256</v>
      </c>
      <c r="AW45" s="98" t="s">
        <v>256</v>
      </c>
      <c r="AX45" s="99"/>
      <c r="AY45" s="192">
        <f t="shared" ref="AY45" si="17">IF($BD$3="計画",SUM(T46:AU46),IF($BD$3="実績",SUM(T46:AX46),""))</f>
        <v>176</v>
      </c>
      <c r="AZ45" s="193"/>
      <c r="BA45" s="196">
        <f>IF($BD$3="計画",AY45/4,IF($BD$3="実績",AY45/($V$7/7),""))</f>
        <v>41.06666666666667</v>
      </c>
      <c r="BB45" s="197"/>
      <c r="BC45" s="241"/>
      <c r="BD45" s="242"/>
      <c r="BE45" s="242"/>
      <c r="BF45" s="242"/>
      <c r="BG45" s="242"/>
      <c r="BH45" s="243"/>
    </row>
    <row r="46" spans="2:60" ht="20.25" customHeight="1" x14ac:dyDescent="0.4">
      <c r="B46" s="255"/>
      <c r="C46" s="211"/>
      <c r="D46" s="209"/>
      <c r="E46" s="210"/>
      <c r="F46" s="256"/>
      <c r="G46" s="213"/>
      <c r="H46" s="219"/>
      <c r="I46" s="217"/>
      <c r="J46" s="217"/>
      <c r="K46" s="217"/>
      <c r="L46" s="218"/>
      <c r="M46" s="220"/>
      <c r="N46" s="221"/>
      <c r="O46" s="221"/>
      <c r="P46" s="222"/>
      <c r="Q46" s="260" t="s">
        <v>55</v>
      </c>
      <c r="R46" s="261"/>
      <c r="S46" s="262"/>
      <c r="T46" s="94">
        <f>IF(T45="","",VLOOKUP(T45,'【記載例】シフト記号表（勤務時間帯）'!$C$4:$K$35,9,FALSE))</f>
        <v>8</v>
      </c>
      <c r="U46" s="95">
        <f>IF(U45="","",VLOOKUP(U45,'【記載例】シフト記号表（勤務時間帯）'!$C$4:$K$35,9,FALSE))</f>
        <v>8</v>
      </c>
      <c r="V46" s="95" t="str">
        <f>IF(V45="","",VLOOKUP(V45,'【記載例】シフト記号表（勤務時間帯）'!$C$4:$K$35,9,FALSE))</f>
        <v>-</v>
      </c>
      <c r="W46" s="95" t="str">
        <f>IF(W45="","",VLOOKUP(W45,'【記載例】シフト記号表（勤務時間帯）'!$C$4:$K$35,9,FALSE))</f>
        <v>-</v>
      </c>
      <c r="X46" s="95">
        <f>IF(X45="","",VLOOKUP(X45,'【記載例】シフト記号表（勤務時間帯）'!$C$4:$K$35,9,FALSE))</f>
        <v>8</v>
      </c>
      <c r="Y46" s="95">
        <f>IF(Y45="","",VLOOKUP(Y45,'【記載例】シフト記号表（勤務時間帯）'!$C$4:$K$35,9,FALSE))</f>
        <v>8</v>
      </c>
      <c r="Z46" s="96">
        <f>IF(Z45="","",VLOOKUP(Z45,'【記載例】シフト記号表（勤務時間帯）'!$C$4:$K$35,9,FALSE))</f>
        <v>8</v>
      </c>
      <c r="AA46" s="94">
        <f>IF(AA45="","",VLOOKUP(AA45,'【記載例】シフト記号表（勤務時間帯）'!$C$4:$K$35,9,FALSE))</f>
        <v>8</v>
      </c>
      <c r="AB46" s="95">
        <f>IF(AB45="","",VLOOKUP(AB45,'【記載例】シフト記号表（勤務時間帯）'!$C$4:$K$35,9,FALSE))</f>
        <v>8</v>
      </c>
      <c r="AC46" s="95" t="str">
        <f>IF(AC45="","",VLOOKUP(AC45,'【記載例】シフト記号表（勤務時間帯）'!$C$4:$K$35,9,FALSE))</f>
        <v>-</v>
      </c>
      <c r="AD46" s="95" t="str">
        <f>IF(AD45="","",VLOOKUP(AD45,'【記載例】シフト記号表（勤務時間帯）'!$C$4:$K$35,9,FALSE))</f>
        <v>-</v>
      </c>
      <c r="AE46" s="95">
        <f>IF(AE45="","",VLOOKUP(AE45,'【記載例】シフト記号表（勤務時間帯）'!$C$4:$K$35,9,FALSE))</f>
        <v>8</v>
      </c>
      <c r="AF46" s="95">
        <f>IF(AF45="","",VLOOKUP(AF45,'【記載例】シフト記号表（勤務時間帯）'!$C$4:$K$35,9,FALSE))</f>
        <v>8</v>
      </c>
      <c r="AG46" s="96">
        <f>IF(AG45="","",VLOOKUP(AG45,'【記載例】シフト記号表（勤務時間帯）'!$C$4:$K$35,9,FALSE))</f>
        <v>8</v>
      </c>
      <c r="AH46" s="94">
        <f>IF(AH45="","",VLOOKUP(AH45,'【記載例】シフト記号表（勤務時間帯）'!$C$4:$K$35,9,FALSE))</f>
        <v>8</v>
      </c>
      <c r="AI46" s="95">
        <f>IF(AI45="","",VLOOKUP(AI45,'【記載例】シフト記号表（勤務時間帯）'!$C$4:$K$35,9,FALSE))</f>
        <v>8</v>
      </c>
      <c r="AJ46" s="95" t="str">
        <f>IF(AJ45="","",VLOOKUP(AJ45,'【記載例】シフト記号表（勤務時間帯）'!$C$4:$K$35,9,FALSE))</f>
        <v>-</v>
      </c>
      <c r="AK46" s="95" t="str">
        <f>IF(AK45="","",VLOOKUP(AK45,'【記載例】シフト記号表（勤務時間帯）'!$C$4:$K$35,9,FALSE))</f>
        <v>-</v>
      </c>
      <c r="AL46" s="95">
        <f>IF(AL45="","",VLOOKUP(AL45,'【記載例】シフト記号表（勤務時間帯）'!$C$4:$K$35,9,FALSE))</f>
        <v>8</v>
      </c>
      <c r="AM46" s="95">
        <f>IF(AM45="","",VLOOKUP(AM45,'【記載例】シフト記号表（勤務時間帯）'!$C$4:$K$35,9,FALSE))</f>
        <v>8</v>
      </c>
      <c r="AN46" s="96">
        <f>IF(AN45="","",VLOOKUP(AN45,'【記載例】シフト記号表（勤務時間帯）'!$C$4:$K$35,9,FALSE))</f>
        <v>8</v>
      </c>
      <c r="AO46" s="94">
        <f>IF(AO45="","",VLOOKUP(AO45,'【記載例】シフト記号表（勤務時間帯）'!$C$4:$K$35,9,FALSE))</f>
        <v>8</v>
      </c>
      <c r="AP46" s="95">
        <f>IF(AP45="","",VLOOKUP(AP45,'【記載例】シフト記号表（勤務時間帯）'!$C$4:$K$35,9,FALSE))</f>
        <v>8</v>
      </c>
      <c r="AQ46" s="95" t="str">
        <f>IF(AQ45="","",VLOOKUP(AQ45,'【記載例】シフト記号表（勤務時間帯）'!$C$4:$K$35,9,FALSE))</f>
        <v>-</v>
      </c>
      <c r="AR46" s="95" t="str">
        <f>IF(AR45="","",VLOOKUP(AR45,'【記載例】シフト記号表（勤務時間帯）'!$C$4:$K$35,9,FALSE))</f>
        <v>-</v>
      </c>
      <c r="AS46" s="95">
        <f>IF(AS45="","",VLOOKUP(AS45,'【記載例】シフト記号表（勤務時間帯）'!$C$4:$K$35,9,FALSE))</f>
        <v>8</v>
      </c>
      <c r="AT46" s="95">
        <f>IF(AT45="","",VLOOKUP(AT45,'【記載例】シフト記号表（勤務時間帯）'!$C$4:$K$35,9,FALSE))</f>
        <v>8</v>
      </c>
      <c r="AU46" s="96">
        <f>IF(AU45="","",VLOOKUP(AU45,'【記載例】シフト記号表（勤務時間帯）'!$C$4:$K$35,9,FALSE))</f>
        <v>8</v>
      </c>
      <c r="AV46" s="94">
        <f>IF(AV45="","",VLOOKUP(AV45,'【記載例】シフト記号表（勤務時間帯）'!$C$4:$K$35,9,FALSE))</f>
        <v>8</v>
      </c>
      <c r="AW46" s="95">
        <f>IF(AW45="","",VLOOKUP(AW45,'【記載例】シフト記号表（勤務時間帯）'!$C$4:$K$35,9,FALSE))</f>
        <v>8</v>
      </c>
      <c r="AX46" s="96" t="str">
        <f>IF(AX45="","",VLOOKUP(AX45,'【記載例】シフト記号表（勤務時間帯）'!$C$4:$K$35,9,FALSE))</f>
        <v/>
      </c>
      <c r="AY46" s="192"/>
      <c r="AZ46" s="193"/>
      <c r="BA46" s="196"/>
      <c r="BB46" s="197"/>
      <c r="BC46" s="257"/>
      <c r="BD46" s="258"/>
      <c r="BE46" s="258"/>
      <c r="BF46" s="258"/>
      <c r="BG46" s="258"/>
      <c r="BH46" s="259"/>
    </row>
    <row r="47" spans="2:60" ht="20.25" customHeight="1" x14ac:dyDescent="0.4">
      <c r="B47" s="207">
        <f>B45+1</f>
        <v>17</v>
      </c>
      <c r="C47" s="208" t="s">
        <v>198</v>
      </c>
      <c r="D47" s="209"/>
      <c r="E47" s="210"/>
      <c r="F47" s="244" t="s">
        <v>116</v>
      </c>
      <c r="G47" s="210"/>
      <c r="H47" s="216" t="s">
        <v>3</v>
      </c>
      <c r="I47" s="217"/>
      <c r="J47" s="217"/>
      <c r="K47" s="217"/>
      <c r="L47" s="218"/>
      <c r="M47" s="246" t="s">
        <v>173</v>
      </c>
      <c r="N47" s="247"/>
      <c r="O47" s="247"/>
      <c r="P47" s="248"/>
      <c r="Q47" s="226" t="s">
        <v>54</v>
      </c>
      <c r="R47" s="227"/>
      <c r="S47" s="228"/>
      <c r="T47" s="97" t="s">
        <v>257</v>
      </c>
      <c r="U47" s="98" t="s">
        <v>257</v>
      </c>
      <c r="V47" s="98" t="s">
        <v>64</v>
      </c>
      <c r="W47" s="98" t="s">
        <v>64</v>
      </c>
      <c r="X47" s="98" t="s">
        <v>257</v>
      </c>
      <c r="Y47" s="98" t="s">
        <v>257</v>
      </c>
      <c r="Z47" s="99" t="s">
        <v>257</v>
      </c>
      <c r="AA47" s="97" t="s">
        <v>257</v>
      </c>
      <c r="AB47" s="98" t="s">
        <v>257</v>
      </c>
      <c r="AC47" s="98" t="s">
        <v>64</v>
      </c>
      <c r="AD47" s="98" t="s">
        <v>64</v>
      </c>
      <c r="AE47" s="98" t="s">
        <v>257</v>
      </c>
      <c r="AF47" s="98" t="s">
        <v>257</v>
      </c>
      <c r="AG47" s="99" t="s">
        <v>257</v>
      </c>
      <c r="AH47" s="97" t="s">
        <v>257</v>
      </c>
      <c r="AI47" s="98" t="s">
        <v>257</v>
      </c>
      <c r="AJ47" s="98" t="s">
        <v>64</v>
      </c>
      <c r="AK47" s="98" t="s">
        <v>64</v>
      </c>
      <c r="AL47" s="98" t="s">
        <v>257</v>
      </c>
      <c r="AM47" s="98" t="s">
        <v>257</v>
      </c>
      <c r="AN47" s="99" t="s">
        <v>257</v>
      </c>
      <c r="AO47" s="97" t="s">
        <v>257</v>
      </c>
      <c r="AP47" s="98" t="s">
        <v>257</v>
      </c>
      <c r="AQ47" s="98" t="s">
        <v>64</v>
      </c>
      <c r="AR47" s="98" t="s">
        <v>64</v>
      </c>
      <c r="AS47" s="98" t="s">
        <v>257</v>
      </c>
      <c r="AT47" s="98" t="s">
        <v>257</v>
      </c>
      <c r="AU47" s="99" t="s">
        <v>257</v>
      </c>
      <c r="AV47" s="97" t="s">
        <v>257</v>
      </c>
      <c r="AW47" s="98" t="s">
        <v>257</v>
      </c>
      <c r="AX47" s="99"/>
      <c r="AY47" s="192">
        <f t="shared" ref="AY47" si="18">IF($BD$3="計画",SUM(T48:AU48),IF($BD$3="実績",SUM(T48:AX48),""))</f>
        <v>176.00000000000003</v>
      </c>
      <c r="AZ47" s="193"/>
      <c r="BA47" s="196">
        <f>IF($BD$3="計画",AY47/4,IF($BD$3="実績",AY47/($V$7/7),""))</f>
        <v>41.066666666666677</v>
      </c>
      <c r="BB47" s="197"/>
      <c r="BC47" s="241"/>
      <c r="BD47" s="242"/>
      <c r="BE47" s="242"/>
      <c r="BF47" s="242"/>
      <c r="BG47" s="242"/>
      <c r="BH47" s="243"/>
    </row>
    <row r="48" spans="2:60" ht="20.25" customHeight="1" x14ac:dyDescent="0.4">
      <c r="B48" s="255"/>
      <c r="C48" s="211"/>
      <c r="D48" s="209"/>
      <c r="E48" s="210"/>
      <c r="F48" s="256"/>
      <c r="G48" s="213"/>
      <c r="H48" s="219"/>
      <c r="I48" s="217"/>
      <c r="J48" s="217"/>
      <c r="K48" s="217"/>
      <c r="L48" s="218"/>
      <c r="M48" s="220"/>
      <c r="N48" s="221"/>
      <c r="O48" s="221"/>
      <c r="P48" s="222"/>
      <c r="Q48" s="260" t="s">
        <v>55</v>
      </c>
      <c r="R48" s="261"/>
      <c r="S48" s="262"/>
      <c r="T48" s="94">
        <f>IF(T47="","",VLOOKUP(T47,'【記載例】シフト記号表（勤務時間帯）'!$C$4:$K$35,9,FALSE))</f>
        <v>8.0000000000000018</v>
      </c>
      <c r="U48" s="95">
        <f>IF(U47="","",VLOOKUP(U47,'【記載例】シフト記号表（勤務時間帯）'!$C$4:$K$35,9,FALSE))</f>
        <v>8.0000000000000018</v>
      </c>
      <c r="V48" s="95" t="str">
        <f>IF(V47="","",VLOOKUP(V47,'【記載例】シフト記号表（勤務時間帯）'!$C$4:$K$35,9,FALSE))</f>
        <v>-</v>
      </c>
      <c r="W48" s="95" t="str">
        <f>IF(W47="","",VLOOKUP(W47,'【記載例】シフト記号表（勤務時間帯）'!$C$4:$K$35,9,FALSE))</f>
        <v>-</v>
      </c>
      <c r="X48" s="95">
        <f>IF(X47="","",VLOOKUP(X47,'【記載例】シフト記号表（勤務時間帯）'!$C$4:$K$35,9,FALSE))</f>
        <v>8.0000000000000018</v>
      </c>
      <c r="Y48" s="95">
        <f>IF(Y47="","",VLOOKUP(Y47,'【記載例】シフト記号表（勤務時間帯）'!$C$4:$K$35,9,FALSE))</f>
        <v>8.0000000000000018</v>
      </c>
      <c r="Z48" s="96">
        <f>IF(Z47="","",VLOOKUP(Z47,'【記載例】シフト記号表（勤務時間帯）'!$C$4:$K$35,9,FALSE))</f>
        <v>8.0000000000000018</v>
      </c>
      <c r="AA48" s="94">
        <f>IF(AA47="","",VLOOKUP(AA47,'【記載例】シフト記号表（勤務時間帯）'!$C$4:$K$35,9,FALSE))</f>
        <v>8.0000000000000018</v>
      </c>
      <c r="AB48" s="95">
        <f>IF(AB47="","",VLOOKUP(AB47,'【記載例】シフト記号表（勤務時間帯）'!$C$4:$K$35,9,FALSE))</f>
        <v>8.0000000000000018</v>
      </c>
      <c r="AC48" s="95" t="str">
        <f>IF(AC47="","",VLOOKUP(AC47,'【記載例】シフト記号表（勤務時間帯）'!$C$4:$K$35,9,FALSE))</f>
        <v>-</v>
      </c>
      <c r="AD48" s="95" t="str">
        <f>IF(AD47="","",VLOOKUP(AD47,'【記載例】シフト記号表（勤務時間帯）'!$C$4:$K$35,9,FALSE))</f>
        <v>-</v>
      </c>
      <c r="AE48" s="95">
        <f>IF(AE47="","",VLOOKUP(AE47,'【記載例】シフト記号表（勤務時間帯）'!$C$4:$K$35,9,FALSE))</f>
        <v>8.0000000000000018</v>
      </c>
      <c r="AF48" s="95">
        <f>IF(AF47="","",VLOOKUP(AF47,'【記載例】シフト記号表（勤務時間帯）'!$C$4:$K$35,9,FALSE))</f>
        <v>8.0000000000000018</v>
      </c>
      <c r="AG48" s="96">
        <f>IF(AG47="","",VLOOKUP(AG47,'【記載例】シフト記号表（勤務時間帯）'!$C$4:$K$35,9,FALSE))</f>
        <v>8.0000000000000018</v>
      </c>
      <c r="AH48" s="94">
        <f>IF(AH47="","",VLOOKUP(AH47,'【記載例】シフト記号表（勤務時間帯）'!$C$4:$K$35,9,FALSE))</f>
        <v>8.0000000000000018</v>
      </c>
      <c r="AI48" s="95">
        <f>IF(AI47="","",VLOOKUP(AI47,'【記載例】シフト記号表（勤務時間帯）'!$C$4:$K$35,9,FALSE))</f>
        <v>8.0000000000000018</v>
      </c>
      <c r="AJ48" s="95" t="str">
        <f>IF(AJ47="","",VLOOKUP(AJ47,'【記載例】シフト記号表（勤務時間帯）'!$C$4:$K$35,9,FALSE))</f>
        <v>-</v>
      </c>
      <c r="AK48" s="95" t="str">
        <f>IF(AK47="","",VLOOKUP(AK47,'【記載例】シフト記号表（勤務時間帯）'!$C$4:$K$35,9,FALSE))</f>
        <v>-</v>
      </c>
      <c r="AL48" s="95">
        <f>IF(AL47="","",VLOOKUP(AL47,'【記載例】シフト記号表（勤務時間帯）'!$C$4:$K$35,9,FALSE))</f>
        <v>8.0000000000000018</v>
      </c>
      <c r="AM48" s="95">
        <f>IF(AM47="","",VLOOKUP(AM47,'【記載例】シフト記号表（勤務時間帯）'!$C$4:$K$35,9,FALSE))</f>
        <v>8.0000000000000018</v>
      </c>
      <c r="AN48" s="96">
        <f>IF(AN47="","",VLOOKUP(AN47,'【記載例】シフト記号表（勤務時間帯）'!$C$4:$K$35,9,FALSE))</f>
        <v>8.0000000000000018</v>
      </c>
      <c r="AO48" s="94">
        <f>IF(AO47="","",VLOOKUP(AO47,'【記載例】シフト記号表（勤務時間帯）'!$C$4:$K$35,9,FALSE))</f>
        <v>8.0000000000000018</v>
      </c>
      <c r="AP48" s="95">
        <f>IF(AP47="","",VLOOKUP(AP47,'【記載例】シフト記号表（勤務時間帯）'!$C$4:$K$35,9,FALSE))</f>
        <v>8.0000000000000018</v>
      </c>
      <c r="AQ48" s="95" t="str">
        <f>IF(AQ47="","",VLOOKUP(AQ47,'【記載例】シフト記号表（勤務時間帯）'!$C$4:$K$35,9,FALSE))</f>
        <v>-</v>
      </c>
      <c r="AR48" s="95" t="str">
        <f>IF(AR47="","",VLOOKUP(AR47,'【記載例】シフト記号表（勤務時間帯）'!$C$4:$K$35,9,FALSE))</f>
        <v>-</v>
      </c>
      <c r="AS48" s="95">
        <f>IF(AS47="","",VLOOKUP(AS47,'【記載例】シフト記号表（勤務時間帯）'!$C$4:$K$35,9,FALSE))</f>
        <v>8.0000000000000018</v>
      </c>
      <c r="AT48" s="95">
        <f>IF(AT47="","",VLOOKUP(AT47,'【記載例】シフト記号表（勤務時間帯）'!$C$4:$K$35,9,FALSE))</f>
        <v>8.0000000000000018</v>
      </c>
      <c r="AU48" s="96">
        <f>IF(AU47="","",VLOOKUP(AU47,'【記載例】シフト記号表（勤務時間帯）'!$C$4:$K$35,9,FALSE))</f>
        <v>8.0000000000000018</v>
      </c>
      <c r="AV48" s="94">
        <f>IF(AV47="","",VLOOKUP(AV47,'【記載例】シフト記号表（勤務時間帯）'!$C$4:$K$35,9,FALSE))</f>
        <v>8.0000000000000018</v>
      </c>
      <c r="AW48" s="95">
        <f>IF(AW47="","",VLOOKUP(AW47,'【記載例】シフト記号表（勤務時間帯）'!$C$4:$K$35,9,FALSE))</f>
        <v>8.0000000000000018</v>
      </c>
      <c r="AX48" s="96" t="str">
        <f>IF(AX47="","",VLOOKUP(AX47,'【記載例】シフト記号表（勤務時間帯）'!$C$4:$K$35,9,FALSE))</f>
        <v/>
      </c>
      <c r="AY48" s="192"/>
      <c r="AZ48" s="193"/>
      <c r="BA48" s="196"/>
      <c r="BB48" s="197"/>
      <c r="BC48" s="257"/>
      <c r="BD48" s="258"/>
      <c r="BE48" s="258"/>
      <c r="BF48" s="258"/>
      <c r="BG48" s="258"/>
      <c r="BH48" s="259"/>
    </row>
    <row r="49" spans="2:60" ht="20.25" customHeight="1" x14ac:dyDescent="0.4">
      <c r="B49" s="207">
        <f>B47+1</f>
        <v>18</v>
      </c>
      <c r="C49" s="208" t="s">
        <v>198</v>
      </c>
      <c r="D49" s="209"/>
      <c r="E49" s="210"/>
      <c r="F49" s="244" t="s">
        <v>116</v>
      </c>
      <c r="G49" s="210"/>
      <c r="H49" s="216" t="s">
        <v>118</v>
      </c>
      <c r="I49" s="217"/>
      <c r="J49" s="217"/>
      <c r="K49" s="217"/>
      <c r="L49" s="218"/>
      <c r="M49" s="246" t="s">
        <v>174</v>
      </c>
      <c r="N49" s="247"/>
      <c r="O49" s="247"/>
      <c r="P49" s="248"/>
      <c r="Q49" s="226" t="s">
        <v>54</v>
      </c>
      <c r="R49" s="227"/>
      <c r="S49" s="228"/>
      <c r="T49" s="97" t="s">
        <v>258</v>
      </c>
      <c r="U49" s="98" t="s">
        <v>258</v>
      </c>
      <c r="V49" s="98" t="s">
        <v>64</v>
      </c>
      <c r="W49" s="98" t="s">
        <v>64</v>
      </c>
      <c r="X49" s="98" t="s">
        <v>258</v>
      </c>
      <c r="Y49" s="98" t="s">
        <v>258</v>
      </c>
      <c r="Z49" s="99" t="s">
        <v>258</v>
      </c>
      <c r="AA49" s="97" t="s">
        <v>258</v>
      </c>
      <c r="AB49" s="98" t="s">
        <v>258</v>
      </c>
      <c r="AC49" s="98" t="s">
        <v>64</v>
      </c>
      <c r="AD49" s="98" t="s">
        <v>64</v>
      </c>
      <c r="AE49" s="98" t="s">
        <v>258</v>
      </c>
      <c r="AF49" s="98" t="s">
        <v>258</v>
      </c>
      <c r="AG49" s="99" t="s">
        <v>258</v>
      </c>
      <c r="AH49" s="97" t="s">
        <v>258</v>
      </c>
      <c r="AI49" s="98" t="s">
        <v>258</v>
      </c>
      <c r="AJ49" s="98" t="s">
        <v>64</v>
      </c>
      <c r="AK49" s="98" t="s">
        <v>64</v>
      </c>
      <c r="AL49" s="98" t="s">
        <v>258</v>
      </c>
      <c r="AM49" s="98" t="s">
        <v>258</v>
      </c>
      <c r="AN49" s="99" t="s">
        <v>258</v>
      </c>
      <c r="AO49" s="97" t="s">
        <v>258</v>
      </c>
      <c r="AP49" s="98" t="s">
        <v>258</v>
      </c>
      <c r="AQ49" s="98" t="s">
        <v>64</v>
      </c>
      <c r="AR49" s="98" t="s">
        <v>64</v>
      </c>
      <c r="AS49" s="98" t="s">
        <v>258</v>
      </c>
      <c r="AT49" s="98" t="s">
        <v>258</v>
      </c>
      <c r="AU49" s="99" t="s">
        <v>258</v>
      </c>
      <c r="AV49" s="97" t="s">
        <v>258</v>
      </c>
      <c r="AW49" s="98" t="s">
        <v>258</v>
      </c>
      <c r="AX49" s="99"/>
      <c r="AY49" s="192">
        <f t="shared" ref="AY49" si="19">IF($BD$3="計画",SUM(T50:AU50),IF($BD$3="実績",SUM(T50:AX50),""))</f>
        <v>176</v>
      </c>
      <c r="AZ49" s="193"/>
      <c r="BA49" s="196">
        <f>IF($BD$3="計画",AY49/4,IF($BD$3="実績",AY49/($V$7/7),""))</f>
        <v>41.06666666666667</v>
      </c>
      <c r="BB49" s="197"/>
      <c r="BC49" s="241"/>
      <c r="BD49" s="242"/>
      <c r="BE49" s="242"/>
      <c r="BF49" s="242"/>
      <c r="BG49" s="242"/>
      <c r="BH49" s="243"/>
    </row>
    <row r="50" spans="2:60" ht="20.25" customHeight="1" x14ac:dyDescent="0.4">
      <c r="B50" s="255"/>
      <c r="C50" s="211"/>
      <c r="D50" s="209"/>
      <c r="E50" s="210"/>
      <c r="F50" s="256"/>
      <c r="G50" s="213"/>
      <c r="H50" s="219"/>
      <c r="I50" s="217"/>
      <c r="J50" s="217"/>
      <c r="K50" s="217"/>
      <c r="L50" s="218"/>
      <c r="M50" s="220"/>
      <c r="N50" s="221"/>
      <c r="O50" s="221"/>
      <c r="P50" s="222"/>
      <c r="Q50" s="260" t="s">
        <v>55</v>
      </c>
      <c r="R50" s="261"/>
      <c r="S50" s="262"/>
      <c r="T50" s="94">
        <f>IF(T49="","",VLOOKUP(T49,'【記載例】シフト記号表（勤務時間帯）'!$C$4:$K$35,9,FALSE))</f>
        <v>8</v>
      </c>
      <c r="U50" s="95">
        <f>IF(U49="","",VLOOKUP(U49,'【記載例】シフト記号表（勤務時間帯）'!$C$4:$K$35,9,FALSE))</f>
        <v>8</v>
      </c>
      <c r="V50" s="95" t="str">
        <f>IF(V49="","",VLOOKUP(V49,'【記載例】シフト記号表（勤務時間帯）'!$C$4:$K$35,9,FALSE))</f>
        <v>-</v>
      </c>
      <c r="W50" s="95" t="str">
        <f>IF(W49="","",VLOOKUP(W49,'【記載例】シフト記号表（勤務時間帯）'!$C$4:$K$35,9,FALSE))</f>
        <v>-</v>
      </c>
      <c r="X50" s="95">
        <f>IF(X49="","",VLOOKUP(X49,'【記載例】シフト記号表（勤務時間帯）'!$C$4:$K$35,9,FALSE))</f>
        <v>8</v>
      </c>
      <c r="Y50" s="95">
        <f>IF(Y49="","",VLOOKUP(Y49,'【記載例】シフト記号表（勤務時間帯）'!$C$4:$K$35,9,FALSE))</f>
        <v>8</v>
      </c>
      <c r="Z50" s="96">
        <f>IF(Z49="","",VLOOKUP(Z49,'【記載例】シフト記号表（勤務時間帯）'!$C$4:$K$35,9,FALSE))</f>
        <v>8</v>
      </c>
      <c r="AA50" s="94">
        <f>IF(AA49="","",VLOOKUP(AA49,'【記載例】シフト記号表（勤務時間帯）'!$C$4:$K$35,9,FALSE))</f>
        <v>8</v>
      </c>
      <c r="AB50" s="95">
        <f>IF(AB49="","",VLOOKUP(AB49,'【記載例】シフト記号表（勤務時間帯）'!$C$4:$K$35,9,FALSE))</f>
        <v>8</v>
      </c>
      <c r="AC50" s="95" t="str">
        <f>IF(AC49="","",VLOOKUP(AC49,'【記載例】シフト記号表（勤務時間帯）'!$C$4:$K$35,9,FALSE))</f>
        <v>-</v>
      </c>
      <c r="AD50" s="95" t="str">
        <f>IF(AD49="","",VLOOKUP(AD49,'【記載例】シフト記号表（勤務時間帯）'!$C$4:$K$35,9,FALSE))</f>
        <v>-</v>
      </c>
      <c r="AE50" s="95">
        <f>IF(AE49="","",VLOOKUP(AE49,'【記載例】シフト記号表（勤務時間帯）'!$C$4:$K$35,9,FALSE))</f>
        <v>8</v>
      </c>
      <c r="AF50" s="95">
        <f>IF(AF49="","",VLOOKUP(AF49,'【記載例】シフト記号表（勤務時間帯）'!$C$4:$K$35,9,FALSE))</f>
        <v>8</v>
      </c>
      <c r="AG50" s="96">
        <f>IF(AG49="","",VLOOKUP(AG49,'【記載例】シフト記号表（勤務時間帯）'!$C$4:$K$35,9,FALSE))</f>
        <v>8</v>
      </c>
      <c r="AH50" s="94">
        <f>IF(AH49="","",VLOOKUP(AH49,'【記載例】シフト記号表（勤務時間帯）'!$C$4:$K$35,9,FALSE))</f>
        <v>8</v>
      </c>
      <c r="AI50" s="95">
        <f>IF(AI49="","",VLOOKUP(AI49,'【記載例】シフト記号表（勤務時間帯）'!$C$4:$K$35,9,FALSE))</f>
        <v>8</v>
      </c>
      <c r="AJ50" s="95" t="str">
        <f>IF(AJ49="","",VLOOKUP(AJ49,'【記載例】シフト記号表（勤務時間帯）'!$C$4:$K$35,9,FALSE))</f>
        <v>-</v>
      </c>
      <c r="AK50" s="95" t="str">
        <f>IF(AK49="","",VLOOKUP(AK49,'【記載例】シフト記号表（勤務時間帯）'!$C$4:$K$35,9,FALSE))</f>
        <v>-</v>
      </c>
      <c r="AL50" s="95">
        <f>IF(AL49="","",VLOOKUP(AL49,'【記載例】シフト記号表（勤務時間帯）'!$C$4:$K$35,9,FALSE))</f>
        <v>8</v>
      </c>
      <c r="AM50" s="95">
        <f>IF(AM49="","",VLOOKUP(AM49,'【記載例】シフト記号表（勤務時間帯）'!$C$4:$K$35,9,FALSE))</f>
        <v>8</v>
      </c>
      <c r="AN50" s="96">
        <f>IF(AN49="","",VLOOKUP(AN49,'【記載例】シフト記号表（勤務時間帯）'!$C$4:$K$35,9,FALSE))</f>
        <v>8</v>
      </c>
      <c r="AO50" s="94">
        <f>IF(AO49="","",VLOOKUP(AO49,'【記載例】シフト記号表（勤務時間帯）'!$C$4:$K$35,9,FALSE))</f>
        <v>8</v>
      </c>
      <c r="AP50" s="95">
        <f>IF(AP49="","",VLOOKUP(AP49,'【記載例】シフト記号表（勤務時間帯）'!$C$4:$K$35,9,FALSE))</f>
        <v>8</v>
      </c>
      <c r="AQ50" s="95" t="str">
        <f>IF(AQ49="","",VLOOKUP(AQ49,'【記載例】シフト記号表（勤務時間帯）'!$C$4:$K$35,9,FALSE))</f>
        <v>-</v>
      </c>
      <c r="AR50" s="95" t="str">
        <f>IF(AR49="","",VLOOKUP(AR49,'【記載例】シフト記号表（勤務時間帯）'!$C$4:$K$35,9,FALSE))</f>
        <v>-</v>
      </c>
      <c r="AS50" s="95">
        <f>IF(AS49="","",VLOOKUP(AS49,'【記載例】シフト記号表（勤務時間帯）'!$C$4:$K$35,9,FALSE))</f>
        <v>8</v>
      </c>
      <c r="AT50" s="95">
        <f>IF(AT49="","",VLOOKUP(AT49,'【記載例】シフト記号表（勤務時間帯）'!$C$4:$K$35,9,FALSE))</f>
        <v>8</v>
      </c>
      <c r="AU50" s="96">
        <f>IF(AU49="","",VLOOKUP(AU49,'【記載例】シフト記号表（勤務時間帯）'!$C$4:$K$35,9,FALSE))</f>
        <v>8</v>
      </c>
      <c r="AV50" s="94">
        <f>IF(AV49="","",VLOOKUP(AV49,'【記載例】シフト記号表（勤務時間帯）'!$C$4:$K$35,9,FALSE))</f>
        <v>8</v>
      </c>
      <c r="AW50" s="95">
        <f>IF(AW49="","",VLOOKUP(AW49,'【記載例】シフト記号表（勤務時間帯）'!$C$4:$K$35,9,FALSE))</f>
        <v>8</v>
      </c>
      <c r="AX50" s="96" t="str">
        <f>IF(AX49="","",VLOOKUP(AX49,'【記載例】シフト記号表（勤務時間帯）'!$C$4:$K$35,9,FALSE))</f>
        <v/>
      </c>
      <c r="AY50" s="192"/>
      <c r="AZ50" s="193"/>
      <c r="BA50" s="196"/>
      <c r="BB50" s="197"/>
      <c r="BC50" s="257"/>
      <c r="BD50" s="258"/>
      <c r="BE50" s="258"/>
      <c r="BF50" s="258"/>
      <c r="BG50" s="258"/>
      <c r="BH50" s="259"/>
    </row>
    <row r="51" spans="2:60" ht="20.25" customHeight="1" x14ac:dyDescent="0.4">
      <c r="B51" s="207">
        <f>B49+1</f>
        <v>19</v>
      </c>
      <c r="C51" s="208" t="s">
        <v>198</v>
      </c>
      <c r="D51" s="209"/>
      <c r="E51" s="210"/>
      <c r="F51" s="244" t="s">
        <v>116</v>
      </c>
      <c r="G51" s="210"/>
      <c r="H51" s="216" t="s">
        <v>118</v>
      </c>
      <c r="I51" s="217"/>
      <c r="J51" s="217"/>
      <c r="K51" s="217"/>
      <c r="L51" s="218"/>
      <c r="M51" s="246" t="s">
        <v>175</v>
      </c>
      <c r="N51" s="247"/>
      <c r="O51" s="247"/>
      <c r="P51" s="248"/>
      <c r="Q51" s="226" t="s">
        <v>54</v>
      </c>
      <c r="R51" s="227"/>
      <c r="S51" s="228"/>
      <c r="T51" s="97" t="s">
        <v>256</v>
      </c>
      <c r="U51" s="98" t="s">
        <v>256</v>
      </c>
      <c r="V51" s="98" t="s">
        <v>256</v>
      </c>
      <c r="W51" s="98" t="s">
        <v>256</v>
      </c>
      <c r="X51" s="98" t="s">
        <v>64</v>
      </c>
      <c r="Y51" s="98" t="s">
        <v>64</v>
      </c>
      <c r="Z51" s="99" t="s">
        <v>256</v>
      </c>
      <c r="AA51" s="97" t="s">
        <v>256</v>
      </c>
      <c r="AB51" s="98" t="s">
        <v>256</v>
      </c>
      <c r="AC51" s="98" t="s">
        <v>256</v>
      </c>
      <c r="AD51" s="98" t="s">
        <v>256</v>
      </c>
      <c r="AE51" s="98" t="s">
        <v>64</v>
      </c>
      <c r="AF51" s="98" t="s">
        <v>64</v>
      </c>
      <c r="AG51" s="99" t="s">
        <v>256</v>
      </c>
      <c r="AH51" s="97" t="s">
        <v>256</v>
      </c>
      <c r="AI51" s="98" t="s">
        <v>256</v>
      </c>
      <c r="AJ51" s="98" t="s">
        <v>256</v>
      </c>
      <c r="AK51" s="98" t="s">
        <v>256</v>
      </c>
      <c r="AL51" s="98" t="s">
        <v>64</v>
      </c>
      <c r="AM51" s="98" t="s">
        <v>64</v>
      </c>
      <c r="AN51" s="99" t="s">
        <v>256</v>
      </c>
      <c r="AO51" s="97" t="s">
        <v>256</v>
      </c>
      <c r="AP51" s="98" t="s">
        <v>256</v>
      </c>
      <c r="AQ51" s="98" t="s">
        <v>256</v>
      </c>
      <c r="AR51" s="98" t="s">
        <v>256</v>
      </c>
      <c r="AS51" s="98" t="s">
        <v>64</v>
      </c>
      <c r="AT51" s="98" t="s">
        <v>64</v>
      </c>
      <c r="AU51" s="99" t="s">
        <v>256</v>
      </c>
      <c r="AV51" s="97" t="s">
        <v>256</v>
      </c>
      <c r="AW51" s="98" t="s">
        <v>256</v>
      </c>
      <c r="AX51" s="99"/>
      <c r="AY51" s="192">
        <f t="shared" ref="AY51" si="20">IF($BD$3="計画",SUM(T52:AU52),IF($BD$3="実績",SUM(T52:AX52),""))</f>
        <v>176</v>
      </c>
      <c r="AZ51" s="193"/>
      <c r="BA51" s="196">
        <f>IF($BD$3="計画",AY51/4,IF($BD$3="実績",AY51/($V$7/7),""))</f>
        <v>41.06666666666667</v>
      </c>
      <c r="BB51" s="197"/>
      <c r="BC51" s="241"/>
      <c r="BD51" s="242"/>
      <c r="BE51" s="242"/>
      <c r="BF51" s="242"/>
      <c r="BG51" s="242"/>
      <c r="BH51" s="243"/>
    </row>
    <row r="52" spans="2:60" ht="20.25" customHeight="1" x14ac:dyDescent="0.4">
      <c r="B52" s="255"/>
      <c r="C52" s="211"/>
      <c r="D52" s="209"/>
      <c r="E52" s="210"/>
      <c r="F52" s="256"/>
      <c r="G52" s="213"/>
      <c r="H52" s="219"/>
      <c r="I52" s="217"/>
      <c r="J52" s="217"/>
      <c r="K52" s="217"/>
      <c r="L52" s="218"/>
      <c r="M52" s="220"/>
      <c r="N52" s="221"/>
      <c r="O52" s="221"/>
      <c r="P52" s="222"/>
      <c r="Q52" s="260" t="s">
        <v>55</v>
      </c>
      <c r="R52" s="261"/>
      <c r="S52" s="262"/>
      <c r="T52" s="94">
        <f>IF(T51="","",VLOOKUP(T51,'【記載例】シフト記号表（勤務時間帯）'!$C$4:$K$35,9,FALSE))</f>
        <v>8</v>
      </c>
      <c r="U52" s="95">
        <f>IF(U51="","",VLOOKUP(U51,'【記載例】シフト記号表（勤務時間帯）'!$C$4:$K$35,9,FALSE))</f>
        <v>8</v>
      </c>
      <c r="V52" s="95">
        <f>IF(V51="","",VLOOKUP(V51,'【記載例】シフト記号表（勤務時間帯）'!$C$4:$K$35,9,FALSE))</f>
        <v>8</v>
      </c>
      <c r="W52" s="95">
        <f>IF(W51="","",VLOOKUP(W51,'【記載例】シフト記号表（勤務時間帯）'!$C$4:$K$35,9,FALSE))</f>
        <v>8</v>
      </c>
      <c r="X52" s="95" t="str">
        <f>IF(X51="","",VLOOKUP(X51,'【記載例】シフト記号表（勤務時間帯）'!$C$4:$K$35,9,FALSE))</f>
        <v>-</v>
      </c>
      <c r="Y52" s="95" t="str">
        <f>IF(Y51="","",VLOOKUP(Y51,'【記載例】シフト記号表（勤務時間帯）'!$C$4:$K$35,9,FALSE))</f>
        <v>-</v>
      </c>
      <c r="Z52" s="96">
        <f>IF(Z51="","",VLOOKUP(Z51,'【記載例】シフト記号表（勤務時間帯）'!$C$4:$K$35,9,FALSE))</f>
        <v>8</v>
      </c>
      <c r="AA52" s="94">
        <f>IF(AA51="","",VLOOKUP(AA51,'【記載例】シフト記号表（勤務時間帯）'!$C$4:$K$35,9,FALSE))</f>
        <v>8</v>
      </c>
      <c r="AB52" s="95">
        <f>IF(AB51="","",VLOOKUP(AB51,'【記載例】シフト記号表（勤務時間帯）'!$C$4:$K$35,9,FALSE))</f>
        <v>8</v>
      </c>
      <c r="AC52" s="95">
        <f>IF(AC51="","",VLOOKUP(AC51,'【記載例】シフト記号表（勤務時間帯）'!$C$4:$K$35,9,FALSE))</f>
        <v>8</v>
      </c>
      <c r="AD52" s="95">
        <f>IF(AD51="","",VLOOKUP(AD51,'【記載例】シフト記号表（勤務時間帯）'!$C$4:$K$35,9,FALSE))</f>
        <v>8</v>
      </c>
      <c r="AE52" s="95" t="str">
        <f>IF(AE51="","",VLOOKUP(AE51,'【記載例】シフト記号表（勤務時間帯）'!$C$4:$K$35,9,FALSE))</f>
        <v>-</v>
      </c>
      <c r="AF52" s="95" t="str">
        <f>IF(AF51="","",VLOOKUP(AF51,'【記載例】シフト記号表（勤務時間帯）'!$C$4:$K$35,9,FALSE))</f>
        <v>-</v>
      </c>
      <c r="AG52" s="96">
        <f>IF(AG51="","",VLOOKUP(AG51,'【記載例】シフト記号表（勤務時間帯）'!$C$4:$K$35,9,FALSE))</f>
        <v>8</v>
      </c>
      <c r="AH52" s="94">
        <f>IF(AH51="","",VLOOKUP(AH51,'【記載例】シフト記号表（勤務時間帯）'!$C$4:$K$35,9,FALSE))</f>
        <v>8</v>
      </c>
      <c r="AI52" s="95">
        <f>IF(AI51="","",VLOOKUP(AI51,'【記載例】シフト記号表（勤務時間帯）'!$C$4:$K$35,9,FALSE))</f>
        <v>8</v>
      </c>
      <c r="AJ52" s="95">
        <f>IF(AJ51="","",VLOOKUP(AJ51,'【記載例】シフト記号表（勤務時間帯）'!$C$4:$K$35,9,FALSE))</f>
        <v>8</v>
      </c>
      <c r="AK52" s="95">
        <f>IF(AK51="","",VLOOKUP(AK51,'【記載例】シフト記号表（勤務時間帯）'!$C$4:$K$35,9,FALSE))</f>
        <v>8</v>
      </c>
      <c r="AL52" s="95" t="str">
        <f>IF(AL51="","",VLOOKUP(AL51,'【記載例】シフト記号表（勤務時間帯）'!$C$4:$K$35,9,FALSE))</f>
        <v>-</v>
      </c>
      <c r="AM52" s="95" t="str">
        <f>IF(AM51="","",VLOOKUP(AM51,'【記載例】シフト記号表（勤務時間帯）'!$C$4:$K$35,9,FALSE))</f>
        <v>-</v>
      </c>
      <c r="AN52" s="96">
        <f>IF(AN51="","",VLOOKUP(AN51,'【記載例】シフト記号表（勤務時間帯）'!$C$4:$K$35,9,FALSE))</f>
        <v>8</v>
      </c>
      <c r="AO52" s="94">
        <f>IF(AO51="","",VLOOKUP(AO51,'【記載例】シフト記号表（勤務時間帯）'!$C$4:$K$35,9,FALSE))</f>
        <v>8</v>
      </c>
      <c r="AP52" s="95">
        <f>IF(AP51="","",VLOOKUP(AP51,'【記載例】シフト記号表（勤務時間帯）'!$C$4:$K$35,9,FALSE))</f>
        <v>8</v>
      </c>
      <c r="AQ52" s="95">
        <f>IF(AQ51="","",VLOOKUP(AQ51,'【記載例】シフト記号表（勤務時間帯）'!$C$4:$K$35,9,FALSE))</f>
        <v>8</v>
      </c>
      <c r="AR52" s="95">
        <f>IF(AR51="","",VLOOKUP(AR51,'【記載例】シフト記号表（勤務時間帯）'!$C$4:$K$35,9,FALSE))</f>
        <v>8</v>
      </c>
      <c r="AS52" s="95" t="str">
        <f>IF(AS51="","",VLOOKUP(AS51,'【記載例】シフト記号表（勤務時間帯）'!$C$4:$K$35,9,FALSE))</f>
        <v>-</v>
      </c>
      <c r="AT52" s="95" t="str">
        <f>IF(AT51="","",VLOOKUP(AT51,'【記載例】シフト記号表（勤務時間帯）'!$C$4:$K$35,9,FALSE))</f>
        <v>-</v>
      </c>
      <c r="AU52" s="96">
        <f>IF(AU51="","",VLOOKUP(AU51,'【記載例】シフト記号表（勤務時間帯）'!$C$4:$K$35,9,FALSE))</f>
        <v>8</v>
      </c>
      <c r="AV52" s="94">
        <f>IF(AV51="","",VLOOKUP(AV51,'【記載例】シフト記号表（勤務時間帯）'!$C$4:$K$35,9,FALSE))</f>
        <v>8</v>
      </c>
      <c r="AW52" s="95">
        <f>IF(AW51="","",VLOOKUP(AW51,'【記載例】シフト記号表（勤務時間帯）'!$C$4:$K$35,9,FALSE))</f>
        <v>8</v>
      </c>
      <c r="AX52" s="96" t="str">
        <f>IF(AX51="","",VLOOKUP(AX51,'【記載例】シフト記号表（勤務時間帯）'!$C$4:$K$35,9,FALSE))</f>
        <v/>
      </c>
      <c r="AY52" s="192"/>
      <c r="AZ52" s="193"/>
      <c r="BA52" s="196"/>
      <c r="BB52" s="197"/>
      <c r="BC52" s="257"/>
      <c r="BD52" s="258"/>
      <c r="BE52" s="258"/>
      <c r="BF52" s="258"/>
      <c r="BG52" s="258"/>
      <c r="BH52" s="259"/>
    </row>
    <row r="53" spans="2:60" ht="20.25" customHeight="1" x14ac:dyDescent="0.4">
      <c r="B53" s="207">
        <f>B51+1</f>
        <v>20</v>
      </c>
      <c r="C53" s="208" t="s">
        <v>198</v>
      </c>
      <c r="D53" s="209"/>
      <c r="E53" s="210"/>
      <c r="F53" s="244" t="s">
        <v>116</v>
      </c>
      <c r="G53" s="210"/>
      <c r="H53" s="216" t="s">
        <v>3</v>
      </c>
      <c r="I53" s="217"/>
      <c r="J53" s="217"/>
      <c r="K53" s="217"/>
      <c r="L53" s="218"/>
      <c r="M53" s="246" t="s">
        <v>176</v>
      </c>
      <c r="N53" s="247"/>
      <c r="O53" s="247"/>
      <c r="P53" s="248"/>
      <c r="Q53" s="226" t="s">
        <v>54</v>
      </c>
      <c r="R53" s="227"/>
      <c r="S53" s="228"/>
      <c r="T53" s="97" t="s">
        <v>257</v>
      </c>
      <c r="U53" s="98" t="s">
        <v>257</v>
      </c>
      <c r="V53" s="98" t="s">
        <v>257</v>
      </c>
      <c r="W53" s="98" t="s">
        <v>257</v>
      </c>
      <c r="X53" s="98" t="s">
        <v>64</v>
      </c>
      <c r="Y53" s="98" t="s">
        <v>64</v>
      </c>
      <c r="Z53" s="99" t="s">
        <v>257</v>
      </c>
      <c r="AA53" s="97" t="s">
        <v>257</v>
      </c>
      <c r="AB53" s="98" t="s">
        <v>257</v>
      </c>
      <c r="AC53" s="98" t="s">
        <v>257</v>
      </c>
      <c r="AD53" s="98" t="s">
        <v>257</v>
      </c>
      <c r="AE53" s="98" t="s">
        <v>64</v>
      </c>
      <c r="AF53" s="98" t="s">
        <v>64</v>
      </c>
      <c r="AG53" s="99" t="s">
        <v>257</v>
      </c>
      <c r="AH53" s="97" t="s">
        <v>257</v>
      </c>
      <c r="AI53" s="98" t="s">
        <v>257</v>
      </c>
      <c r="AJ53" s="98" t="s">
        <v>257</v>
      </c>
      <c r="AK53" s="98" t="s">
        <v>257</v>
      </c>
      <c r="AL53" s="98" t="s">
        <v>64</v>
      </c>
      <c r="AM53" s="98" t="s">
        <v>64</v>
      </c>
      <c r="AN53" s="99" t="s">
        <v>257</v>
      </c>
      <c r="AO53" s="97" t="s">
        <v>257</v>
      </c>
      <c r="AP53" s="98" t="s">
        <v>257</v>
      </c>
      <c r="AQ53" s="98" t="s">
        <v>257</v>
      </c>
      <c r="AR53" s="98" t="s">
        <v>257</v>
      </c>
      <c r="AS53" s="98" t="s">
        <v>64</v>
      </c>
      <c r="AT53" s="98" t="s">
        <v>64</v>
      </c>
      <c r="AU53" s="99" t="s">
        <v>257</v>
      </c>
      <c r="AV53" s="97" t="s">
        <v>257</v>
      </c>
      <c r="AW53" s="98" t="s">
        <v>257</v>
      </c>
      <c r="AX53" s="99"/>
      <c r="AY53" s="192">
        <f t="shared" ref="AY53" si="21">IF($BD$3="計画",SUM(T54:AU54),IF($BD$3="実績",SUM(T54:AX54),""))</f>
        <v>176.00000000000003</v>
      </c>
      <c r="AZ53" s="193"/>
      <c r="BA53" s="196">
        <f>IF($BD$3="計画",AY53/4,IF($BD$3="実績",AY53/($V$7/7),""))</f>
        <v>41.066666666666677</v>
      </c>
      <c r="BB53" s="197"/>
      <c r="BC53" s="241"/>
      <c r="BD53" s="242"/>
      <c r="BE53" s="242"/>
      <c r="BF53" s="242"/>
      <c r="BG53" s="242"/>
      <c r="BH53" s="243"/>
    </row>
    <row r="54" spans="2:60" ht="20.25" customHeight="1" x14ac:dyDescent="0.4">
      <c r="B54" s="255"/>
      <c r="C54" s="211"/>
      <c r="D54" s="209"/>
      <c r="E54" s="210"/>
      <c r="F54" s="256"/>
      <c r="G54" s="213"/>
      <c r="H54" s="219"/>
      <c r="I54" s="217"/>
      <c r="J54" s="217"/>
      <c r="K54" s="217"/>
      <c r="L54" s="218"/>
      <c r="M54" s="220"/>
      <c r="N54" s="221"/>
      <c r="O54" s="221"/>
      <c r="P54" s="222"/>
      <c r="Q54" s="260" t="s">
        <v>55</v>
      </c>
      <c r="R54" s="261"/>
      <c r="S54" s="262"/>
      <c r="T54" s="94">
        <f>IF(T53="","",VLOOKUP(T53,'【記載例】シフト記号表（勤務時間帯）'!$C$4:$K$35,9,FALSE))</f>
        <v>8.0000000000000018</v>
      </c>
      <c r="U54" s="95">
        <f>IF(U53="","",VLOOKUP(U53,'【記載例】シフト記号表（勤務時間帯）'!$C$4:$K$35,9,FALSE))</f>
        <v>8.0000000000000018</v>
      </c>
      <c r="V54" s="95">
        <f>IF(V53="","",VLOOKUP(V53,'【記載例】シフト記号表（勤務時間帯）'!$C$4:$K$35,9,FALSE))</f>
        <v>8.0000000000000018</v>
      </c>
      <c r="W54" s="95">
        <f>IF(W53="","",VLOOKUP(W53,'【記載例】シフト記号表（勤務時間帯）'!$C$4:$K$35,9,FALSE))</f>
        <v>8.0000000000000018</v>
      </c>
      <c r="X54" s="95" t="str">
        <f>IF(X53="","",VLOOKUP(X53,'【記載例】シフト記号表（勤務時間帯）'!$C$4:$K$35,9,FALSE))</f>
        <v>-</v>
      </c>
      <c r="Y54" s="95" t="str">
        <f>IF(Y53="","",VLOOKUP(Y53,'【記載例】シフト記号表（勤務時間帯）'!$C$4:$K$35,9,FALSE))</f>
        <v>-</v>
      </c>
      <c r="Z54" s="96">
        <f>IF(Z53="","",VLOOKUP(Z53,'【記載例】シフト記号表（勤務時間帯）'!$C$4:$K$35,9,FALSE))</f>
        <v>8.0000000000000018</v>
      </c>
      <c r="AA54" s="94">
        <f>IF(AA53="","",VLOOKUP(AA53,'【記載例】シフト記号表（勤務時間帯）'!$C$4:$K$35,9,FALSE))</f>
        <v>8.0000000000000018</v>
      </c>
      <c r="AB54" s="95">
        <f>IF(AB53="","",VLOOKUP(AB53,'【記載例】シフト記号表（勤務時間帯）'!$C$4:$K$35,9,FALSE))</f>
        <v>8.0000000000000018</v>
      </c>
      <c r="AC54" s="95">
        <f>IF(AC53="","",VLOOKUP(AC53,'【記載例】シフト記号表（勤務時間帯）'!$C$4:$K$35,9,FALSE))</f>
        <v>8.0000000000000018</v>
      </c>
      <c r="AD54" s="95">
        <f>IF(AD53="","",VLOOKUP(AD53,'【記載例】シフト記号表（勤務時間帯）'!$C$4:$K$35,9,FALSE))</f>
        <v>8.0000000000000018</v>
      </c>
      <c r="AE54" s="95" t="str">
        <f>IF(AE53="","",VLOOKUP(AE53,'【記載例】シフト記号表（勤務時間帯）'!$C$4:$K$35,9,FALSE))</f>
        <v>-</v>
      </c>
      <c r="AF54" s="95" t="str">
        <f>IF(AF53="","",VLOOKUP(AF53,'【記載例】シフト記号表（勤務時間帯）'!$C$4:$K$35,9,FALSE))</f>
        <v>-</v>
      </c>
      <c r="AG54" s="96">
        <f>IF(AG53="","",VLOOKUP(AG53,'【記載例】シフト記号表（勤務時間帯）'!$C$4:$K$35,9,FALSE))</f>
        <v>8.0000000000000018</v>
      </c>
      <c r="AH54" s="94">
        <f>IF(AH53="","",VLOOKUP(AH53,'【記載例】シフト記号表（勤務時間帯）'!$C$4:$K$35,9,FALSE))</f>
        <v>8.0000000000000018</v>
      </c>
      <c r="AI54" s="95">
        <f>IF(AI53="","",VLOOKUP(AI53,'【記載例】シフト記号表（勤務時間帯）'!$C$4:$K$35,9,FALSE))</f>
        <v>8.0000000000000018</v>
      </c>
      <c r="AJ54" s="95">
        <f>IF(AJ53="","",VLOOKUP(AJ53,'【記載例】シフト記号表（勤務時間帯）'!$C$4:$K$35,9,FALSE))</f>
        <v>8.0000000000000018</v>
      </c>
      <c r="AK54" s="95">
        <f>IF(AK53="","",VLOOKUP(AK53,'【記載例】シフト記号表（勤務時間帯）'!$C$4:$K$35,9,FALSE))</f>
        <v>8.0000000000000018</v>
      </c>
      <c r="AL54" s="95" t="str">
        <f>IF(AL53="","",VLOOKUP(AL53,'【記載例】シフト記号表（勤務時間帯）'!$C$4:$K$35,9,FALSE))</f>
        <v>-</v>
      </c>
      <c r="AM54" s="95" t="str">
        <f>IF(AM53="","",VLOOKUP(AM53,'【記載例】シフト記号表（勤務時間帯）'!$C$4:$K$35,9,FALSE))</f>
        <v>-</v>
      </c>
      <c r="AN54" s="96">
        <f>IF(AN53="","",VLOOKUP(AN53,'【記載例】シフト記号表（勤務時間帯）'!$C$4:$K$35,9,FALSE))</f>
        <v>8.0000000000000018</v>
      </c>
      <c r="AO54" s="94">
        <f>IF(AO53="","",VLOOKUP(AO53,'【記載例】シフト記号表（勤務時間帯）'!$C$4:$K$35,9,FALSE))</f>
        <v>8.0000000000000018</v>
      </c>
      <c r="AP54" s="95">
        <f>IF(AP53="","",VLOOKUP(AP53,'【記載例】シフト記号表（勤務時間帯）'!$C$4:$K$35,9,FALSE))</f>
        <v>8.0000000000000018</v>
      </c>
      <c r="AQ54" s="95">
        <f>IF(AQ53="","",VLOOKUP(AQ53,'【記載例】シフト記号表（勤務時間帯）'!$C$4:$K$35,9,FALSE))</f>
        <v>8.0000000000000018</v>
      </c>
      <c r="AR54" s="95">
        <f>IF(AR53="","",VLOOKUP(AR53,'【記載例】シフト記号表（勤務時間帯）'!$C$4:$K$35,9,FALSE))</f>
        <v>8.0000000000000018</v>
      </c>
      <c r="AS54" s="95" t="str">
        <f>IF(AS53="","",VLOOKUP(AS53,'【記載例】シフト記号表（勤務時間帯）'!$C$4:$K$35,9,FALSE))</f>
        <v>-</v>
      </c>
      <c r="AT54" s="95" t="str">
        <f>IF(AT53="","",VLOOKUP(AT53,'【記載例】シフト記号表（勤務時間帯）'!$C$4:$K$35,9,FALSE))</f>
        <v>-</v>
      </c>
      <c r="AU54" s="96">
        <f>IF(AU53="","",VLOOKUP(AU53,'【記載例】シフト記号表（勤務時間帯）'!$C$4:$K$35,9,FALSE))</f>
        <v>8.0000000000000018</v>
      </c>
      <c r="AV54" s="94">
        <f>IF(AV53="","",VLOOKUP(AV53,'【記載例】シフト記号表（勤務時間帯）'!$C$4:$K$35,9,FALSE))</f>
        <v>8.0000000000000018</v>
      </c>
      <c r="AW54" s="95">
        <f>IF(AW53="","",VLOOKUP(AW53,'【記載例】シフト記号表（勤務時間帯）'!$C$4:$K$35,9,FALSE))</f>
        <v>8.0000000000000018</v>
      </c>
      <c r="AX54" s="96" t="str">
        <f>IF(AX53="","",VLOOKUP(AX53,'【記載例】シフト記号表（勤務時間帯）'!$C$4:$K$35,9,FALSE))</f>
        <v/>
      </c>
      <c r="AY54" s="192"/>
      <c r="AZ54" s="193"/>
      <c r="BA54" s="196"/>
      <c r="BB54" s="197"/>
      <c r="BC54" s="257"/>
      <c r="BD54" s="258"/>
      <c r="BE54" s="258"/>
      <c r="BF54" s="258"/>
      <c r="BG54" s="258"/>
      <c r="BH54" s="259"/>
    </row>
    <row r="55" spans="2:60" ht="20.25" customHeight="1" x14ac:dyDescent="0.4">
      <c r="B55" s="207">
        <f>B53+1</f>
        <v>21</v>
      </c>
      <c r="C55" s="208" t="s">
        <v>198</v>
      </c>
      <c r="D55" s="209"/>
      <c r="E55" s="210"/>
      <c r="F55" s="244" t="s">
        <v>116</v>
      </c>
      <c r="G55" s="210"/>
      <c r="H55" s="216" t="s">
        <v>118</v>
      </c>
      <c r="I55" s="217"/>
      <c r="J55" s="217"/>
      <c r="K55" s="217"/>
      <c r="L55" s="218"/>
      <c r="M55" s="246" t="s">
        <v>177</v>
      </c>
      <c r="N55" s="247"/>
      <c r="O55" s="247"/>
      <c r="P55" s="248"/>
      <c r="Q55" s="226" t="s">
        <v>54</v>
      </c>
      <c r="R55" s="227"/>
      <c r="S55" s="228"/>
      <c r="T55" s="97" t="s">
        <v>258</v>
      </c>
      <c r="U55" s="98" t="s">
        <v>258</v>
      </c>
      <c r="V55" s="98" t="s">
        <v>258</v>
      </c>
      <c r="W55" s="98" t="s">
        <v>258</v>
      </c>
      <c r="X55" s="98" t="s">
        <v>64</v>
      </c>
      <c r="Y55" s="98" t="s">
        <v>64</v>
      </c>
      <c r="Z55" s="99" t="s">
        <v>258</v>
      </c>
      <c r="AA55" s="97" t="s">
        <v>258</v>
      </c>
      <c r="AB55" s="98" t="s">
        <v>258</v>
      </c>
      <c r="AC55" s="98" t="s">
        <v>258</v>
      </c>
      <c r="AD55" s="98" t="s">
        <v>258</v>
      </c>
      <c r="AE55" s="98" t="s">
        <v>64</v>
      </c>
      <c r="AF55" s="98" t="s">
        <v>64</v>
      </c>
      <c r="AG55" s="99" t="s">
        <v>258</v>
      </c>
      <c r="AH55" s="97" t="s">
        <v>258</v>
      </c>
      <c r="AI55" s="98" t="s">
        <v>258</v>
      </c>
      <c r="AJ55" s="98" t="s">
        <v>258</v>
      </c>
      <c r="AK55" s="98" t="s">
        <v>258</v>
      </c>
      <c r="AL55" s="98" t="s">
        <v>64</v>
      </c>
      <c r="AM55" s="98" t="s">
        <v>64</v>
      </c>
      <c r="AN55" s="99" t="s">
        <v>258</v>
      </c>
      <c r="AO55" s="97" t="s">
        <v>258</v>
      </c>
      <c r="AP55" s="98" t="s">
        <v>258</v>
      </c>
      <c r="AQ55" s="98" t="s">
        <v>258</v>
      </c>
      <c r="AR55" s="98" t="s">
        <v>258</v>
      </c>
      <c r="AS55" s="98" t="s">
        <v>64</v>
      </c>
      <c r="AT55" s="98" t="s">
        <v>64</v>
      </c>
      <c r="AU55" s="99" t="s">
        <v>258</v>
      </c>
      <c r="AV55" s="97" t="s">
        <v>258</v>
      </c>
      <c r="AW55" s="98" t="s">
        <v>258</v>
      </c>
      <c r="AX55" s="99"/>
      <c r="AY55" s="192">
        <f t="shared" ref="AY55" si="22">IF($BD$3="計画",SUM(T56:AU56),IF($BD$3="実績",SUM(T56:AX56),""))</f>
        <v>176</v>
      </c>
      <c r="AZ55" s="193"/>
      <c r="BA55" s="196">
        <f>IF($BD$3="計画",AY55/4,IF($BD$3="実績",AY55/($V$7/7),""))</f>
        <v>41.06666666666667</v>
      </c>
      <c r="BB55" s="197"/>
      <c r="BC55" s="241"/>
      <c r="BD55" s="242"/>
      <c r="BE55" s="242"/>
      <c r="BF55" s="242"/>
      <c r="BG55" s="242"/>
      <c r="BH55" s="243"/>
    </row>
    <row r="56" spans="2:60" ht="20.25" customHeight="1" x14ac:dyDescent="0.4">
      <c r="B56" s="255"/>
      <c r="C56" s="211"/>
      <c r="D56" s="209"/>
      <c r="E56" s="210"/>
      <c r="F56" s="256"/>
      <c r="G56" s="213"/>
      <c r="H56" s="219"/>
      <c r="I56" s="217"/>
      <c r="J56" s="217"/>
      <c r="K56" s="217"/>
      <c r="L56" s="218"/>
      <c r="M56" s="220"/>
      <c r="N56" s="221"/>
      <c r="O56" s="221"/>
      <c r="P56" s="222"/>
      <c r="Q56" s="260" t="s">
        <v>55</v>
      </c>
      <c r="R56" s="261"/>
      <c r="S56" s="262"/>
      <c r="T56" s="94">
        <f>IF(T55="","",VLOOKUP(T55,'【記載例】シフト記号表（勤務時間帯）'!$C$4:$K$35,9,FALSE))</f>
        <v>8</v>
      </c>
      <c r="U56" s="95">
        <f>IF(U55="","",VLOOKUP(U55,'【記載例】シフト記号表（勤務時間帯）'!$C$4:$K$35,9,FALSE))</f>
        <v>8</v>
      </c>
      <c r="V56" s="95">
        <f>IF(V55="","",VLOOKUP(V55,'【記載例】シフト記号表（勤務時間帯）'!$C$4:$K$35,9,FALSE))</f>
        <v>8</v>
      </c>
      <c r="W56" s="95">
        <f>IF(W55="","",VLOOKUP(W55,'【記載例】シフト記号表（勤務時間帯）'!$C$4:$K$35,9,FALSE))</f>
        <v>8</v>
      </c>
      <c r="X56" s="95" t="str">
        <f>IF(X55="","",VLOOKUP(X55,'【記載例】シフト記号表（勤務時間帯）'!$C$4:$K$35,9,FALSE))</f>
        <v>-</v>
      </c>
      <c r="Y56" s="95" t="str">
        <f>IF(Y55="","",VLOOKUP(Y55,'【記載例】シフト記号表（勤務時間帯）'!$C$4:$K$35,9,FALSE))</f>
        <v>-</v>
      </c>
      <c r="Z56" s="96">
        <f>IF(Z55="","",VLOOKUP(Z55,'【記載例】シフト記号表（勤務時間帯）'!$C$4:$K$35,9,FALSE))</f>
        <v>8</v>
      </c>
      <c r="AA56" s="94">
        <f>IF(AA55="","",VLOOKUP(AA55,'【記載例】シフト記号表（勤務時間帯）'!$C$4:$K$35,9,FALSE))</f>
        <v>8</v>
      </c>
      <c r="AB56" s="95">
        <f>IF(AB55="","",VLOOKUP(AB55,'【記載例】シフト記号表（勤務時間帯）'!$C$4:$K$35,9,FALSE))</f>
        <v>8</v>
      </c>
      <c r="AC56" s="95">
        <f>IF(AC55="","",VLOOKUP(AC55,'【記載例】シフト記号表（勤務時間帯）'!$C$4:$K$35,9,FALSE))</f>
        <v>8</v>
      </c>
      <c r="AD56" s="95">
        <f>IF(AD55="","",VLOOKUP(AD55,'【記載例】シフト記号表（勤務時間帯）'!$C$4:$K$35,9,FALSE))</f>
        <v>8</v>
      </c>
      <c r="AE56" s="95" t="str">
        <f>IF(AE55="","",VLOOKUP(AE55,'【記載例】シフト記号表（勤務時間帯）'!$C$4:$K$35,9,FALSE))</f>
        <v>-</v>
      </c>
      <c r="AF56" s="95" t="str">
        <f>IF(AF55="","",VLOOKUP(AF55,'【記載例】シフト記号表（勤務時間帯）'!$C$4:$K$35,9,FALSE))</f>
        <v>-</v>
      </c>
      <c r="AG56" s="96">
        <f>IF(AG55="","",VLOOKUP(AG55,'【記載例】シフト記号表（勤務時間帯）'!$C$4:$K$35,9,FALSE))</f>
        <v>8</v>
      </c>
      <c r="AH56" s="94">
        <f>IF(AH55="","",VLOOKUP(AH55,'【記載例】シフト記号表（勤務時間帯）'!$C$4:$K$35,9,FALSE))</f>
        <v>8</v>
      </c>
      <c r="AI56" s="95">
        <f>IF(AI55="","",VLOOKUP(AI55,'【記載例】シフト記号表（勤務時間帯）'!$C$4:$K$35,9,FALSE))</f>
        <v>8</v>
      </c>
      <c r="AJ56" s="95">
        <f>IF(AJ55="","",VLOOKUP(AJ55,'【記載例】シフト記号表（勤務時間帯）'!$C$4:$K$35,9,FALSE))</f>
        <v>8</v>
      </c>
      <c r="AK56" s="95">
        <f>IF(AK55="","",VLOOKUP(AK55,'【記載例】シフト記号表（勤務時間帯）'!$C$4:$K$35,9,FALSE))</f>
        <v>8</v>
      </c>
      <c r="AL56" s="95" t="str">
        <f>IF(AL55="","",VLOOKUP(AL55,'【記載例】シフト記号表（勤務時間帯）'!$C$4:$K$35,9,FALSE))</f>
        <v>-</v>
      </c>
      <c r="AM56" s="95" t="str">
        <f>IF(AM55="","",VLOOKUP(AM55,'【記載例】シフト記号表（勤務時間帯）'!$C$4:$K$35,9,FALSE))</f>
        <v>-</v>
      </c>
      <c r="AN56" s="96">
        <f>IF(AN55="","",VLOOKUP(AN55,'【記載例】シフト記号表（勤務時間帯）'!$C$4:$K$35,9,FALSE))</f>
        <v>8</v>
      </c>
      <c r="AO56" s="94">
        <f>IF(AO55="","",VLOOKUP(AO55,'【記載例】シフト記号表（勤務時間帯）'!$C$4:$K$35,9,FALSE))</f>
        <v>8</v>
      </c>
      <c r="AP56" s="95">
        <f>IF(AP55="","",VLOOKUP(AP55,'【記載例】シフト記号表（勤務時間帯）'!$C$4:$K$35,9,FALSE))</f>
        <v>8</v>
      </c>
      <c r="AQ56" s="95">
        <f>IF(AQ55="","",VLOOKUP(AQ55,'【記載例】シフト記号表（勤務時間帯）'!$C$4:$K$35,9,FALSE))</f>
        <v>8</v>
      </c>
      <c r="AR56" s="95">
        <f>IF(AR55="","",VLOOKUP(AR55,'【記載例】シフト記号表（勤務時間帯）'!$C$4:$K$35,9,FALSE))</f>
        <v>8</v>
      </c>
      <c r="AS56" s="95" t="str">
        <f>IF(AS55="","",VLOOKUP(AS55,'【記載例】シフト記号表（勤務時間帯）'!$C$4:$K$35,9,FALSE))</f>
        <v>-</v>
      </c>
      <c r="AT56" s="95" t="str">
        <f>IF(AT55="","",VLOOKUP(AT55,'【記載例】シフト記号表（勤務時間帯）'!$C$4:$K$35,9,FALSE))</f>
        <v>-</v>
      </c>
      <c r="AU56" s="96">
        <f>IF(AU55="","",VLOOKUP(AU55,'【記載例】シフト記号表（勤務時間帯）'!$C$4:$K$35,9,FALSE))</f>
        <v>8</v>
      </c>
      <c r="AV56" s="94">
        <f>IF(AV55="","",VLOOKUP(AV55,'【記載例】シフト記号表（勤務時間帯）'!$C$4:$K$35,9,FALSE))</f>
        <v>8</v>
      </c>
      <c r="AW56" s="95">
        <f>IF(AW55="","",VLOOKUP(AW55,'【記載例】シフト記号表（勤務時間帯）'!$C$4:$K$35,9,FALSE))</f>
        <v>8</v>
      </c>
      <c r="AX56" s="96" t="str">
        <f>IF(AX55="","",VLOOKUP(AX55,'【記載例】シフト記号表（勤務時間帯）'!$C$4:$K$35,9,FALSE))</f>
        <v/>
      </c>
      <c r="AY56" s="192"/>
      <c r="AZ56" s="193"/>
      <c r="BA56" s="196"/>
      <c r="BB56" s="197"/>
      <c r="BC56" s="257"/>
      <c r="BD56" s="258"/>
      <c r="BE56" s="258"/>
      <c r="BF56" s="258"/>
      <c r="BG56" s="258"/>
      <c r="BH56" s="259"/>
    </row>
    <row r="57" spans="2:60" ht="20.25" customHeight="1" x14ac:dyDescent="0.4">
      <c r="B57" s="207">
        <f>B55+1</f>
        <v>22</v>
      </c>
      <c r="C57" s="208" t="s">
        <v>214</v>
      </c>
      <c r="D57" s="209"/>
      <c r="E57" s="210"/>
      <c r="F57" s="244" t="s">
        <v>116</v>
      </c>
      <c r="G57" s="210"/>
      <c r="H57" s="216" t="s">
        <v>150</v>
      </c>
      <c r="I57" s="217"/>
      <c r="J57" s="217"/>
      <c r="K57" s="217"/>
      <c r="L57" s="218"/>
      <c r="M57" s="246" t="s">
        <v>178</v>
      </c>
      <c r="N57" s="247"/>
      <c r="O57" s="247"/>
      <c r="P57" s="248"/>
      <c r="Q57" s="226" t="s">
        <v>54</v>
      </c>
      <c r="R57" s="227"/>
      <c r="S57" s="228"/>
      <c r="T57" s="97" t="s">
        <v>256</v>
      </c>
      <c r="U57" s="98" t="s">
        <v>256</v>
      </c>
      <c r="V57" s="98" t="s">
        <v>64</v>
      </c>
      <c r="W57" s="98" t="s">
        <v>64</v>
      </c>
      <c r="X57" s="98" t="s">
        <v>256</v>
      </c>
      <c r="Y57" s="98" t="s">
        <v>256</v>
      </c>
      <c r="Z57" s="99" t="s">
        <v>256</v>
      </c>
      <c r="AA57" s="97" t="s">
        <v>256</v>
      </c>
      <c r="AB57" s="98" t="s">
        <v>256</v>
      </c>
      <c r="AC57" s="98" t="s">
        <v>64</v>
      </c>
      <c r="AD57" s="98" t="s">
        <v>64</v>
      </c>
      <c r="AE57" s="98" t="s">
        <v>256</v>
      </c>
      <c r="AF57" s="98" t="s">
        <v>256</v>
      </c>
      <c r="AG57" s="99" t="s">
        <v>256</v>
      </c>
      <c r="AH57" s="97" t="s">
        <v>256</v>
      </c>
      <c r="AI57" s="98" t="s">
        <v>256</v>
      </c>
      <c r="AJ57" s="98" t="s">
        <v>64</v>
      </c>
      <c r="AK57" s="98" t="s">
        <v>64</v>
      </c>
      <c r="AL57" s="98" t="s">
        <v>256</v>
      </c>
      <c r="AM57" s="98" t="s">
        <v>256</v>
      </c>
      <c r="AN57" s="99" t="s">
        <v>256</v>
      </c>
      <c r="AO57" s="97" t="s">
        <v>256</v>
      </c>
      <c r="AP57" s="98" t="s">
        <v>256</v>
      </c>
      <c r="AQ57" s="98" t="s">
        <v>64</v>
      </c>
      <c r="AR57" s="98" t="s">
        <v>64</v>
      </c>
      <c r="AS57" s="98" t="s">
        <v>256</v>
      </c>
      <c r="AT57" s="98" t="s">
        <v>256</v>
      </c>
      <c r="AU57" s="99" t="s">
        <v>256</v>
      </c>
      <c r="AV57" s="97" t="s">
        <v>256</v>
      </c>
      <c r="AW57" s="98" t="s">
        <v>256</v>
      </c>
      <c r="AX57" s="99"/>
      <c r="AY57" s="192">
        <f t="shared" ref="AY57" si="23">IF($BD$3="計画",SUM(T58:AU58),IF($BD$3="実績",SUM(T58:AX58),""))</f>
        <v>176</v>
      </c>
      <c r="AZ57" s="193"/>
      <c r="BA57" s="196">
        <f>IF($BD$3="計画",AY57/4,IF($BD$3="実績",AY57/($V$7/7),""))</f>
        <v>41.06666666666667</v>
      </c>
      <c r="BB57" s="197"/>
      <c r="BC57" s="241"/>
      <c r="BD57" s="242"/>
      <c r="BE57" s="242"/>
      <c r="BF57" s="242"/>
      <c r="BG57" s="242"/>
      <c r="BH57" s="243"/>
    </row>
    <row r="58" spans="2:60" ht="20.25" customHeight="1" x14ac:dyDescent="0.4">
      <c r="B58" s="255"/>
      <c r="C58" s="211"/>
      <c r="D58" s="209"/>
      <c r="E58" s="210"/>
      <c r="F58" s="256"/>
      <c r="G58" s="213"/>
      <c r="H58" s="219"/>
      <c r="I58" s="217"/>
      <c r="J58" s="217"/>
      <c r="K58" s="217"/>
      <c r="L58" s="218"/>
      <c r="M58" s="220"/>
      <c r="N58" s="221"/>
      <c r="O58" s="221"/>
      <c r="P58" s="222"/>
      <c r="Q58" s="260" t="s">
        <v>55</v>
      </c>
      <c r="R58" s="261"/>
      <c r="S58" s="262"/>
      <c r="T58" s="94">
        <f>IF(T57="","",VLOOKUP(T57,'【記載例】シフト記号表（勤務時間帯）'!$C$4:$K$35,9,FALSE))</f>
        <v>8</v>
      </c>
      <c r="U58" s="95">
        <f>IF(U57="","",VLOOKUP(U57,'【記載例】シフト記号表（勤務時間帯）'!$C$4:$K$35,9,FALSE))</f>
        <v>8</v>
      </c>
      <c r="V58" s="95" t="str">
        <f>IF(V57="","",VLOOKUP(V57,'【記載例】シフト記号表（勤務時間帯）'!$C$4:$K$35,9,FALSE))</f>
        <v>-</v>
      </c>
      <c r="W58" s="95" t="str">
        <f>IF(W57="","",VLOOKUP(W57,'【記載例】シフト記号表（勤務時間帯）'!$C$4:$K$35,9,FALSE))</f>
        <v>-</v>
      </c>
      <c r="X58" s="95">
        <f>IF(X57="","",VLOOKUP(X57,'【記載例】シフト記号表（勤務時間帯）'!$C$4:$K$35,9,FALSE))</f>
        <v>8</v>
      </c>
      <c r="Y58" s="95">
        <f>IF(Y57="","",VLOOKUP(Y57,'【記載例】シフト記号表（勤務時間帯）'!$C$4:$K$35,9,FALSE))</f>
        <v>8</v>
      </c>
      <c r="Z58" s="96">
        <f>IF(Z57="","",VLOOKUP(Z57,'【記載例】シフト記号表（勤務時間帯）'!$C$4:$K$35,9,FALSE))</f>
        <v>8</v>
      </c>
      <c r="AA58" s="94">
        <f>IF(AA57="","",VLOOKUP(AA57,'【記載例】シフト記号表（勤務時間帯）'!$C$4:$K$35,9,FALSE))</f>
        <v>8</v>
      </c>
      <c r="AB58" s="95">
        <f>IF(AB57="","",VLOOKUP(AB57,'【記載例】シフト記号表（勤務時間帯）'!$C$4:$K$35,9,FALSE))</f>
        <v>8</v>
      </c>
      <c r="AC58" s="95" t="str">
        <f>IF(AC57="","",VLOOKUP(AC57,'【記載例】シフト記号表（勤務時間帯）'!$C$4:$K$35,9,FALSE))</f>
        <v>-</v>
      </c>
      <c r="AD58" s="95" t="str">
        <f>IF(AD57="","",VLOOKUP(AD57,'【記載例】シフト記号表（勤務時間帯）'!$C$4:$K$35,9,FALSE))</f>
        <v>-</v>
      </c>
      <c r="AE58" s="95">
        <f>IF(AE57="","",VLOOKUP(AE57,'【記載例】シフト記号表（勤務時間帯）'!$C$4:$K$35,9,FALSE))</f>
        <v>8</v>
      </c>
      <c r="AF58" s="95">
        <f>IF(AF57="","",VLOOKUP(AF57,'【記載例】シフト記号表（勤務時間帯）'!$C$4:$K$35,9,FALSE))</f>
        <v>8</v>
      </c>
      <c r="AG58" s="96">
        <f>IF(AG57="","",VLOOKUP(AG57,'【記載例】シフト記号表（勤務時間帯）'!$C$4:$K$35,9,FALSE))</f>
        <v>8</v>
      </c>
      <c r="AH58" s="94">
        <f>IF(AH57="","",VLOOKUP(AH57,'【記載例】シフト記号表（勤務時間帯）'!$C$4:$K$35,9,FALSE))</f>
        <v>8</v>
      </c>
      <c r="AI58" s="95">
        <f>IF(AI57="","",VLOOKUP(AI57,'【記載例】シフト記号表（勤務時間帯）'!$C$4:$K$35,9,FALSE))</f>
        <v>8</v>
      </c>
      <c r="AJ58" s="95" t="str">
        <f>IF(AJ57="","",VLOOKUP(AJ57,'【記載例】シフト記号表（勤務時間帯）'!$C$4:$K$35,9,FALSE))</f>
        <v>-</v>
      </c>
      <c r="AK58" s="95" t="str">
        <f>IF(AK57="","",VLOOKUP(AK57,'【記載例】シフト記号表（勤務時間帯）'!$C$4:$K$35,9,FALSE))</f>
        <v>-</v>
      </c>
      <c r="AL58" s="95">
        <f>IF(AL57="","",VLOOKUP(AL57,'【記載例】シフト記号表（勤務時間帯）'!$C$4:$K$35,9,FALSE))</f>
        <v>8</v>
      </c>
      <c r="AM58" s="95">
        <f>IF(AM57="","",VLOOKUP(AM57,'【記載例】シフト記号表（勤務時間帯）'!$C$4:$K$35,9,FALSE))</f>
        <v>8</v>
      </c>
      <c r="AN58" s="96">
        <f>IF(AN57="","",VLOOKUP(AN57,'【記載例】シフト記号表（勤務時間帯）'!$C$4:$K$35,9,FALSE))</f>
        <v>8</v>
      </c>
      <c r="AO58" s="94">
        <f>IF(AO57="","",VLOOKUP(AO57,'【記載例】シフト記号表（勤務時間帯）'!$C$4:$K$35,9,FALSE))</f>
        <v>8</v>
      </c>
      <c r="AP58" s="95">
        <f>IF(AP57="","",VLOOKUP(AP57,'【記載例】シフト記号表（勤務時間帯）'!$C$4:$K$35,9,FALSE))</f>
        <v>8</v>
      </c>
      <c r="AQ58" s="95" t="str">
        <f>IF(AQ57="","",VLOOKUP(AQ57,'【記載例】シフト記号表（勤務時間帯）'!$C$4:$K$35,9,FALSE))</f>
        <v>-</v>
      </c>
      <c r="AR58" s="95" t="str">
        <f>IF(AR57="","",VLOOKUP(AR57,'【記載例】シフト記号表（勤務時間帯）'!$C$4:$K$35,9,FALSE))</f>
        <v>-</v>
      </c>
      <c r="AS58" s="95">
        <f>IF(AS57="","",VLOOKUP(AS57,'【記載例】シフト記号表（勤務時間帯）'!$C$4:$K$35,9,FALSE))</f>
        <v>8</v>
      </c>
      <c r="AT58" s="95">
        <f>IF(AT57="","",VLOOKUP(AT57,'【記載例】シフト記号表（勤務時間帯）'!$C$4:$K$35,9,FALSE))</f>
        <v>8</v>
      </c>
      <c r="AU58" s="96">
        <f>IF(AU57="","",VLOOKUP(AU57,'【記載例】シフト記号表（勤務時間帯）'!$C$4:$K$35,9,FALSE))</f>
        <v>8</v>
      </c>
      <c r="AV58" s="94">
        <f>IF(AV57="","",VLOOKUP(AV57,'【記載例】シフト記号表（勤務時間帯）'!$C$4:$K$35,9,FALSE))</f>
        <v>8</v>
      </c>
      <c r="AW58" s="95">
        <f>IF(AW57="","",VLOOKUP(AW57,'【記載例】シフト記号表（勤務時間帯）'!$C$4:$K$35,9,FALSE))</f>
        <v>8</v>
      </c>
      <c r="AX58" s="96" t="str">
        <f>IF(AX57="","",VLOOKUP(AX57,'【記載例】シフト記号表（勤務時間帯）'!$C$4:$K$35,9,FALSE))</f>
        <v/>
      </c>
      <c r="AY58" s="192"/>
      <c r="AZ58" s="193"/>
      <c r="BA58" s="196"/>
      <c r="BB58" s="197"/>
      <c r="BC58" s="257"/>
      <c r="BD58" s="258"/>
      <c r="BE58" s="258"/>
      <c r="BF58" s="258"/>
      <c r="BG58" s="258"/>
      <c r="BH58" s="259"/>
    </row>
    <row r="59" spans="2:60" ht="20.25" customHeight="1" x14ac:dyDescent="0.4">
      <c r="B59" s="207">
        <f>B57+1</f>
        <v>23</v>
      </c>
      <c r="C59" s="208" t="s">
        <v>214</v>
      </c>
      <c r="D59" s="209"/>
      <c r="E59" s="210"/>
      <c r="F59" s="244" t="s">
        <v>116</v>
      </c>
      <c r="G59" s="210"/>
      <c r="H59" s="216" t="s">
        <v>151</v>
      </c>
      <c r="I59" s="217"/>
      <c r="J59" s="217"/>
      <c r="K59" s="217"/>
      <c r="L59" s="218"/>
      <c r="M59" s="246" t="s">
        <v>179</v>
      </c>
      <c r="N59" s="247"/>
      <c r="O59" s="247"/>
      <c r="P59" s="248"/>
      <c r="Q59" s="226" t="s">
        <v>54</v>
      </c>
      <c r="R59" s="227"/>
      <c r="S59" s="228"/>
      <c r="T59" s="97" t="s">
        <v>257</v>
      </c>
      <c r="U59" s="98" t="s">
        <v>257</v>
      </c>
      <c r="V59" s="98" t="s">
        <v>64</v>
      </c>
      <c r="W59" s="98" t="s">
        <v>64</v>
      </c>
      <c r="X59" s="98" t="s">
        <v>257</v>
      </c>
      <c r="Y59" s="98" t="s">
        <v>257</v>
      </c>
      <c r="Z59" s="99" t="s">
        <v>257</v>
      </c>
      <c r="AA59" s="97" t="s">
        <v>257</v>
      </c>
      <c r="AB59" s="98" t="s">
        <v>257</v>
      </c>
      <c r="AC59" s="98" t="s">
        <v>64</v>
      </c>
      <c r="AD59" s="98" t="s">
        <v>64</v>
      </c>
      <c r="AE59" s="98" t="s">
        <v>257</v>
      </c>
      <c r="AF59" s="98" t="s">
        <v>257</v>
      </c>
      <c r="AG59" s="99" t="s">
        <v>257</v>
      </c>
      <c r="AH59" s="97" t="s">
        <v>257</v>
      </c>
      <c r="AI59" s="98" t="s">
        <v>257</v>
      </c>
      <c r="AJ59" s="98" t="s">
        <v>64</v>
      </c>
      <c r="AK59" s="98" t="s">
        <v>64</v>
      </c>
      <c r="AL59" s="98" t="s">
        <v>257</v>
      </c>
      <c r="AM59" s="98" t="s">
        <v>257</v>
      </c>
      <c r="AN59" s="99" t="s">
        <v>257</v>
      </c>
      <c r="AO59" s="97" t="s">
        <v>257</v>
      </c>
      <c r="AP59" s="98" t="s">
        <v>257</v>
      </c>
      <c r="AQ59" s="98" t="s">
        <v>64</v>
      </c>
      <c r="AR59" s="98" t="s">
        <v>64</v>
      </c>
      <c r="AS59" s="98" t="s">
        <v>257</v>
      </c>
      <c r="AT59" s="98" t="s">
        <v>257</v>
      </c>
      <c r="AU59" s="99" t="s">
        <v>257</v>
      </c>
      <c r="AV59" s="97" t="s">
        <v>257</v>
      </c>
      <c r="AW59" s="98" t="s">
        <v>257</v>
      </c>
      <c r="AX59" s="99"/>
      <c r="AY59" s="192">
        <f t="shared" ref="AY59" si="24">IF($BD$3="計画",SUM(T60:AU60),IF($BD$3="実績",SUM(T60:AX60),""))</f>
        <v>176.00000000000003</v>
      </c>
      <c r="AZ59" s="193"/>
      <c r="BA59" s="196">
        <f>IF($BD$3="計画",AY59/4,IF($BD$3="実績",AY59/($V$7/7),""))</f>
        <v>41.066666666666677</v>
      </c>
      <c r="BB59" s="197"/>
      <c r="BC59" s="241"/>
      <c r="BD59" s="242"/>
      <c r="BE59" s="242"/>
      <c r="BF59" s="242"/>
      <c r="BG59" s="242"/>
      <c r="BH59" s="243"/>
    </row>
    <row r="60" spans="2:60" ht="20.25" customHeight="1" x14ac:dyDescent="0.4">
      <c r="B60" s="255"/>
      <c r="C60" s="211"/>
      <c r="D60" s="209"/>
      <c r="E60" s="210"/>
      <c r="F60" s="256"/>
      <c r="G60" s="213"/>
      <c r="H60" s="219"/>
      <c r="I60" s="217"/>
      <c r="J60" s="217"/>
      <c r="K60" s="217"/>
      <c r="L60" s="218"/>
      <c r="M60" s="220"/>
      <c r="N60" s="221"/>
      <c r="O60" s="221"/>
      <c r="P60" s="222"/>
      <c r="Q60" s="260" t="s">
        <v>55</v>
      </c>
      <c r="R60" s="261"/>
      <c r="S60" s="262"/>
      <c r="T60" s="94">
        <f>IF(T59="","",VLOOKUP(T59,'【記載例】シフト記号表（勤務時間帯）'!$C$4:$K$35,9,FALSE))</f>
        <v>8.0000000000000018</v>
      </c>
      <c r="U60" s="95">
        <f>IF(U59="","",VLOOKUP(U59,'【記載例】シフト記号表（勤務時間帯）'!$C$4:$K$35,9,FALSE))</f>
        <v>8.0000000000000018</v>
      </c>
      <c r="V60" s="95" t="str">
        <f>IF(V59="","",VLOOKUP(V59,'【記載例】シフト記号表（勤務時間帯）'!$C$4:$K$35,9,FALSE))</f>
        <v>-</v>
      </c>
      <c r="W60" s="95" t="str">
        <f>IF(W59="","",VLOOKUP(W59,'【記載例】シフト記号表（勤務時間帯）'!$C$4:$K$35,9,FALSE))</f>
        <v>-</v>
      </c>
      <c r="X60" s="95">
        <f>IF(X59="","",VLOOKUP(X59,'【記載例】シフト記号表（勤務時間帯）'!$C$4:$K$35,9,FALSE))</f>
        <v>8.0000000000000018</v>
      </c>
      <c r="Y60" s="95">
        <f>IF(Y59="","",VLOOKUP(Y59,'【記載例】シフト記号表（勤務時間帯）'!$C$4:$K$35,9,FALSE))</f>
        <v>8.0000000000000018</v>
      </c>
      <c r="Z60" s="96">
        <f>IF(Z59="","",VLOOKUP(Z59,'【記載例】シフト記号表（勤務時間帯）'!$C$4:$K$35,9,FALSE))</f>
        <v>8.0000000000000018</v>
      </c>
      <c r="AA60" s="94">
        <f>IF(AA59="","",VLOOKUP(AA59,'【記載例】シフト記号表（勤務時間帯）'!$C$4:$K$35,9,FALSE))</f>
        <v>8.0000000000000018</v>
      </c>
      <c r="AB60" s="95">
        <f>IF(AB59="","",VLOOKUP(AB59,'【記載例】シフト記号表（勤務時間帯）'!$C$4:$K$35,9,FALSE))</f>
        <v>8.0000000000000018</v>
      </c>
      <c r="AC60" s="95" t="str">
        <f>IF(AC59="","",VLOOKUP(AC59,'【記載例】シフト記号表（勤務時間帯）'!$C$4:$K$35,9,FALSE))</f>
        <v>-</v>
      </c>
      <c r="AD60" s="95" t="str">
        <f>IF(AD59="","",VLOOKUP(AD59,'【記載例】シフト記号表（勤務時間帯）'!$C$4:$K$35,9,FALSE))</f>
        <v>-</v>
      </c>
      <c r="AE60" s="95">
        <f>IF(AE59="","",VLOOKUP(AE59,'【記載例】シフト記号表（勤務時間帯）'!$C$4:$K$35,9,FALSE))</f>
        <v>8.0000000000000018</v>
      </c>
      <c r="AF60" s="95">
        <f>IF(AF59="","",VLOOKUP(AF59,'【記載例】シフト記号表（勤務時間帯）'!$C$4:$K$35,9,FALSE))</f>
        <v>8.0000000000000018</v>
      </c>
      <c r="AG60" s="96">
        <f>IF(AG59="","",VLOOKUP(AG59,'【記載例】シフト記号表（勤務時間帯）'!$C$4:$K$35,9,FALSE))</f>
        <v>8.0000000000000018</v>
      </c>
      <c r="AH60" s="94">
        <f>IF(AH59="","",VLOOKUP(AH59,'【記載例】シフト記号表（勤務時間帯）'!$C$4:$K$35,9,FALSE))</f>
        <v>8.0000000000000018</v>
      </c>
      <c r="AI60" s="95">
        <f>IF(AI59="","",VLOOKUP(AI59,'【記載例】シフト記号表（勤務時間帯）'!$C$4:$K$35,9,FALSE))</f>
        <v>8.0000000000000018</v>
      </c>
      <c r="AJ60" s="95" t="str">
        <f>IF(AJ59="","",VLOOKUP(AJ59,'【記載例】シフト記号表（勤務時間帯）'!$C$4:$K$35,9,FALSE))</f>
        <v>-</v>
      </c>
      <c r="AK60" s="95" t="str">
        <f>IF(AK59="","",VLOOKUP(AK59,'【記載例】シフト記号表（勤務時間帯）'!$C$4:$K$35,9,FALSE))</f>
        <v>-</v>
      </c>
      <c r="AL60" s="95">
        <f>IF(AL59="","",VLOOKUP(AL59,'【記載例】シフト記号表（勤務時間帯）'!$C$4:$K$35,9,FALSE))</f>
        <v>8.0000000000000018</v>
      </c>
      <c r="AM60" s="95">
        <f>IF(AM59="","",VLOOKUP(AM59,'【記載例】シフト記号表（勤務時間帯）'!$C$4:$K$35,9,FALSE))</f>
        <v>8.0000000000000018</v>
      </c>
      <c r="AN60" s="96">
        <f>IF(AN59="","",VLOOKUP(AN59,'【記載例】シフト記号表（勤務時間帯）'!$C$4:$K$35,9,FALSE))</f>
        <v>8.0000000000000018</v>
      </c>
      <c r="AO60" s="94">
        <f>IF(AO59="","",VLOOKUP(AO59,'【記載例】シフト記号表（勤務時間帯）'!$C$4:$K$35,9,FALSE))</f>
        <v>8.0000000000000018</v>
      </c>
      <c r="AP60" s="95">
        <f>IF(AP59="","",VLOOKUP(AP59,'【記載例】シフト記号表（勤務時間帯）'!$C$4:$K$35,9,FALSE))</f>
        <v>8.0000000000000018</v>
      </c>
      <c r="AQ60" s="95" t="str">
        <f>IF(AQ59="","",VLOOKUP(AQ59,'【記載例】シフト記号表（勤務時間帯）'!$C$4:$K$35,9,FALSE))</f>
        <v>-</v>
      </c>
      <c r="AR60" s="95" t="str">
        <f>IF(AR59="","",VLOOKUP(AR59,'【記載例】シフト記号表（勤務時間帯）'!$C$4:$K$35,9,FALSE))</f>
        <v>-</v>
      </c>
      <c r="AS60" s="95">
        <f>IF(AS59="","",VLOOKUP(AS59,'【記載例】シフト記号表（勤務時間帯）'!$C$4:$K$35,9,FALSE))</f>
        <v>8.0000000000000018</v>
      </c>
      <c r="AT60" s="95">
        <f>IF(AT59="","",VLOOKUP(AT59,'【記載例】シフト記号表（勤務時間帯）'!$C$4:$K$35,9,FALSE))</f>
        <v>8.0000000000000018</v>
      </c>
      <c r="AU60" s="96">
        <f>IF(AU59="","",VLOOKUP(AU59,'【記載例】シフト記号表（勤務時間帯）'!$C$4:$K$35,9,FALSE))</f>
        <v>8.0000000000000018</v>
      </c>
      <c r="AV60" s="94">
        <f>IF(AV59="","",VLOOKUP(AV59,'【記載例】シフト記号表（勤務時間帯）'!$C$4:$K$35,9,FALSE))</f>
        <v>8.0000000000000018</v>
      </c>
      <c r="AW60" s="95">
        <f>IF(AW59="","",VLOOKUP(AW59,'【記載例】シフト記号表（勤務時間帯）'!$C$4:$K$35,9,FALSE))</f>
        <v>8.0000000000000018</v>
      </c>
      <c r="AX60" s="96" t="str">
        <f>IF(AX59="","",VLOOKUP(AX59,'【記載例】シフト記号表（勤務時間帯）'!$C$4:$K$35,9,FALSE))</f>
        <v/>
      </c>
      <c r="AY60" s="192"/>
      <c r="AZ60" s="193"/>
      <c r="BA60" s="196"/>
      <c r="BB60" s="197"/>
      <c r="BC60" s="257"/>
      <c r="BD60" s="258"/>
      <c r="BE60" s="258"/>
      <c r="BF60" s="258"/>
      <c r="BG60" s="258"/>
      <c r="BH60" s="259"/>
    </row>
    <row r="61" spans="2:60" ht="20.25" customHeight="1" x14ac:dyDescent="0.4">
      <c r="B61" s="207">
        <f>B59+1</f>
        <v>24</v>
      </c>
      <c r="C61" s="208" t="s">
        <v>214</v>
      </c>
      <c r="D61" s="209"/>
      <c r="E61" s="210"/>
      <c r="F61" s="244" t="s">
        <v>116</v>
      </c>
      <c r="G61" s="210"/>
      <c r="H61" s="216" t="s">
        <v>151</v>
      </c>
      <c r="I61" s="217"/>
      <c r="J61" s="217"/>
      <c r="K61" s="217"/>
      <c r="L61" s="218"/>
      <c r="M61" s="246" t="s">
        <v>182</v>
      </c>
      <c r="N61" s="247"/>
      <c r="O61" s="247"/>
      <c r="P61" s="248"/>
      <c r="Q61" s="226" t="s">
        <v>54</v>
      </c>
      <c r="R61" s="227"/>
      <c r="S61" s="228"/>
      <c r="T61" s="97" t="s">
        <v>258</v>
      </c>
      <c r="U61" s="98" t="s">
        <v>258</v>
      </c>
      <c r="V61" s="98" t="s">
        <v>64</v>
      </c>
      <c r="W61" s="98" t="s">
        <v>64</v>
      </c>
      <c r="X61" s="98" t="s">
        <v>258</v>
      </c>
      <c r="Y61" s="98" t="s">
        <v>258</v>
      </c>
      <c r="Z61" s="99" t="s">
        <v>258</v>
      </c>
      <c r="AA61" s="97" t="s">
        <v>258</v>
      </c>
      <c r="AB61" s="98" t="s">
        <v>258</v>
      </c>
      <c r="AC61" s="98" t="s">
        <v>64</v>
      </c>
      <c r="AD61" s="98" t="s">
        <v>64</v>
      </c>
      <c r="AE61" s="98" t="s">
        <v>258</v>
      </c>
      <c r="AF61" s="98" t="s">
        <v>258</v>
      </c>
      <c r="AG61" s="99" t="s">
        <v>258</v>
      </c>
      <c r="AH61" s="97" t="s">
        <v>258</v>
      </c>
      <c r="AI61" s="98" t="s">
        <v>258</v>
      </c>
      <c r="AJ61" s="98" t="s">
        <v>64</v>
      </c>
      <c r="AK61" s="98" t="s">
        <v>64</v>
      </c>
      <c r="AL61" s="98" t="s">
        <v>258</v>
      </c>
      <c r="AM61" s="98" t="s">
        <v>258</v>
      </c>
      <c r="AN61" s="99" t="s">
        <v>258</v>
      </c>
      <c r="AO61" s="97" t="s">
        <v>258</v>
      </c>
      <c r="AP61" s="98" t="s">
        <v>258</v>
      </c>
      <c r="AQ61" s="98" t="s">
        <v>64</v>
      </c>
      <c r="AR61" s="98" t="s">
        <v>64</v>
      </c>
      <c r="AS61" s="98" t="s">
        <v>258</v>
      </c>
      <c r="AT61" s="98" t="s">
        <v>258</v>
      </c>
      <c r="AU61" s="99" t="s">
        <v>258</v>
      </c>
      <c r="AV61" s="97" t="s">
        <v>258</v>
      </c>
      <c r="AW61" s="98" t="s">
        <v>258</v>
      </c>
      <c r="AX61" s="99"/>
      <c r="AY61" s="192">
        <f t="shared" ref="AY61" si="25">IF($BD$3="計画",SUM(T62:AU62),IF($BD$3="実績",SUM(T62:AX62),""))</f>
        <v>176</v>
      </c>
      <c r="AZ61" s="193"/>
      <c r="BA61" s="196">
        <f>IF($BD$3="計画",AY61/4,IF($BD$3="実績",AY61/($V$7/7),""))</f>
        <v>41.06666666666667</v>
      </c>
      <c r="BB61" s="197"/>
      <c r="BC61" s="241"/>
      <c r="BD61" s="242"/>
      <c r="BE61" s="242"/>
      <c r="BF61" s="242"/>
      <c r="BG61" s="242"/>
      <c r="BH61" s="243"/>
    </row>
    <row r="62" spans="2:60" ht="20.25" customHeight="1" x14ac:dyDescent="0.4">
      <c r="B62" s="255"/>
      <c r="C62" s="211"/>
      <c r="D62" s="209"/>
      <c r="E62" s="210"/>
      <c r="F62" s="256"/>
      <c r="G62" s="213"/>
      <c r="H62" s="219"/>
      <c r="I62" s="217"/>
      <c r="J62" s="217"/>
      <c r="K62" s="217"/>
      <c r="L62" s="218"/>
      <c r="M62" s="220"/>
      <c r="N62" s="221"/>
      <c r="O62" s="221"/>
      <c r="P62" s="222"/>
      <c r="Q62" s="260" t="s">
        <v>55</v>
      </c>
      <c r="R62" s="261"/>
      <c r="S62" s="262"/>
      <c r="T62" s="94">
        <f>IF(T61="","",VLOOKUP(T61,'【記載例】シフト記号表（勤務時間帯）'!$C$4:$K$35,9,FALSE))</f>
        <v>8</v>
      </c>
      <c r="U62" s="95">
        <f>IF(U61="","",VLOOKUP(U61,'【記載例】シフト記号表（勤務時間帯）'!$C$4:$K$35,9,FALSE))</f>
        <v>8</v>
      </c>
      <c r="V62" s="95" t="str">
        <f>IF(V61="","",VLOOKUP(V61,'【記載例】シフト記号表（勤務時間帯）'!$C$4:$K$35,9,FALSE))</f>
        <v>-</v>
      </c>
      <c r="W62" s="95" t="str">
        <f>IF(W61="","",VLOOKUP(W61,'【記載例】シフト記号表（勤務時間帯）'!$C$4:$K$35,9,FALSE))</f>
        <v>-</v>
      </c>
      <c r="X62" s="95">
        <f>IF(X61="","",VLOOKUP(X61,'【記載例】シフト記号表（勤務時間帯）'!$C$4:$K$35,9,FALSE))</f>
        <v>8</v>
      </c>
      <c r="Y62" s="95">
        <f>IF(Y61="","",VLOOKUP(Y61,'【記載例】シフト記号表（勤務時間帯）'!$C$4:$K$35,9,FALSE))</f>
        <v>8</v>
      </c>
      <c r="Z62" s="96">
        <f>IF(Z61="","",VLOOKUP(Z61,'【記載例】シフト記号表（勤務時間帯）'!$C$4:$K$35,9,FALSE))</f>
        <v>8</v>
      </c>
      <c r="AA62" s="94">
        <f>IF(AA61="","",VLOOKUP(AA61,'【記載例】シフト記号表（勤務時間帯）'!$C$4:$K$35,9,FALSE))</f>
        <v>8</v>
      </c>
      <c r="AB62" s="95">
        <f>IF(AB61="","",VLOOKUP(AB61,'【記載例】シフト記号表（勤務時間帯）'!$C$4:$K$35,9,FALSE))</f>
        <v>8</v>
      </c>
      <c r="AC62" s="95" t="str">
        <f>IF(AC61="","",VLOOKUP(AC61,'【記載例】シフト記号表（勤務時間帯）'!$C$4:$K$35,9,FALSE))</f>
        <v>-</v>
      </c>
      <c r="AD62" s="95" t="str">
        <f>IF(AD61="","",VLOOKUP(AD61,'【記載例】シフト記号表（勤務時間帯）'!$C$4:$K$35,9,FALSE))</f>
        <v>-</v>
      </c>
      <c r="AE62" s="95">
        <f>IF(AE61="","",VLOOKUP(AE61,'【記載例】シフト記号表（勤務時間帯）'!$C$4:$K$35,9,FALSE))</f>
        <v>8</v>
      </c>
      <c r="AF62" s="95">
        <f>IF(AF61="","",VLOOKUP(AF61,'【記載例】シフト記号表（勤務時間帯）'!$C$4:$K$35,9,FALSE))</f>
        <v>8</v>
      </c>
      <c r="AG62" s="96">
        <f>IF(AG61="","",VLOOKUP(AG61,'【記載例】シフト記号表（勤務時間帯）'!$C$4:$K$35,9,FALSE))</f>
        <v>8</v>
      </c>
      <c r="AH62" s="94">
        <f>IF(AH61="","",VLOOKUP(AH61,'【記載例】シフト記号表（勤務時間帯）'!$C$4:$K$35,9,FALSE))</f>
        <v>8</v>
      </c>
      <c r="AI62" s="95">
        <f>IF(AI61="","",VLOOKUP(AI61,'【記載例】シフト記号表（勤務時間帯）'!$C$4:$K$35,9,FALSE))</f>
        <v>8</v>
      </c>
      <c r="AJ62" s="95" t="str">
        <f>IF(AJ61="","",VLOOKUP(AJ61,'【記載例】シフト記号表（勤務時間帯）'!$C$4:$K$35,9,FALSE))</f>
        <v>-</v>
      </c>
      <c r="AK62" s="95" t="str">
        <f>IF(AK61="","",VLOOKUP(AK61,'【記載例】シフト記号表（勤務時間帯）'!$C$4:$K$35,9,FALSE))</f>
        <v>-</v>
      </c>
      <c r="AL62" s="95">
        <f>IF(AL61="","",VLOOKUP(AL61,'【記載例】シフト記号表（勤務時間帯）'!$C$4:$K$35,9,FALSE))</f>
        <v>8</v>
      </c>
      <c r="AM62" s="95">
        <f>IF(AM61="","",VLOOKUP(AM61,'【記載例】シフト記号表（勤務時間帯）'!$C$4:$K$35,9,FALSE))</f>
        <v>8</v>
      </c>
      <c r="AN62" s="96">
        <f>IF(AN61="","",VLOOKUP(AN61,'【記載例】シフト記号表（勤務時間帯）'!$C$4:$K$35,9,FALSE))</f>
        <v>8</v>
      </c>
      <c r="AO62" s="94">
        <f>IF(AO61="","",VLOOKUP(AO61,'【記載例】シフト記号表（勤務時間帯）'!$C$4:$K$35,9,FALSE))</f>
        <v>8</v>
      </c>
      <c r="AP62" s="95">
        <f>IF(AP61="","",VLOOKUP(AP61,'【記載例】シフト記号表（勤務時間帯）'!$C$4:$K$35,9,FALSE))</f>
        <v>8</v>
      </c>
      <c r="AQ62" s="95" t="str">
        <f>IF(AQ61="","",VLOOKUP(AQ61,'【記載例】シフト記号表（勤務時間帯）'!$C$4:$K$35,9,FALSE))</f>
        <v>-</v>
      </c>
      <c r="AR62" s="95" t="str">
        <f>IF(AR61="","",VLOOKUP(AR61,'【記載例】シフト記号表（勤務時間帯）'!$C$4:$K$35,9,FALSE))</f>
        <v>-</v>
      </c>
      <c r="AS62" s="95">
        <f>IF(AS61="","",VLOOKUP(AS61,'【記載例】シフト記号表（勤務時間帯）'!$C$4:$K$35,9,FALSE))</f>
        <v>8</v>
      </c>
      <c r="AT62" s="95">
        <f>IF(AT61="","",VLOOKUP(AT61,'【記載例】シフト記号表（勤務時間帯）'!$C$4:$K$35,9,FALSE))</f>
        <v>8</v>
      </c>
      <c r="AU62" s="96">
        <f>IF(AU61="","",VLOOKUP(AU61,'【記載例】シフト記号表（勤務時間帯）'!$C$4:$K$35,9,FALSE))</f>
        <v>8</v>
      </c>
      <c r="AV62" s="94">
        <f>IF(AV61="","",VLOOKUP(AV61,'【記載例】シフト記号表（勤務時間帯）'!$C$4:$K$35,9,FALSE))</f>
        <v>8</v>
      </c>
      <c r="AW62" s="95">
        <f>IF(AW61="","",VLOOKUP(AW61,'【記載例】シフト記号表（勤務時間帯）'!$C$4:$K$35,9,FALSE))</f>
        <v>8</v>
      </c>
      <c r="AX62" s="96" t="str">
        <f>IF(AX61="","",VLOOKUP(AX61,'【記載例】シフト記号表（勤務時間帯）'!$C$4:$K$35,9,FALSE))</f>
        <v/>
      </c>
      <c r="AY62" s="192"/>
      <c r="AZ62" s="193"/>
      <c r="BA62" s="196"/>
      <c r="BB62" s="197"/>
      <c r="BC62" s="257"/>
      <c r="BD62" s="258"/>
      <c r="BE62" s="258"/>
      <c r="BF62" s="258"/>
      <c r="BG62" s="258"/>
      <c r="BH62" s="259"/>
    </row>
    <row r="63" spans="2:60" ht="20.25" customHeight="1" x14ac:dyDescent="0.4">
      <c r="B63" s="207">
        <f>B61+1</f>
        <v>25</v>
      </c>
      <c r="C63" s="208" t="s">
        <v>214</v>
      </c>
      <c r="D63" s="209"/>
      <c r="E63" s="210"/>
      <c r="F63" s="244" t="s">
        <v>116</v>
      </c>
      <c r="G63" s="210"/>
      <c r="H63" s="216" t="s">
        <v>151</v>
      </c>
      <c r="I63" s="217"/>
      <c r="J63" s="217"/>
      <c r="K63" s="217"/>
      <c r="L63" s="218"/>
      <c r="M63" s="246" t="s">
        <v>180</v>
      </c>
      <c r="N63" s="247"/>
      <c r="O63" s="247"/>
      <c r="P63" s="248"/>
      <c r="Q63" s="226" t="s">
        <v>54</v>
      </c>
      <c r="R63" s="227"/>
      <c r="S63" s="228"/>
      <c r="T63" s="97" t="s">
        <v>256</v>
      </c>
      <c r="U63" s="98" t="s">
        <v>256</v>
      </c>
      <c r="V63" s="98" t="s">
        <v>256</v>
      </c>
      <c r="W63" s="98" t="s">
        <v>256</v>
      </c>
      <c r="X63" s="98" t="s">
        <v>64</v>
      </c>
      <c r="Y63" s="98" t="s">
        <v>64</v>
      </c>
      <c r="Z63" s="99" t="s">
        <v>256</v>
      </c>
      <c r="AA63" s="97" t="s">
        <v>256</v>
      </c>
      <c r="AB63" s="98" t="s">
        <v>256</v>
      </c>
      <c r="AC63" s="98" t="s">
        <v>256</v>
      </c>
      <c r="AD63" s="98" t="s">
        <v>256</v>
      </c>
      <c r="AE63" s="98" t="s">
        <v>64</v>
      </c>
      <c r="AF63" s="98" t="s">
        <v>64</v>
      </c>
      <c r="AG63" s="99" t="s">
        <v>256</v>
      </c>
      <c r="AH63" s="97" t="s">
        <v>256</v>
      </c>
      <c r="AI63" s="98" t="s">
        <v>256</v>
      </c>
      <c r="AJ63" s="98" t="s">
        <v>256</v>
      </c>
      <c r="AK63" s="98" t="s">
        <v>256</v>
      </c>
      <c r="AL63" s="98" t="s">
        <v>64</v>
      </c>
      <c r="AM63" s="98" t="s">
        <v>64</v>
      </c>
      <c r="AN63" s="99" t="s">
        <v>256</v>
      </c>
      <c r="AO63" s="97" t="s">
        <v>256</v>
      </c>
      <c r="AP63" s="98" t="s">
        <v>256</v>
      </c>
      <c r="AQ63" s="98" t="s">
        <v>256</v>
      </c>
      <c r="AR63" s="98" t="s">
        <v>256</v>
      </c>
      <c r="AS63" s="98" t="s">
        <v>64</v>
      </c>
      <c r="AT63" s="98" t="s">
        <v>64</v>
      </c>
      <c r="AU63" s="99" t="s">
        <v>256</v>
      </c>
      <c r="AV63" s="97" t="s">
        <v>256</v>
      </c>
      <c r="AW63" s="98" t="s">
        <v>256</v>
      </c>
      <c r="AX63" s="99"/>
      <c r="AY63" s="192">
        <f t="shared" ref="AY63" si="26">IF($BD$3="計画",SUM(T64:AU64),IF($BD$3="実績",SUM(T64:AX64),""))</f>
        <v>176</v>
      </c>
      <c r="AZ63" s="193"/>
      <c r="BA63" s="196">
        <f>IF($BD$3="計画",AY63/4,IF($BD$3="実績",AY63/($V$7/7),""))</f>
        <v>41.06666666666667</v>
      </c>
      <c r="BB63" s="197"/>
      <c r="BC63" s="241"/>
      <c r="BD63" s="242"/>
      <c r="BE63" s="242"/>
      <c r="BF63" s="242"/>
      <c r="BG63" s="242"/>
      <c r="BH63" s="243"/>
    </row>
    <row r="64" spans="2:60" ht="20.25" customHeight="1" x14ac:dyDescent="0.4">
      <c r="B64" s="255"/>
      <c r="C64" s="211"/>
      <c r="D64" s="209"/>
      <c r="E64" s="210"/>
      <c r="F64" s="256"/>
      <c r="G64" s="213"/>
      <c r="H64" s="219"/>
      <c r="I64" s="217"/>
      <c r="J64" s="217"/>
      <c r="K64" s="217"/>
      <c r="L64" s="218"/>
      <c r="M64" s="220"/>
      <c r="N64" s="221"/>
      <c r="O64" s="221"/>
      <c r="P64" s="222"/>
      <c r="Q64" s="260" t="s">
        <v>55</v>
      </c>
      <c r="R64" s="261"/>
      <c r="S64" s="262"/>
      <c r="T64" s="94">
        <f>IF(T63="","",VLOOKUP(T63,'【記載例】シフト記号表（勤務時間帯）'!$C$4:$K$35,9,FALSE))</f>
        <v>8</v>
      </c>
      <c r="U64" s="95">
        <f>IF(U63="","",VLOOKUP(U63,'【記載例】シフト記号表（勤務時間帯）'!$C$4:$K$35,9,FALSE))</f>
        <v>8</v>
      </c>
      <c r="V64" s="95">
        <f>IF(V63="","",VLOOKUP(V63,'【記載例】シフト記号表（勤務時間帯）'!$C$4:$K$35,9,FALSE))</f>
        <v>8</v>
      </c>
      <c r="W64" s="95">
        <f>IF(W63="","",VLOOKUP(W63,'【記載例】シフト記号表（勤務時間帯）'!$C$4:$K$35,9,FALSE))</f>
        <v>8</v>
      </c>
      <c r="X64" s="95" t="str">
        <f>IF(X63="","",VLOOKUP(X63,'【記載例】シフト記号表（勤務時間帯）'!$C$4:$K$35,9,FALSE))</f>
        <v>-</v>
      </c>
      <c r="Y64" s="95" t="str">
        <f>IF(Y63="","",VLOOKUP(Y63,'【記載例】シフト記号表（勤務時間帯）'!$C$4:$K$35,9,FALSE))</f>
        <v>-</v>
      </c>
      <c r="Z64" s="96">
        <f>IF(Z63="","",VLOOKUP(Z63,'【記載例】シフト記号表（勤務時間帯）'!$C$4:$K$35,9,FALSE))</f>
        <v>8</v>
      </c>
      <c r="AA64" s="94">
        <f>IF(AA63="","",VLOOKUP(AA63,'【記載例】シフト記号表（勤務時間帯）'!$C$4:$K$35,9,FALSE))</f>
        <v>8</v>
      </c>
      <c r="AB64" s="95">
        <f>IF(AB63="","",VLOOKUP(AB63,'【記載例】シフト記号表（勤務時間帯）'!$C$4:$K$35,9,FALSE))</f>
        <v>8</v>
      </c>
      <c r="AC64" s="95">
        <f>IF(AC63="","",VLOOKUP(AC63,'【記載例】シフト記号表（勤務時間帯）'!$C$4:$K$35,9,FALSE))</f>
        <v>8</v>
      </c>
      <c r="AD64" s="95">
        <f>IF(AD63="","",VLOOKUP(AD63,'【記載例】シフト記号表（勤務時間帯）'!$C$4:$K$35,9,FALSE))</f>
        <v>8</v>
      </c>
      <c r="AE64" s="95" t="str">
        <f>IF(AE63="","",VLOOKUP(AE63,'【記載例】シフト記号表（勤務時間帯）'!$C$4:$K$35,9,FALSE))</f>
        <v>-</v>
      </c>
      <c r="AF64" s="95" t="str">
        <f>IF(AF63="","",VLOOKUP(AF63,'【記載例】シフト記号表（勤務時間帯）'!$C$4:$K$35,9,FALSE))</f>
        <v>-</v>
      </c>
      <c r="AG64" s="96">
        <f>IF(AG63="","",VLOOKUP(AG63,'【記載例】シフト記号表（勤務時間帯）'!$C$4:$K$35,9,FALSE))</f>
        <v>8</v>
      </c>
      <c r="AH64" s="94">
        <f>IF(AH63="","",VLOOKUP(AH63,'【記載例】シフト記号表（勤務時間帯）'!$C$4:$K$35,9,FALSE))</f>
        <v>8</v>
      </c>
      <c r="AI64" s="95">
        <f>IF(AI63="","",VLOOKUP(AI63,'【記載例】シフト記号表（勤務時間帯）'!$C$4:$K$35,9,FALSE))</f>
        <v>8</v>
      </c>
      <c r="AJ64" s="95">
        <f>IF(AJ63="","",VLOOKUP(AJ63,'【記載例】シフト記号表（勤務時間帯）'!$C$4:$K$35,9,FALSE))</f>
        <v>8</v>
      </c>
      <c r="AK64" s="95">
        <f>IF(AK63="","",VLOOKUP(AK63,'【記載例】シフト記号表（勤務時間帯）'!$C$4:$K$35,9,FALSE))</f>
        <v>8</v>
      </c>
      <c r="AL64" s="95" t="str">
        <f>IF(AL63="","",VLOOKUP(AL63,'【記載例】シフト記号表（勤務時間帯）'!$C$4:$K$35,9,FALSE))</f>
        <v>-</v>
      </c>
      <c r="AM64" s="95" t="str">
        <f>IF(AM63="","",VLOOKUP(AM63,'【記載例】シフト記号表（勤務時間帯）'!$C$4:$K$35,9,FALSE))</f>
        <v>-</v>
      </c>
      <c r="AN64" s="96">
        <f>IF(AN63="","",VLOOKUP(AN63,'【記載例】シフト記号表（勤務時間帯）'!$C$4:$K$35,9,FALSE))</f>
        <v>8</v>
      </c>
      <c r="AO64" s="94">
        <f>IF(AO63="","",VLOOKUP(AO63,'【記載例】シフト記号表（勤務時間帯）'!$C$4:$K$35,9,FALSE))</f>
        <v>8</v>
      </c>
      <c r="AP64" s="95">
        <f>IF(AP63="","",VLOOKUP(AP63,'【記載例】シフト記号表（勤務時間帯）'!$C$4:$K$35,9,FALSE))</f>
        <v>8</v>
      </c>
      <c r="AQ64" s="95">
        <f>IF(AQ63="","",VLOOKUP(AQ63,'【記載例】シフト記号表（勤務時間帯）'!$C$4:$K$35,9,FALSE))</f>
        <v>8</v>
      </c>
      <c r="AR64" s="95">
        <f>IF(AR63="","",VLOOKUP(AR63,'【記載例】シフト記号表（勤務時間帯）'!$C$4:$K$35,9,FALSE))</f>
        <v>8</v>
      </c>
      <c r="AS64" s="95" t="str">
        <f>IF(AS63="","",VLOOKUP(AS63,'【記載例】シフト記号表（勤務時間帯）'!$C$4:$K$35,9,FALSE))</f>
        <v>-</v>
      </c>
      <c r="AT64" s="95" t="str">
        <f>IF(AT63="","",VLOOKUP(AT63,'【記載例】シフト記号表（勤務時間帯）'!$C$4:$K$35,9,FALSE))</f>
        <v>-</v>
      </c>
      <c r="AU64" s="96">
        <f>IF(AU63="","",VLOOKUP(AU63,'【記載例】シフト記号表（勤務時間帯）'!$C$4:$K$35,9,FALSE))</f>
        <v>8</v>
      </c>
      <c r="AV64" s="94">
        <f>IF(AV63="","",VLOOKUP(AV63,'【記載例】シフト記号表（勤務時間帯）'!$C$4:$K$35,9,FALSE))</f>
        <v>8</v>
      </c>
      <c r="AW64" s="95">
        <f>IF(AW63="","",VLOOKUP(AW63,'【記載例】シフト記号表（勤務時間帯）'!$C$4:$K$35,9,FALSE))</f>
        <v>8</v>
      </c>
      <c r="AX64" s="96" t="str">
        <f>IF(AX63="","",VLOOKUP(AX63,'【記載例】シフト記号表（勤務時間帯）'!$C$4:$K$35,9,FALSE))</f>
        <v/>
      </c>
      <c r="AY64" s="192"/>
      <c r="AZ64" s="193"/>
      <c r="BA64" s="196"/>
      <c r="BB64" s="197"/>
      <c r="BC64" s="257"/>
      <c r="BD64" s="258"/>
      <c r="BE64" s="258"/>
      <c r="BF64" s="258"/>
      <c r="BG64" s="258"/>
      <c r="BH64" s="259"/>
    </row>
    <row r="65" spans="2:60" ht="20.25" customHeight="1" x14ac:dyDescent="0.4">
      <c r="B65" s="207">
        <f>B63+1</f>
        <v>26</v>
      </c>
      <c r="C65" s="208" t="s">
        <v>214</v>
      </c>
      <c r="D65" s="209"/>
      <c r="E65" s="210"/>
      <c r="F65" s="244" t="s">
        <v>116</v>
      </c>
      <c r="G65" s="210"/>
      <c r="H65" s="216" t="s">
        <v>150</v>
      </c>
      <c r="I65" s="217"/>
      <c r="J65" s="217"/>
      <c r="K65" s="217"/>
      <c r="L65" s="218"/>
      <c r="M65" s="246" t="s">
        <v>183</v>
      </c>
      <c r="N65" s="247"/>
      <c r="O65" s="247"/>
      <c r="P65" s="248"/>
      <c r="Q65" s="226" t="s">
        <v>54</v>
      </c>
      <c r="R65" s="227"/>
      <c r="S65" s="228"/>
      <c r="T65" s="97" t="s">
        <v>257</v>
      </c>
      <c r="U65" s="98" t="s">
        <v>257</v>
      </c>
      <c r="V65" s="98" t="s">
        <v>257</v>
      </c>
      <c r="W65" s="98" t="s">
        <v>257</v>
      </c>
      <c r="X65" s="98" t="s">
        <v>64</v>
      </c>
      <c r="Y65" s="98" t="s">
        <v>64</v>
      </c>
      <c r="Z65" s="99" t="s">
        <v>257</v>
      </c>
      <c r="AA65" s="97" t="s">
        <v>257</v>
      </c>
      <c r="AB65" s="98" t="s">
        <v>257</v>
      </c>
      <c r="AC65" s="98" t="s">
        <v>257</v>
      </c>
      <c r="AD65" s="98" t="s">
        <v>257</v>
      </c>
      <c r="AE65" s="98" t="s">
        <v>64</v>
      </c>
      <c r="AF65" s="98" t="s">
        <v>64</v>
      </c>
      <c r="AG65" s="99" t="s">
        <v>257</v>
      </c>
      <c r="AH65" s="97" t="s">
        <v>257</v>
      </c>
      <c r="AI65" s="98" t="s">
        <v>257</v>
      </c>
      <c r="AJ65" s="98" t="s">
        <v>257</v>
      </c>
      <c r="AK65" s="98" t="s">
        <v>257</v>
      </c>
      <c r="AL65" s="98" t="s">
        <v>64</v>
      </c>
      <c r="AM65" s="98" t="s">
        <v>64</v>
      </c>
      <c r="AN65" s="99" t="s">
        <v>257</v>
      </c>
      <c r="AO65" s="97" t="s">
        <v>257</v>
      </c>
      <c r="AP65" s="98" t="s">
        <v>257</v>
      </c>
      <c r="AQ65" s="98" t="s">
        <v>257</v>
      </c>
      <c r="AR65" s="98" t="s">
        <v>257</v>
      </c>
      <c r="AS65" s="98" t="s">
        <v>64</v>
      </c>
      <c r="AT65" s="98" t="s">
        <v>64</v>
      </c>
      <c r="AU65" s="99" t="s">
        <v>257</v>
      </c>
      <c r="AV65" s="97" t="s">
        <v>257</v>
      </c>
      <c r="AW65" s="98" t="s">
        <v>257</v>
      </c>
      <c r="AX65" s="99"/>
      <c r="AY65" s="192">
        <f t="shared" ref="AY65" si="27">IF($BD$3="計画",SUM(T66:AU66),IF($BD$3="実績",SUM(T66:AX66),""))</f>
        <v>176.00000000000003</v>
      </c>
      <c r="AZ65" s="193"/>
      <c r="BA65" s="196">
        <f>IF($BD$3="計画",AY65/4,IF($BD$3="実績",AY65/($V$7/7),""))</f>
        <v>41.066666666666677</v>
      </c>
      <c r="BB65" s="197"/>
      <c r="BC65" s="241"/>
      <c r="BD65" s="242"/>
      <c r="BE65" s="242"/>
      <c r="BF65" s="242"/>
      <c r="BG65" s="242"/>
      <c r="BH65" s="243"/>
    </row>
    <row r="66" spans="2:60" ht="20.25" customHeight="1" x14ac:dyDescent="0.4">
      <c r="B66" s="255"/>
      <c r="C66" s="211"/>
      <c r="D66" s="209"/>
      <c r="E66" s="210"/>
      <c r="F66" s="256"/>
      <c r="G66" s="213"/>
      <c r="H66" s="219"/>
      <c r="I66" s="217"/>
      <c r="J66" s="217"/>
      <c r="K66" s="217"/>
      <c r="L66" s="218"/>
      <c r="M66" s="220"/>
      <c r="N66" s="221"/>
      <c r="O66" s="221"/>
      <c r="P66" s="222"/>
      <c r="Q66" s="260" t="s">
        <v>55</v>
      </c>
      <c r="R66" s="261"/>
      <c r="S66" s="262"/>
      <c r="T66" s="94">
        <f>IF(T65="","",VLOOKUP(T65,'【記載例】シフト記号表（勤務時間帯）'!$C$4:$K$35,9,FALSE))</f>
        <v>8.0000000000000018</v>
      </c>
      <c r="U66" s="95">
        <f>IF(U65="","",VLOOKUP(U65,'【記載例】シフト記号表（勤務時間帯）'!$C$4:$K$35,9,FALSE))</f>
        <v>8.0000000000000018</v>
      </c>
      <c r="V66" s="95">
        <f>IF(V65="","",VLOOKUP(V65,'【記載例】シフト記号表（勤務時間帯）'!$C$4:$K$35,9,FALSE))</f>
        <v>8.0000000000000018</v>
      </c>
      <c r="W66" s="95">
        <f>IF(W65="","",VLOOKUP(W65,'【記載例】シフト記号表（勤務時間帯）'!$C$4:$K$35,9,FALSE))</f>
        <v>8.0000000000000018</v>
      </c>
      <c r="X66" s="95" t="str">
        <f>IF(X65="","",VLOOKUP(X65,'【記載例】シフト記号表（勤務時間帯）'!$C$4:$K$35,9,FALSE))</f>
        <v>-</v>
      </c>
      <c r="Y66" s="95" t="str">
        <f>IF(Y65="","",VLOOKUP(Y65,'【記載例】シフト記号表（勤務時間帯）'!$C$4:$K$35,9,FALSE))</f>
        <v>-</v>
      </c>
      <c r="Z66" s="96">
        <f>IF(Z65="","",VLOOKUP(Z65,'【記載例】シフト記号表（勤務時間帯）'!$C$4:$K$35,9,FALSE))</f>
        <v>8.0000000000000018</v>
      </c>
      <c r="AA66" s="94">
        <f>IF(AA65="","",VLOOKUP(AA65,'【記載例】シフト記号表（勤務時間帯）'!$C$4:$K$35,9,FALSE))</f>
        <v>8.0000000000000018</v>
      </c>
      <c r="AB66" s="95">
        <f>IF(AB65="","",VLOOKUP(AB65,'【記載例】シフト記号表（勤務時間帯）'!$C$4:$K$35,9,FALSE))</f>
        <v>8.0000000000000018</v>
      </c>
      <c r="AC66" s="95">
        <f>IF(AC65="","",VLOOKUP(AC65,'【記載例】シフト記号表（勤務時間帯）'!$C$4:$K$35,9,FALSE))</f>
        <v>8.0000000000000018</v>
      </c>
      <c r="AD66" s="95">
        <f>IF(AD65="","",VLOOKUP(AD65,'【記載例】シフト記号表（勤務時間帯）'!$C$4:$K$35,9,FALSE))</f>
        <v>8.0000000000000018</v>
      </c>
      <c r="AE66" s="95" t="str">
        <f>IF(AE65="","",VLOOKUP(AE65,'【記載例】シフト記号表（勤務時間帯）'!$C$4:$K$35,9,FALSE))</f>
        <v>-</v>
      </c>
      <c r="AF66" s="95" t="str">
        <f>IF(AF65="","",VLOOKUP(AF65,'【記載例】シフト記号表（勤務時間帯）'!$C$4:$K$35,9,FALSE))</f>
        <v>-</v>
      </c>
      <c r="AG66" s="96">
        <f>IF(AG65="","",VLOOKUP(AG65,'【記載例】シフト記号表（勤務時間帯）'!$C$4:$K$35,9,FALSE))</f>
        <v>8.0000000000000018</v>
      </c>
      <c r="AH66" s="94">
        <f>IF(AH65="","",VLOOKUP(AH65,'【記載例】シフト記号表（勤務時間帯）'!$C$4:$K$35,9,FALSE))</f>
        <v>8.0000000000000018</v>
      </c>
      <c r="AI66" s="95">
        <f>IF(AI65="","",VLOOKUP(AI65,'【記載例】シフト記号表（勤務時間帯）'!$C$4:$K$35,9,FALSE))</f>
        <v>8.0000000000000018</v>
      </c>
      <c r="AJ66" s="95">
        <f>IF(AJ65="","",VLOOKUP(AJ65,'【記載例】シフト記号表（勤務時間帯）'!$C$4:$K$35,9,FALSE))</f>
        <v>8.0000000000000018</v>
      </c>
      <c r="AK66" s="95">
        <f>IF(AK65="","",VLOOKUP(AK65,'【記載例】シフト記号表（勤務時間帯）'!$C$4:$K$35,9,FALSE))</f>
        <v>8.0000000000000018</v>
      </c>
      <c r="AL66" s="95" t="str">
        <f>IF(AL65="","",VLOOKUP(AL65,'【記載例】シフト記号表（勤務時間帯）'!$C$4:$K$35,9,FALSE))</f>
        <v>-</v>
      </c>
      <c r="AM66" s="95" t="str">
        <f>IF(AM65="","",VLOOKUP(AM65,'【記載例】シフト記号表（勤務時間帯）'!$C$4:$K$35,9,FALSE))</f>
        <v>-</v>
      </c>
      <c r="AN66" s="96">
        <f>IF(AN65="","",VLOOKUP(AN65,'【記載例】シフト記号表（勤務時間帯）'!$C$4:$K$35,9,FALSE))</f>
        <v>8.0000000000000018</v>
      </c>
      <c r="AO66" s="94">
        <f>IF(AO65="","",VLOOKUP(AO65,'【記載例】シフト記号表（勤務時間帯）'!$C$4:$K$35,9,FALSE))</f>
        <v>8.0000000000000018</v>
      </c>
      <c r="AP66" s="95">
        <f>IF(AP65="","",VLOOKUP(AP65,'【記載例】シフト記号表（勤務時間帯）'!$C$4:$K$35,9,FALSE))</f>
        <v>8.0000000000000018</v>
      </c>
      <c r="AQ66" s="95">
        <f>IF(AQ65="","",VLOOKUP(AQ65,'【記載例】シフト記号表（勤務時間帯）'!$C$4:$K$35,9,FALSE))</f>
        <v>8.0000000000000018</v>
      </c>
      <c r="AR66" s="95">
        <f>IF(AR65="","",VLOOKUP(AR65,'【記載例】シフト記号表（勤務時間帯）'!$C$4:$K$35,9,FALSE))</f>
        <v>8.0000000000000018</v>
      </c>
      <c r="AS66" s="95" t="str">
        <f>IF(AS65="","",VLOOKUP(AS65,'【記載例】シフト記号表（勤務時間帯）'!$C$4:$K$35,9,FALSE))</f>
        <v>-</v>
      </c>
      <c r="AT66" s="95" t="str">
        <f>IF(AT65="","",VLOOKUP(AT65,'【記載例】シフト記号表（勤務時間帯）'!$C$4:$K$35,9,FALSE))</f>
        <v>-</v>
      </c>
      <c r="AU66" s="96">
        <f>IF(AU65="","",VLOOKUP(AU65,'【記載例】シフト記号表（勤務時間帯）'!$C$4:$K$35,9,FALSE))</f>
        <v>8.0000000000000018</v>
      </c>
      <c r="AV66" s="94">
        <f>IF(AV65="","",VLOOKUP(AV65,'【記載例】シフト記号表（勤務時間帯）'!$C$4:$K$35,9,FALSE))</f>
        <v>8.0000000000000018</v>
      </c>
      <c r="AW66" s="95">
        <f>IF(AW65="","",VLOOKUP(AW65,'【記載例】シフト記号表（勤務時間帯）'!$C$4:$K$35,9,FALSE))</f>
        <v>8.0000000000000018</v>
      </c>
      <c r="AX66" s="96" t="str">
        <f>IF(AX65="","",VLOOKUP(AX65,'【記載例】シフト記号表（勤務時間帯）'!$C$4:$K$35,9,FALSE))</f>
        <v/>
      </c>
      <c r="AY66" s="192"/>
      <c r="AZ66" s="193"/>
      <c r="BA66" s="196"/>
      <c r="BB66" s="197"/>
      <c r="BC66" s="257"/>
      <c r="BD66" s="258"/>
      <c r="BE66" s="258"/>
      <c r="BF66" s="258"/>
      <c r="BG66" s="258"/>
      <c r="BH66" s="259"/>
    </row>
    <row r="67" spans="2:60" ht="20.25" customHeight="1" x14ac:dyDescent="0.4">
      <c r="B67" s="207">
        <f>B65+1</f>
        <v>27</v>
      </c>
      <c r="C67" s="208" t="s">
        <v>214</v>
      </c>
      <c r="D67" s="209"/>
      <c r="E67" s="210"/>
      <c r="F67" s="244" t="s">
        <v>238</v>
      </c>
      <c r="G67" s="210"/>
      <c r="H67" s="216" t="s">
        <v>151</v>
      </c>
      <c r="I67" s="217"/>
      <c r="J67" s="217"/>
      <c r="K67" s="217"/>
      <c r="L67" s="218"/>
      <c r="M67" s="246" t="s">
        <v>181</v>
      </c>
      <c r="N67" s="247"/>
      <c r="O67" s="247"/>
      <c r="P67" s="248"/>
      <c r="Q67" s="226" t="s">
        <v>54</v>
      </c>
      <c r="R67" s="227"/>
      <c r="S67" s="228"/>
      <c r="T67" s="97" t="s">
        <v>258</v>
      </c>
      <c r="U67" s="98" t="s">
        <v>258</v>
      </c>
      <c r="V67" s="98" t="s">
        <v>258</v>
      </c>
      <c r="W67" s="98" t="s">
        <v>258</v>
      </c>
      <c r="X67" s="98" t="s">
        <v>64</v>
      </c>
      <c r="Y67" s="98" t="s">
        <v>64</v>
      </c>
      <c r="Z67" s="99" t="s">
        <v>258</v>
      </c>
      <c r="AA67" s="97" t="s">
        <v>258</v>
      </c>
      <c r="AB67" s="98" t="s">
        <v>258</v>
      </c>
      <c r="AC67" s="98" t="s">
        <v>258</v>
      </c>
      <c r="AD67" s="98" t="s">
        <v>258</v>
      </c>
      <c r="AE67" s="98" t="s">
        <v>64</v>
      </c>
      <c r="AF67" s="98" t="s">
        <v>64</v>
      </c>
      <c r="AG67" s="99" t="s">
        <v>258</v>
      </c>
      <c r="AH67" s="97" t="s">
        <v>258</v>
      </c>
      <c r="AI67" s="98" t="s">
        <v>258</v>
      </c>
      <c r="AJ67" s="98" t="s">
        <v>258</v>
      </c>
      <c r="AK67" s="98" t="s">
        <v>258</v>
      </c>
      <c r="AL67" s="98" t="s">
        <v>64</v>
      </c>
      <c r="AM67" s="98" t="s">
        <v>64</v>
      </c>
      <c r="AN67" s="99" t="s">
        <v>258</v>
      </c>
      <c r="AO67" s="97" t="s">
        <v>258</v>
      </c>
      <c r="AP67" s="98" t="s">
        <v>258</v>
      </c>
      <c r="AQ67" s="98" t="s">
        <v>258</v>
      </c>
      <c r="AR67" s="98" t="s">
        <v>258</v>
      </c>
      <c r="AS67" s="98" t="s">
        <v>64</v>
      </c>
      <c r="AT67" s="98" t="s">
        <v>64</v>
      </c>
      <c r="AU67" s="99" t="s">
        <v>258</v>
      </c>
      <c r="AV67" s="97" t="s">
        <v>258</v>
      </c>
      <c r="AW67" s="98" t="s">
        <v>258</v>
      </c>
      <c r="AX67" s="99"/>
      <c r="AY67" s="192">
        <f t="shared" ref="AY67" si="28">IF($BD$3="計画",SUM(T68:AU68),IF($BD$3="実績",SUM(T68:AX68),""))</f>
        <v>176</v>
      </c>
      <c r="AZ67" s="193"/>
      <c r="BA67" s="196">
        <f>IF($BD$3="計画",AY67/4,IF($BD$3="実績",AY67/($V$7/7),""))</f>
        <v>41.06666666666667</v>
      </c>
      <c r="BB67" s="197"/>
      <c r="BC67" s="241"/>
      <c r="BD67" s="242"/>
      <c r="BE67" s="242"/>
      <c r="BF67" s="242"/>
      <c r="BG67" s="242"/>
      <c r="BH67" s="243"/>
    </row>
    <row r="68" spans="2:60" ht="20.25" customHeight="1" x14ac:dyDescent="0.4">
      <c r="B68" s="255"/>
      <c r="C68" s="211"/>
      <c r="D68" s="209"/>
      <c r="E68" s="210"/>
      <c r="F68" s="256"/>
      <c r="G68" s="213"/>
      <c r="H68" s="219"/>
      <c r="I68" s="217"/>
      <c r="J68" s="217"/>
      <c r="K68" s="217"/>
      <c r="L68" s="218"/>
      <c r="M68" s="220"/>
      <c r="N68" s="221"/>
      <c r="O68" s="221"/>
      <c r="P68" s="222"/>
      <c r="Q68" s="260" t="s">
        <v>55</v>
      </c>
      <c r="R68" s="261"/>
      <c r="S68" s="262"/>
      <c r="T68" s="94">
        <f>IF(T67="","",VLOOKUP(T67,'【記載例】シフト記号表（勤務時間帯）'!$C$4:$K$35,9,FALSE))</f>
        <v>8</v>
      </c>
      <c r="U68" s="95">
        <f>IF(U67="","",VLOOKUP(U67,'【記載例】シフト記号表（勤務時間帯）'!$C$4:$K$35,9,FALSE))</f>
        <v>8</v>
      </c>
      <c r="V68" s="95">
        <f>IF(V67="","",VLOOKUP(V67,'【記載例】シフト記号表（勤務時間帯）'!$C$4:$K$35,9,FALSE))</f>
        <v>8</v>
      </c>
      <c r="W68" s="95">
        <f>IF(W67="","",VLOOKUP(W67,'【記載例】シフト記号表（勤務時間帯）'!$C$4:$K$35,9,FALSE))</f>
        <v>8</v>
      </c>
      <c r="X68" s="95" t="str">
        <f>IF(X67="","",VLOOKUP(X67,'【記載例】シフト記号表（勤務時間帯）'!$C$4:$K$35,9,FALSE))</f>
        <v>-</v>
      </c>
      <c r="Y68" s="95" t="str">
        <f>IF(Y67="","",VLOOKUP(Y67,'【記載例】シフト記号表（勤務時間帯）'!$C$4:$K$35,9,FALSE))</f>
        <v>-</v>
      </c>
      <c r="Z68" s="96">
        <f>IF(Z67="","",VLOOKUP(Z67,'【記載例】シフト記号表（勤務時間帯）'!$C$4:$K$35,9,FALSE))</f>
        <v>8</v>
      </c>
      <c r="AA68" s="94">
        <f>IF(AA67="","",VLOOKUP(AA67,'【記載例】シフト記号表（勤務時間帯）'!$C$4:$K$35,9,FALSE))</f>
        <v>8</v>
      </c>
      <c r="AB68" s="95">
        <f>IF(AB67="","",VLOOKUP(AB67,'【記載例】シフト記号表（勤務時間帯）'!$C$4:$K$35,9,FALSE))</f>
        <v>8</v>
      </c>
      <c r="AC68" s="95">
        <f>IF(AC67="","",VLOOKUP(AC67,'【記載例】シフト記号表（勤務時間帯）'!$C$4:$K$35,9,FALSE))</f>
        <v>8</v>
      </c>
      <c r="AD68" s="95">
        <f>IF(AD67="","",VLOOKUP(AD67,'【記載例】シフト記号表（勤務時間帯）'!$C$4:$K$35,9,FALSE))</f>
        <v>8</v>
      </c>
      <c r="AE68" s="95" t="str">
        <f>IF(AE67="","",VLOOKUP(AE67,'【記載例】シフト記号表（勤務時間帯）'!$C$4:$K$35,9,FALSE))</f>
        <v>-</v>
      </c>
      <c r="AF68" s="95" t="str">
        <f>IF(AF67="","",VLOOKUP(AF67,'【記載例】シフト記号表（勤務時間帯）'!$C$4:$K$35,9,FALSE))</f>
        <v>-</v>
      </c>
      <c r="AG68" s="96">
        <f>IF(AG67="","",VLOOKUP(AG67,'【記載例】シフト記号表（勤務時間帯）'!$C$4:$K$35,9,FALSE))</f>
        <v>8</v>
      </c>
      <c r="AH68" s="94">
        <f>IF(AH67="","",VLOOKUP(AH67,'【記載例】シフト記号表（勤務時間帯）'!$C$4:$K$35,9,FALSE))</f>
        <v>8</v>
      </c>
      <c r="AI68" s="95">
        <f>IF(AI67="","",VLOOKUP(AI67,'【記載例】シフト記号表（勤務時間帯）'!$C$4:$K$35,9,FALSE))</f>
        <v>8</v>
      </c>
      <c r="AJ68" s="95">
        <f>IF(AJ67="","",VLOOKUP(AJ67,'【記載例】シフト記号表（勤務時間帯）'!$C$4:$K$35,9,FALSE))</f>
        <v>8</v>
      </c>
      <c r="AK68" s="95">
        <f>IF(AK67="","",VLOOKUP(AK67,'【記載例】シフト記号表（勤務時間帯）'!$C$4:$K$35,9,FALSE))</f>
        <v>8</v>
      </c>
      <c r="AL68" s="95" t="str">
        <f>IF(AL67="","",VLOOKUP(AL67,'【記載例】シフト記号表（勤務時間帯）'!$C$4:$K$35,9,FALSE))</f>
        <v>-</v>
      </c>
      <c r="AM68" s="95" t="str">
        <f>IF(AM67="","",VLOOKUP(AM67,'【記載例】シフト記号表（勤務時間帯）'!$C$4:$K$35,9,FALSE))</f>
        <v>-</v>
      </c>
      <c r="AN68" s="96">
        <f>IF(AN67="","",VLOOKUP(AN67,'【記載例】シフト記号表（勤務時間帯）'!$C$4:$K$35,9,FALSE))</f>
        <v>8</v>
      </c>
      <c r="AO68" s="94">
        <f>IF(AO67="","",VLOOKUP(AO67,'【記載例】シフト記号表（勤務時間帯）'!$C$4:$K$35,9,FALSE))</f>
        <v>8</v>
      </c>
      <c r="AP68" s="95">
        <f>IF(AP67="","",VLOOKUP(AP67,'【記載例】シフト記号表（勤務時間帯）'!$C$4:$K$35,9,FALSE))</f>
        <v>8</v>
      </c>
      <c r="AQ68" s="95">
        <f>IF(AQ67="","",VLOOKUP(AQ67,'【記載例】シフト記号表（勤務時間帯）'!$C$4:$K$35,9,FALSE))</f>
        <v>8</v>
      </c>
      <c r="AR68" s="95">
        <f>IF(AR67="","",VLOOKUP(AR67,'【記載例】シフト記号表（勤務時間帯）'!$C$4:$K$35,9,FALSE))</f>
        <v>8</v>
      </c>
      <c r="AS68" s="95" t="str">
        <f>IF(AS67="","",VLOOKUP(AS67,'【記載例】シフト記号表（勤務時間帯）'!$C$4:$K$35,9,FALSE))</f>
        <v>-</v>
      </c>
      <c r="AT68" s="95" t="str">
        <f>IF(AT67="","",VLOOKUP(AT67,'【記載例】シフト記号表（勤務時間帯）'!$C$4:$K$35,9,FALSE))</f>
        <v>-</v>
      </c>
      <c r="AU68" s="96">
        <f>IF(AU67="","",VLOOKUP(AU67,'【記載例】シフト記号表（勤務時間帯）'!$C$4:$K$35,9,FALSE))</f>
        <v>8</v>
      </c>
      <c r="AV68" s="94">
        <f>IF(AV67="","",VLOOKUP(AV67,'【記載例】シフト記号表（勤務時間帯）'!$C$4:$K$35,9,FALSE))</f>
        <v>8</v>
      </c>
      <c r="AW68" s="95">
        <f>IF(AW67="","",VLOOKUP(AW67,'【記載例】シフト記号表（勤務時間帯）'!$C$4:$K$35,9,FALSE))</f>
        <v>8</v>
      </c>
      <c r="AX68" s="96" t="str">
        <f>IF(AX67="","",VLOOKUP(AX67,'【記載例】シフト記号表（勤務時間帯）'!$C$4:$K$35,9,FALSE))</f>
        <v/>
      </c>
      <c r="AY68" s="192"/>
      <c r="AZ68" s="193"/>
      <c r="BA68" s="196"/>
      <c r="BB68" s="197"/>
      <c r="BC68" s="257"/>
      <c r="BD68" s="258"/>
      <c r="BE68" s="258"/>
      <c r="BF68" s="258"/>
      <c r="BG68" s="258"/>
      <c r="BH68" s="259"/>
    </row>
    <row r="69" spans="2:60" ht="20.25" customHeight="1" x14ac:dyDescent="0.4">
      <c r="B69" s="207">
        <f>B67+1</f>
        <v>28</v>
      </c>
      <c r="C69" s="208" t="s">
        <v>152</v>
      </c>
      <c r="D69" s="209"/>
      <c r="E69" s="210"/>
      <c r="F69" s="244" t="s">
        <v>116</v>
      </c>
      <c r="G69" s="210"/>
      <c r="H69" s="216" t="s">
        <v>152</v>
      </c>
      <c r="I69" s="217"/>
      <c r="J69" s="217"/>
      <c r="K69" s="217"/>
      <c r="L69" s="218"/>
      <c r="M69" s="246" t="s">
        <v>184</v>
      </c>
      <c r="N69" s="247"/>
      <c r="O69" s="247"/>
      <c r="P69" s="248"/>
      <c r="Q69" s="226" t="s">
        <v>54</v>
      </c>
      <c r="R69" s="227"/>
      <c r="S69" s="228"/>
      <c r="T69" s="97" t="s">
        <v>259</v>
      </c>
      <c r="U69" s="98" t="s">
        <v>64</v>
      </c>
      <c r="V69" s="98" t="s">
        <v>64</v>
      </c>
      <c r="W69" s="98" t="s">
        <v>259</v>
      </c>
      <c r="X69" s="98" t="s">
        <v>259</v>
      </c>
      <c r="Y69" s="98" t="s">
        <v>259</v>
      </c>
      <c r="Z69" s="99" t="s">
        <v>259</v>
      </c>
      <c r="AA69" s="97" t="s">
        <v>259</v>
      </c>
      <c r="AB69" s="98" t="s">
        <v>64</v>
      </c>
      <c r="AC69" s="98" t="s">
        <v>64</v>
      </c>
      <c r="AD69" s="98" t="s">
        <v>259</v>
      </c>
      <c r="AE69" s="98" t="s">
        <v>259</v>
      </c>
      <c r="AF69" s="98" t="s">
        <v>259</v>
      </c>
      <c r="AG69" s="99" t="s">
        <v>259</v>
      </c>
      <c r="AH69" s="97" t="s">
        <v>259</v>
      </c>
      <c r="AI69" s="98" t="s">
        <v>64</v>
      </c>
      <c r="AJ69" s="98" t="s">
        <v>64</v>
      </c>
      <c r="AK69" s="98" t="s">
        <v>259</v>
      </c>
      <c r="AL69" s="98" t="s">
        <v>259</v>
      </c>
      <c r="AM69" s="98" t="s">
        <v>259</v>
      </c>
      <c r="AN69" s="99" t="s">
        <v>259</v>
      </c>
      <c r="AO69" s="97" t="s">
        <v>259</v>
      </c>
      <c r="AP69" s="98" t="s">
        <v>64</v>
      </c>
      <c r="AQ69" s="98" t="s">
        <v>64</v>
      </c>
      <c r="AR69" s="98" t="s">
        <v>259</v>
      </c>
      <c r="AS69" s="98" t="s">
        <v>259</v>
      </c>
      <c r="AT69" s="98" t="s">
        <v>259</v>
      </c>
      <c r="AU69" s="99" t="s">
        <v>259</v>
      </c>
      <c r="AV69" s="97" t="s">
        <v>259</v>
      </c>
      <c r="AW69" s="98" t="s">
        <v>64</v>
      </c>
      <c r="AX69" s="99"/>
      <c r="AY69" s="192">
        <f t="shared" ref="AY69" si="29">IF($BD$3="計画",SUM(T70:AU70),IF($BD$3="実績",SUM(T70:AX70),""))</f>
        <v>168</v>
      </c>
      <c r="AZ69" s="193"/>
      <c r="BA69" s="196">
        <f>IF($BD$3="計画",AY69/4,IF($BD$3="実績",AY69/($V$7/7),""))</f>
        <v>39.200000000000003</v>
      </c>
      <c r="BB69" s="197"/>
      <c r="BC69" s="241"/>
      <c r="BD69" s="242"/>
      <c r="BE69" s="242"/>
      <c r="BF69" s="242"/>
      <c r="BG69" s="242"/>
      <c r="BH69" s="243"/>
    </row>
    <row r="70" spans="2:60" ht="20.25" customHeight="1" x14ac:dyDescent="0.4">
      <c r="B70" s="255"/>
      <c r="C70" s="211"/>
      <c r="D70" s="209"/>
      <c r="E70" s="210"/>
      <c r="F70" s="256"/>
      <c r="G70" s="213"/>
      <c r="H70" s="219"/>
      <c r="I70" s="217"/>
      <c r="J70" s="217"/>
      <c r="K70" s="217"/>
      <c r="L70" s="218"/>
      <c r="M70" s="220"/>
      <c r="N70" s="221"/>
      <c r="O70" s="221"/>
      <c r="P70" s="222"/>
      <c r="Q70" s="260" t="s">
        <v>55</v>
      </c>
      <c r="R70" s="261"/>
      <c r="S70" s="262"/>
      <c r="T70" s="94">
        <f>IF(T69="","",VLOOKUP(T69,'【記載例】シフト記号表（勤務時間帯）'!$C$4:$K$35,9,FALSE))</f>
        <v>8</v>
      </c>
      <c r="U70" s="95" t="str">
        <f>IF(U69="","",VLOOKUP(U69,'【記載例】シフト記号表（勤務時間帯）'!$C$4:$K$35,9,FALSE))</f>
        <v>-</v>
      </c>
      <c r="V70" s="95" t="str">
        <f>IF(V69="","",VLOOKUP(V69,'【記載例】シフト記号表（勤務時間帯）'!$C$4:$K$35,9,FALSE))</f>
        <v>-</v>
      </c>
      <c r="W70" s="95">
        <f>IF(W69="","",VLOOKUP(W69,'【記載例】シフト記号表（勤務時間帯）'!$C$4:$K$35,9,FALSE))</f>
        <v>8</v>
      </c>
      <c r="X70" s="95">
        <f>IF(X69="","",VLOOKUP(X69,'【記載例】シフト記号表（勤務時間帯）'!$C$4:$K$35,9,FALSE))</f>
        <v>8</v>
      </c>
      <c r="Y70" s="95">
        <f>IF(Y69="","",VLOOKUP(Y69,'【記載例】シフト記号表（勤務時間帯）'!$C$4:$K$35,9,FALSE))</f>
        <v>8</v>
      </c>
      <c r="Z70" s="96">
        <f>IF(Z69="","",VLOOKUP(Z69,'【記載例】シフト記号表（勤務時間帯）'!$C$4:$K$35,9,FALSE))</f>
        <v>8</v>
      </c>
      <c r="AA70" s="94">
        <f>IF(AA69="","",VLOOKUP(AA69,'【記載例】シフト記号表（勤務時間帯）'!$C$4:$K$35,9,FALSE))</f>
        <v>8</v>
      </c>
      <c r="AB70" s="95" t="str">
        <f>IF(AB69="","",VLOOKUP(AB69,'【記載例】シフト記号表（勤務時間帯）'!$C$4:$K$35,9,FALSE))</f>
        <v>-</v>
      </c>
      <c r="AC70" s="95" t="str">
        <f>IF(AC69="","",VLOOKUP(AC69,'【記載例】シフト記号表（勤務時間帯）'!$C$4:$K$35,9,FALSE))</f>
        <v>-</v>
      </c>
      <c r="AD70" s="95">
        <f>IF(AD69="","",VLOOKUP(AD69,'【記載例】シフト記号表（勤務時間帯）'!$C$4:$K$35,9,FALSE))</f>
        <v>8</v>
      </c>
      <c r="AE70" s="95">
        <f>IF(AE69="","",VLOOKUP(AE69,'【記載例】シフト記号表（勤務時間帯）'!$C$4:$K$35,9,FALSE))</f>
        <v>8</v>
      </c>
      <c r="AF70" s="95">
        <f>IF(AF69="","",VLOOKUP(AF69,'【記載例】シフト記号表（勤務時間帯）'!$C$4:$K$35,9,FALSE))</f>
        <v>8</v>
      </c>
      <c r="AG70" s="96">
        <f>IF(AG69="","",VLOOKUP(AG69,'【記載例】シフト記号表（勤務時間帯）'!$C$4:$K$35,9,FALSE))</f>
        <v>8</v>
      </c>
      <c r="AH70" s="94">
        <f>IF(AH69="","",VLOOKUP(AH69,'【記載例】シフト記号表（勤務時間帯）'!$C$4:$K$35,9,FALSE))</f>
        <v>8</v>
      </c>
      <c r="AI70" s="95" t="str">
        <f>IF(AI69="","",VLOOKUP(AI69,'【記載例】シフト記号表（勤務時間帯）'!$C$4:$K$35,9,FALSE))</f>
        <v>-</v>
      </c>
      <c r="AJ70" s="95" t="str">
        <f>IF(AJ69="","",VLOOKUP(AJ69,'【記載例】シフト記号表（勤務時間帯）'!$C$4:$K$35,9,FALSE))</f>
        <v>-</v>
      </c>
      <c r="AK70" s="95">
        <f>IF(AK69="","",VLOOKUP(AK69,'【記載例】シフト記号表（勤務時間帯）'!$C$4:$K$35,9,FALSE))</f>
        <v>8</v>
      </c>
      <c r="AL70" s="95">
        <f>IF(AL69="","",VLOOKUP(AL69,'【記載例】シフト記号表（勤務時間帯）'!$C$4:$K$35,9,FALSE))</f>
        <v>8</v>
      </c>
      <c r="AM70" s="95">
        <f>IF(AM69="","",VLOOKUP(AM69,'【記載例】シフト記号表（勤務時間帯）'!$C$4:$K$35,9,FALSE))</f>
        <v>8</v>
      </c>
      <c r="AN70" s="96">
        <f>IF(AN69="","",VLOOKUP(AN69,'【記載例】シフト記号表（勤務時間帯）'!$C$4:$K$35,9,FALSE))</f>
        <v>8</v>
      </c>
      <c r="AO70" s="94">
        <f>IF(AO69="","",VLOOKUP(AO69,'【記載例】シフト記号表（勤務時間帯）'!$C$4:$K$35,9,FALSE))</f>
        <v>8</v>
      </c>
      <c r="AP70" s="95" t="str">
        <f>IF(AP69="","",VLOOKUP(AP69,'【記載例】シフト記号表（勤務時間帯）'!$C$4:$K$35,9,FALSE))</f>
        <v>-</v>
      </c>
      <c r="AQ70" s="95" t="str">
        <f>IF(AQ69="","",VLOOKUP(AQ69,'【記載例】シフト記号表（勤務時間帯）'!$C$4:$K$35,9,FALSE))</f>
        <v>-</v>
      </c>
      <c r="AR70" s="95">
        <f>IF(AR69="","",VLOOKUP(AR69,'【記載例】シフト記号表（勤務時間帯）'!$C$4:$K$35,9,FALSE))</f>
        <v>8</v>
      </c>
      <c r="AS70" s="95">
        <f>IF(AS69="","",VLOOKUP(AS69,'【記載例】シフト記号表（勤務時間帯）'!$C$4:$K$35,9,FALSE))</f>
        <v>8</v>
      </c>
      <c r="AT70" s="95">
        <f>IF(AT69="","",VLOOKUP(AT69,'【記載例】シフト記号表（勤務時間帯）'!$C$4:$K$35,9,FALSE))</f>
        <v>8</v>
      </c>
      <c r="AU70" s="96">
        <f>IF(AU69="","",VLOOKUP(AU69,'【記載例】シフト記号表（勤務時間帯）'!$C$4:$K$35,9,FALSE))</f>
        <v>8</v>
      </c>
      <c r="AV70" s="94">
        <f>IF(AV69="","",VLOOKUP(AV69,'【記載例】シフト記号表（勤務時間帯）'!$C$4:$K$35,9,FALSE))</f>
        <v>8</v>
      </c>
      <c r="AW70" s="95" t="str">
        <f>IF(AW69="","",VLOOKUP(AW69,'【記載例】シフト記号表（勤務時間帯）'!$C$4:$K$35,9,FALSE))</f>
        <v>-</v>
      </c>
      <c r="AX70" s="96" t="str">
        <f>IF(AX69="","",VLOOKUP(AX69,'【記載例】シフト記号表（勤務時間帯）'!$C$4:$K$35,9,FALSE))</f>
        <v/>
      </c>
      <c r="AY70" s="192"/>
      <c r="AZ70" s="193"/>
      <c r="BA70" s="196"/>
      <c r="BB70" s="197"/>
      <c r="BC70" s="257"/>
      <c r="BD70" s="258"/>
      <c r="BE70" s="258"/>
      <c r="BF70" s="258"/>
      <c r="BG70" s="258"/>
      <c r="BH70" s="259"/>
    </row>
    <row r="71" spans="2:60" ht="20.25" customHeight="1" x14ac:dyDescent="0.4">
      <c r="B71" s="207">
        <f>B69+1</f>
        <v>29</v>
      </c>
      <c r="C71" s="208" t="s">
        <v>153</v>
      </c>
      <c r="D71" s="209"/>
      <c r="E71" s="210"/>
      <c r="F71" s="244" t="s">
        <v>116</v>
      </c>
      <c r="G71" s="210"/>
      <c r="H71" s="216" t="s">
        <v>153</v>
      </c>
      <c r="I71" s="217"/>
      <c r="J71" s="217"/>
      <c r="K71" s="217"/>
      <c r="L71" s="218"/>
      <c r="M71" s="246" t="s">
        <v>185</v>
      </c>
      <c r="N71" s="247"/>
      <c r="O71" s="247"/>
      <c r="P71" s="248"/>
      <c r="Q71" s="226" t="s">
        <v>54</v>
      </c>
      <c r="R71" s="227"/>
      <c r="S71" s="228"/>
      <c r="T71" s="97" t="s">
        <v>259</v>
      </c>
      <c r="U71" s="98" t="s">
        <v>259</v>
      </c>
      <c r="V71" s="98" t="s">
        <v>259</v>
      </c>
      <c r="W71" s="98" t="s">
        <v>259</v>
      </c>
      <c r="X71" s="98" t="s">
        <v>64</v>
      </c>
      <c r="Y71" s="98" t="s">
        <v>64</v>
      </c>
      <c r="Z71" s="99" t="s">
        <v>259</v>
      </c>
      <c r="AA71" s="97" t="s">
        <v>259</v>
      </c>
      <c r="AB71" s="98" t="s">
        <v>259</v>
      </c>
      <c r="AC71" s="98" t="s">
        <v>259</v>
      </c>
      <c r="AD71" s="98" t="s">
        <v>259</v>
      </c>
      <c r="AE71" s="98" t="s">
        <v>64</v>
      </c>
      <c r="AF71" s="98" t="s">
        <v>64</v>
      </c>
      <c r="AG71" s="99" t="s">
        <v>259</v>
      </c>
      <c r="AH71" s="97" t="s">
        <v>259</v>
      </c>
      <c r="AI71" s="98" t="s">
        <v>259</v>
      </c>
      <c r="AJ71" s="98" t="s">
        <v>259</v>
      </c>
      <c r="AK71" s="98" t="s">
        <v>259</v>
      </c>
      <c r="AL71" s="98" t="s">
        <v>64</v>
      </c>
      <c r="AM71" s="98" t="s">
        <v>64</v>
      </c>
      <c r="AN71" s="99" t="s">
        <v>259</v>
      </c>
      <c r="AO71" s="97" t="s">
        <v>259</v>
      </c>
      <c r="AP71" s="98" t="s">
        <v>259</v>
      </c>
      <c r="AQ71" s="98" t="s">
        <v>259</v>
      </c>
      <c r="AR71" s="98" t="s">
        <v>259</v>
      </c>
      <c r="AS71" s="98" t="s">
        <v>64</v>
      </c>
      <c r="AT71" s="98" t="s">
        <v>64</v>
      </c>
      <c r="AU71" s="99" t="s">
        <v>259</v>
      </c>
      <c r="AV71" s="97" t="s">
        <v>259</v>
      </c>
      <c r="AW71" s="98" t="s">
        <v>259</v>
      </c>
      <c r="AX71" s="99"/>
      <c r="AY71" s="192">
        <f t="shared" ref="AY71" si="30">IF($BD$3="計画",SUM(T72:AU72),IF($BD$3="実績",SUM(T72:AX72),""))</f>
        <v>176</v>
      </c>
      <c r="AZ71" s="193"/>
      <c r="BA71" s="196">
        <f>IF($BD$3="計画",AY71/4,IF($BD$3="実績",AY71/($V$7/7),""))</f>
        <v>41.06666666666667</v>
      </c>
      <c r="BB71" s="197"/>
      <c r="BC71" s="241"/>
      <c r="BD71" s="242"/>
      <c r="BE71" s="242"/>
      <c r="BF71" s="242"/>
      <c r="BG71" s="242"/>
      <c r="BH71" s="243"/>
    </row>
    <row r="72" spans="2:60" ht="20.25" customHeight="1" x14ac:dyDescent="0.4">
      <c r="B72" s="255"/>
      <c r="C72" s="211"/>
      <c r="D72" s="209"/>
      <c r="E72" s="210"/>
      <c r="F72" s="256"/>
      <c r="G72" s="213"/>
      <c r="H72" s="219"/>
      <c r="I72" s="217"/>
      <c r="J72" s="217"/>
      <c r="K72" s="217"/>
      <c r="L72" s="218"/>
      <c r="M72" s="220"/>
      <c r="N72" s="221"/>
      <c r="O72" s="221"/>
      <c r="P72" s="222"/>
      <c r="Q72" s="260" t="s">
        <v>55</v>
      </c>
      <c r="R72" s="261"/>
      <c r="S72" s="262"/>
      <c r="T72" s="94">
        <f>IF(T71="","",VLOOKUP(T71,'【記載例】シフト記号表（勤務時間帯）'!$C$4:$K$35,9,FALSE))</f>
        <v>8</v>
      </c>
      <c r="U72" s="95">
        <f>IF(U71="","",VLOOKUP(U71,'【記載例】シフト記号表（勤務時間帯）'!$C$4:$K$35,9,FALSE))</f>
        <v>8</v>
      </c>
      <c r="V72" s="95">
        <f>IF(V71="","",VLOOKUP(V71,'【記載例】シフト記号表（勤務時間帯）'!$C$4:$K$35,9,FALSE))</f>
        <v>8</v>
      </c>
      <c r="W72" s="95">
        <f>IF(W71="","",VLOOKUP(W71,'【記載例】シフト記号表（勤務時間帯）'!$C$4:$K$35,9,FALSE))</f>
        <v>8</v>
      </c>
      <c r="X72" s="95" t="str">
        <f>IF(X71="","",VLOOKUP(X71,'【記載例】シフト記号表（勤務時間帯）'!$C$4:$K$35,9,FALSE))</f>
        <v>-</v>
      </c>
      <c r="Y72" s="95" t="str">
        <f>IF(Y71="","",VLOOKUP(Y71,'【記載例】シフト記号表（勤務時間帯）'!$C$4:$K$35,9,FALSE))</f>
        <v>-</v>
      </c>
      <c r="Z72" s="96">
        <f>IF(Z71="","",VLOOKUP(Z71,'【記載例】シフト記号表（勤務時間帯）'!$C$4:$K$35,9,FALSE))</f>
        <v>8</v>
      </c>
      <c r="AA72" s="94">
        <f>IF(AA71="","",VLOOKUP(AA71,'【記載例】シフト記号表（勤務時間帯）'!$C$4:$K$35,9,FALSE))</f>
        <v>8</v>
      </c>
      <c r="AB72" s="95">
        <f>IF(AB71="","",VLOOKUP(AB71,'【記載例】シフト記号表（勤務時間帯）'!$C$4:$K$35,9,FALSE))</f>
        <v>8</v>
      </c>
      <c r="AC72" s="95">
        <f>IF(AC71="","",VLOOKUP(AC71,'【記載例】シフト記号表（勤務時間帯）'!$C$4:$K$35,9,FALSE))</f>
        <v>8</v>
      </c>
      <c r="AD72" s="95">
        <f>IF(AD71="","",VLOOKUP(AD71,'【記載例】シフト記号表（勤務時間帯）'!$C$4:$K$35,9,FALSE))</f>
        <v>8</v>
      </c>
      <c r="AE72" s="95" t="str">
        <f>IF(AE71="","",VLOOKUP(AE71,'【記載例】シフト記号表（勤務時間帯）'!$C$4:$K$35,9,FALSE))</f>
        <v>-</v>
      </c>
      <c r="AF72" s="95" t="str">
        <f>IF(AF71="","",VLOOKUP(AF71,'【記載例】シフト記号表（勤務時間帯）'!$C$4:$K$35,9,FALSE))</f>
        <v>-</v>
      </c>
      <c r="AG72" s="96">
        <f>IF(AG71="","",VLOOKUP(AG71,'【記載例】シフト記号表（勤務時間帯）'!$C$4:$K$35,9,FALSE))</f>
        <v>8</v>
      </c>
      <c r="AH72" s="94">
        <f>IF(AH71="","",VLOOKUP(AH71,'【記載例】シフト記号表（勤務時間帯）'!$C$4:$K$35,9,FALSE))</f>
        <v>8</v>
      </c>
      <c r="AI72" s="95">
        <f>IF(AI71="","",VLOOKUP(AI71,'【記載例】シフト記号表（勤務時間帯）'!$C$4:$K$35,9,FALSE))</f>
        <v>8</v>
      </c>
      <c r="AJ72" s="95">
        <f>IF(AJ71="","",VLOOKUP(AJ71,'【記載例】シフト記号表（勤務時間帯）'!$C$4:$K$35,9,FALSE))</f>
        <v>8</v>
      </c>
      <c r="AK72" s="95">
        <f>IF(AK71="","",VLOOKUP(AK71,'【記載例】シフト記号表（勤務時間帯）'!$C$4:$K$35,9,FALSE))</f>
        <v>8</v>
      </c>
      <c r="AL72" s="95" t="str">
        <f>IF(AL71="","",VLOOKUP(AL71,'【記載例】シフト記号表（勤務時間帯）'!$C$4:$K$35,9,FALSE))</f>
        <v>-</v>
      </c>
      <c r="AM72" s="95" t="str">
        <f>IF(AM71="","",VLOOKUP(AM71,'【記載例】シフト記号表（勤務時間帯）'!$C$4:$K$35,9,FALSE))</f>
        <v>-</v>
      </c>
      <c r="AN72" s="96">
        <f>IF(AN71="","",VLOOKUP(AN71,'【記載例】シフト記号表（勤務時間帯）'!$C$4:$K$35,9,FALSE))</f>
        <v>8</v>
      </c>
      <c r="AO72" s="94">
        <f>IF(AO71="","",VLOOKUP(AO71,'【記載例】シフト記号表（勤務時間帯）'!$C$4:$K$35,9,FALSE))</f>
        <v>8</v>
      </c>
      <c r="AP72" s="95">
        <f>IF(AP71="","",VLOOKUP(AP71,'【記載例】シフト記号表（勤務時間帯）'!$C$4:$K$35,9,FALSE))</f>
        <v>8</v>
      </c>
      <c r="AQ72" s="95">
        <f>IF(AQ71="","",VLOOKUP(AQ71,'【記載例】シフト記号表（勤務時間帯）'!$C$4:$K$35,9,FALSE))</f>
        <v>8</v>
      </c>
      <c r="AR72" s="95">
        <f>IF(AR71="","",VLOOKUP(AR71,'【記載例】シフト記号表（勤務時間帯）'!$C$4:$K$35,9,FALSE))</f>
        <v>8</v>
      </c>
      <c r="AS72" s="95" t="str">
        <f>IF(AS71="","",VLOOKUP(AS71,'【記載例】シフト記号表（勤務時間帯）'!$C$4:$K$35,9,FALSE))</f>
        <v>-</v>
      </c>
      <c r="AT72" s="95" t="str">
        <f>IF(AT71="","",VLOOKUP(AT71,'【記載例】シフト記号表（勤務時間帯）'!$C$4:$K$35,9,FALSE))</f>
        <v>-</v>
      </c>
      <c r="AU72" s="96">
        <f>IF(AU71="","",VLOOKUP(AU71,'【記載例】シフト記号表（勤務時間帯）'!$C$4:$K$35,9,FALSE))</f>
        <v>8</v>
      </c>
      <c r="AV72" s="94">
        <f>IF(AV71="","",VLOOKUP(AV71,'【記載例】シフト記号表（勤務時間帯）'!$C$4:$K$35,9,FALSE))</f>
        <v>8</v>
      </c>
      <c r="AW72" s="95">
        <f>IF(AW71="","",VLOOKUP(AW71,'【記載例】シフト記号表（勤務時間帯）'!$C$4:$K$35,9,FALSE))</f>
        <v>8</v>
      </c>
      <c r="AX72" s="96" t="str">
        <f>IF(AX71="","",VLOOKUP(AX71,'【記載例】シフト記号表（勤務時間帯）'!$C$4:$K$35,9,FALSE))</f>
        <v/>
      </c>
      <c r="AY72" s="192"/>
      <c r="AZ72" s="193"/>
      <c r="BA72" s="196"/>
      <c r="BB72" s="197"/>
      <c r="BC72" s="257"/>
      <c r="BD72" s="258"/>
      <c r="BE72" s="258"/>
      <c r="BF72" s="258"/>
      <c r="BG72" s="258"/>
      <c r="BH72" s="259"/>
    </row>
    <row r="73" spans="2:60" ht="20.25" customHeight="1" x14ac:dyDescent="0.4">
      <c r="B73" s="207">
        <f>B71+1</f>
        <v>30</v>
      </c>
      <c r="C73" s="208" t="s">
        <v>154</v>
      </c>
      <c r="D73" s="209"/>
      <c r="E73" s="210"/>
      <c r="F73" s="244" t="s">
        <v>116</v>
      </c>
      <c r="G73" s="210"/>
      <c r="H73" s="216" t="s">
        <v>154</v>
      </c>
      <c r="I73" s="217"/>
      <c r="J73" s="217"/>
      <c r="K73" s="217"/>
      <c r="L73" s="218"/>
      <c r="M73" s="246" t="s">
        <v>186</v>
      </c>
      <c r="N73" s="247"/>
      <c r="O73" s="247"/>
      <c r="P73" s="248"/>
      <c r="Q73" s="226" t="s">
        <v>54</v>
      </c>
      <c r="R73" s="227"/>
      <c r="S73" s="228"/>
      <c r="T73" s="97" t="s">
        <v>64</v>
      </c>
      <c r="U73" s="98" t="s">
        <v>259</v>
      </c>
      <c r="V73" s="98" t="s">
        <v>259</v>
      </c>
      <c r="W73" s="98" t="s">
        <v>64</v>
      </c>
      <c r="X73" s="98" t="s">
        <v>259</v>
      </c>
      <c r="Y73" s="98" t="s">
        <v>259</v>
      </c>
      <c r="Z73" s="99" t="s">
        <v>259</v>
      </c>
      <c r="AA73" s="97" t="s">
        <v>64</v>
      </c>
      <c r="AB73" s="98" t="s">
        <v>259</v>
      </c>
      <c r="AC73" s="98" t="s">
        <v>259</v>
      </c>
      <c r="AD73" s="98" t="s">
        <v>64</v>
      </c>
      <c r="AE73" s="98" t="s">
        <v>259</v>
      </c>
      <c r="AF73" s="98" t="s">
        <v>259</v>
      </c>
      <c r="AG73" s="99" t="s">
        <v>259</v>
      </c>
      <c r="AH73" s="97" t="s">
        <v>64</v>
      </c>
      <c r="AI73" s="98" t="s">
        <v>259</v>
      </c>
      <c r="AJ73" s="98" t="s">
        <v>259</v>
      </c>
      <c r="AK73" s="98" t="s">
        <v>64</v>
      </c>
      <c r="AL73" s="98" t="s">
        <v>259</v>
      </c>
      <c r="AM73" s="98" t="s">
        <v>259</v>
      </c>
      <c r="AN73" s="99" t="s">
        <v>259</v>
      </c>
      <c r="AO73" s="97" t="s">
        <v>64</v>
      </c>
      <c r="AP73" s="98" t="s">
        <v>259</v>
      </c>
      <c r="AQ73" s="98" t="s">
        <v>259</v>
      </c>
      <c r="AR73" s="98" t="s">
        <v>64</v>
      </c>
      <c r="AS73" s="98" t="s">
        <v>259</v>
      </c>
      <c r="AT73" s="98" t="s">
        <v>259</v>
      </c>
      <c r="AU73" s="99" t="s">
        <v>259</v>
      </c>
      <c r="AV73" s="97" t="s">
        <v>64</v>
      </c>
      <c r="AW73" s="98" t="s">
        <v>259</v>
      </c>
      <c r="AX73" s="99"/>
      <c r="AY73" s="192">
        <f t="shared" ref="AY73" si="31">IF($BD$3="計画",SUM(T74:AU74),IF($BD$3="実績",SUM(T74:AX74),""))</f>
        <v>168</v>
      </c>
      <c r="AZ73" s="193"/>
      <c r="BA73" s="196">
        <f>IF($BD$3="計画",AY73/4,IF($BD$3="実績",AY73/($V$7/7),""))</f>
        <v>39.200000000000003</v>
      </c>
      <c r="BB73" s="197"/>
      <c r="BC73" s="241"/>
      <c r="BD73" s="242"/>
      <c r="BE73" s="242"/>
      <c r="BF73" s="242"/>
      <c r="BG73" s="242"/>
      <c r="BH73" s="243"/>
    </row>
    <row r="74" spans="2:60" ht="20.25" customHeight="1" thickBot="1" x14ac:dyDescent="0.45">
      <c r="B74" s="255"/>
      <c r="C74" s="211"/>
      <c r="D74" s="209"/>
      <c r="E74" s="210"/>
      <c r="F74" s="256"/>
      <c r="G74" s="213"/>
      <c r="H74" s="219"/>
      <c r="I74" s="217"/>
      <c r="J74" s="217"/>
      <c r="K74" s="217"/>
      <c r="L74" s="218"/>
      <c r="M74" s="220"/>
      <c r="N74" s="221"/>
      <c r="O74" s="221"/>
      <c r="P74" s="222"/>
      <c r="Q74" s="260" t="s">
        <v>55</v>
      </c>
      <c r="R74" s="261"/>
      <c r="S74" s="262"/>
      <c r="T74" s="94" t="str">
        <f>IF(T73="","",VLOOKUP(T73,'【記載例】シフト記号表（勤務時間帯）'!$C$4:$K$35,9,FALSE))</f>
        <v>-</v>
      </c>
      <c r="U74" s="95">
        <f>IF(U73="","",VLOOKUP(U73,'【記載例】シフト記号表（勤務時間帯）'!$C$4:$K$35,9,FALSE))</f>
        <v>8</v>
      </c>
      <c r="V74" s="95">
        <f>IF(V73="","",VLOOKUP(V73,'【記載例】シフト記号表（勤務時間帯）'!$C$4:$K$35,9,FALSE))</f>
        <v>8</v>
      </c>
      <c r="W74" s="95" t="str">
        <f>IF(W73="","",VLOOKUP(W73,'【記載例】シフト記号表（勤務時間帯）'!$C$4:$K$35,9,FALSE))</f>
        <v>-</v>
      </c>
      <c r="X74" s="95">
        <f>IF(X73="","",VLOOKUP(X73,'【記載例】シフト記号表（勤務時間帯）'!$C$4:$K$35,9,FALSE))</f>
        <v>8</v>
      </c>
      <c r="Y74" s="95">
        <f>IF(Y73="","",VLOOKUP(Y73,'【記載例】シフト記号表（勤務時間帯）'!$C$4:$K$35,9,FALSE))</f>
        <v>8</v>
      </c>
      <c r="Z74" s="96">
        <f>IF(Z73="","",VLOOKUP(Z73,'【記載例】シフト記号表（勤務時間帯）'!$C$4:$K$35,9,FALSE))</f>
        <v>8</v>
      </c>
      <c r="AA74" s="94" t="str">
        <f>IF(AA73="","",VLOOKUP(AA73,'【記載例】シフト記号表（勤務時間帯）'!$C$4:$K$35,9,FALSE))</f>
        <v>-</v>
      </c>
      <c r="AB74" s="95">
        <f>IF(AB73="","",VLOOKUP(AB73,'【記載例】シフト記号表（勤務時間帯）'!$C$4:$K$35,9,FALSE))</f>
        <v>8</v>
      </c>
      <c r="AC74" s="95">
        <f>IF(AC73="","",VLOOKUP(AC73,'【記載例】シフト記号表（勤務時間帯）'!$C$4:$K$35,9,FALSE))</f>
        <v>8</v>
      </c>
      <c r="AD74" s="95" t="str">
        <f>IF(AD73="","",VLOOKUP(AD73,'【記載例】シフト記号表（勤務時間帯）'!$C$4:$K$35,9,FALSE))</f>
        <v>-</v>
      </c>
      <c r="AE74" s="95">
        <f>IF(AE73="","",VLOOKUP(AE73,'【記載例】シフト記号表（勤務時間帯）'!$C$4:$K$35,9,FALSE))</f>
        <v>8</v>
      </c>
      <c r="AF74" s="95">
        <f>IF(AF73="","",VLOOKUP(AF73,'【記載例】シフト記号表（勤務時間帯）'!$C$4:$K$35,9,FALSE))</f>
        <v>8</v>
      </c>
      <c r="AG74" s="96">
        <f>IF(AG73="","",VLOOKUP(AG73,'【記載例】シフト記号表（勤務時間帯）'!$C$4:$K$35,9,FALSE))</f>
        <v>8</v>
      </c>
      <c r="AH74" s="94" t="str">
        <f>IF(AH73="","",VLOOKUP(AH73,'【記載例】シフト記号表（勤務時間帯）'!$C$4:$K$35,9,FALSE))</f>
        <v>-</v>
      </c>
      <c r="AI74" s="95">
        <f>IF(AI73="","",VLOOKUP(AI73,'【記載例】シフト記号表（勤務時間帯）'!$C$4:$K$35,9,FALSE))</f>
        <v>8</v>
      </c>
      <c r="AJ74" s="95">
        <f>IF(AJ73="","",VLOOKUP(AJ73,'【記載例】シフト記号表（勤務時間帯）'!$C$4:$K$35,9,FALSE))</f>
        <v>8</v>
      </c>
      <c r="AK74" s="95" t="str">
        <f>IF(AK73="","",VLOOKUP(AK73,'【記載例】シフト記号表（勤務時間帯）'!$C$4:$K$35,9,FALSE))</f>
        <v>-</v>
      </c>
      <c r="AL74" s="95">
        <f>IF(AL73="","",VLOOKUP(AL73,'【記載例】シフト記号表（勤務時間帯）'!$C$4:$K$35,9,FALSE))</f>
        <v>8</v>
      </c>
      <c r="AM74" s="95">
        <f>IF(AM73="","",VLOOKUP(AM73,'【記載例】シフト記号表（勤務時間帯）'!$C$4:$K$35,9,FALSE))</f>
        <v>8</v>
      </c>
      <c r="AN74" s="96">
        <f>IF(AN73="","",VLOOKUP(AN73,'【記載例】シフト記号表（勤務時間帯）'!$C$4:$K$35,9,FALSE))</f>
        <v>8</v>
      </c>
      <c r="AO74" s="94" t="str">
        <f>IF(AO73="","",VLOOKUP(AO73,'【記載例】シフト記号表（勤務時間帯）'!$C$4:$K$35,9,FALSE))</f>
        <v>-</v>
      </c>
      <c r="AP74" s="95">
        <f>IF(AP73="","",VLOOKUP(AP73,'【記載例】シフト記号表（勤務時間帯）'!$C$4:$K$35,9,FALSE))</f>
        <v>8</v>
      </c>
      <c r="AQ74" s="95">
        <f>IF(AQ73="","",VLOOKUP(AQ73,'【記載例】シフト記号表（勤務時間帯）'!$C$4:$K$35,9,FALSE))</f>
        <v>8</v>
      </c>
      <c r="AR74" s="95" t="str">
        <f>IF(AR73="","",VLOOKUP(AR73,'【記載例】シフト記号表（勤務時間帯）'!$C$4:$K$35,9,FALSE))</f>
        <v>-</v>
      </c>
      <c r="AS74" s="95">
        <f>IF(AS73="","",VLOOKUP(AS73,'【記載例】シフト記号表（勤務時間帯）'!$C$4:$K$35,9,FALSE))</f>
        <v>8</v>
      </c>
      <c r="AT74" s="95">
        <f>IF(AT73="","",VLOOKUP(AT73,'【記載例】シフト記号表（勤務時間帯）'!$C$4:$K$35,9,FALSE))</f>
        <v>8</v>
      </c>
      <c r="AU74" s="96">
        <f>IF(AU73="","",VLOOKUP(AU73,'【記載例】シフト記号表（勤務時間帯）'!$C$4:$K$35,9,FALSE))</f>
        <v>8</v>
      </c>
      <c r="AV74" s="94" t="str">
        <f>IF(AV73="","",VLOOKUP(AV73,'【記載例】シフト記号表（勤務時間帯）'!$C$4:$K$35,9,FALSE))</f>
        <v>-</v>
      </c>
      <c r="AW74" s="95">
        <f>IF(AW73="","",VLOOKUP(AW73,'【記載例】シフト記号表（勤務時間帯）'!$C$4:$K$35,9,FALSE))</f>
        <v>8</v>
      </c>
      <c r="AX74" s="96" t="str">
        <f>IF(AX73="","",VLOOKUP(AX73,'【記載例】シフト記号表（勤務時間帯）'!$C$4:$K$35,9,FALSE))</f>
        <v/>
      </c>
      <c r="AY74" s="192"/>
      <c r="AZ74" s="193"/>
      <c r="BA74" s="196"/>
      <c r="BB74" s="197"/>
      <c r="BC74" s="257"/>
      <c r="BD74" s="258"/>
      <c r="BE74" s="258"/>
      <c r="BF74" s="258"/>
      <c r="BG74" s="258"/>
      <c r="BH74" s="259"/>
    </row>
    <row r="75" spans="2:60" ht="20.25" customHeight="1" thickBot="1" x14ac:dyDescent="0.45">
      <c r="B75" s="100"/>
      <c r="C75" s="101"/>
      <c r="D75" s="101"/>
      <c r="E75" s="101"/>
      <c r="F75" s="101"/>
      <c r="G75" s="101"/>
      <c r="H75" s="101"/>
      <c r="I75" s="101"/>
      <c r="J75" s="101"/>
      <c r="K75" s="101"/>
      <c r="L75" s="101"/>
      <c r="M75" s="101"/>
      <c r="N75" s="101"/>
      <c r="O75" s="101"/>
      <c r="P75" s="101"/>
      <c r="Q75" s="101"/>
      <c r="R75" s="101"/>
      <c r="S75" s="102"/>
      <c r="T75" s="264"/>
      <c r="U75" s="265"/>
      <c r="V75" s="265"/>
      <c r="W75" s="265"/>
      <c r="X75" s="265"/>
      <c r="Y75" s="265"/>
      <c r="Z75" s="265"/>
      <c r="AA75" s="265"/>
      <c r="AB75" s="265"/>
      <c r="AC75" s="265"/>
      <c r="AD75" s="265"/>
      <c r="AE75" s="265"/>
      <c r="AF75" s="265"/>
      <c r="AG75" s="265"/>
      <c r="AH75" s="265"/>
      <c r="AI75" s="265"/>
      <c r="AJ75" s="265"/>
      <c r="AK75" s="265"/>
      <c r="AL75" s="265"/>
      <c r="AM75" s="265"/>
      <c r="AN75" s="265"/>
      <c r="AO75" s="265"/>
      <c r="AP75" s="265"/>
      <c r="AQ75" s="265"/>
      <c r="AR75" s="265"/>
      <c r="AS75" s="265"/>
      <c r="AT75" s="265"/>
      <c r="AU75" s="265"/>
      <c r="AV75" s="265"/>
      <c r="AW75" s="265"/>
      <c r="AX75" s="265"/>
      <c r="AY75" s="266">
        <f>SUM(AY15:AZ74)</f>
        <v>5080</v>
      </c>
      <c r="AZ75" s="267"/>
      <c r="BA75" s="268">
        <f>SUM(BA15:BB74)</f>
        <v>1185.3333333333339</v>
      </c>
      <c r="BB75" s="269"/>
      <c r="BC75" s="270"/>
      <c r="BD75" s="271"/>
      <c r="BE75" s="271"/>
      <c r="BF75" s="271"/>
      <c r="BG75" s="271"/>
      <c r="BH75" s="272"/>
    </row>
    <row r="76" spans="2:60" ht="20.25" customHeight="1" x14ac:dyDescent="0.4">
      <c r="C76" s="103"/>
      <c r="D76" s="103"/>
      <c r="E76" s="104"/>
      <c r="F76" s="105"/>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106"/>
      <c r="AH76" s="80"/>
      <c r="AI76" s="80"/>
      <c r="AJ76" s="80"/>
      <c r="AK76" s="80"/>
      <c r="AL76" s="80"/>
      <c r="AM76" s="80"/>
      <c r="AN76" s="80"/>
      <c r="AO76" s="80"/>
      <c r="AP76" s="80"/>
      <c r="AQ76" s="80"/>
      <c r="AR76" s="80"/>
      <c r="AS76" s="80"/>
      <c r="AT76" s="80"/>
      <c r="AU76" s="80"/>
      <c r="AV76" s="80"/>
      <c r="AW76" s="80"/>
      <c r="AX76" s="80"/>
      <c r="AY76" s="80"/>
    </row>
    <row r="77" spans="2:60" ht="20.25" customHeight="1" x14ac:dyDescent="0.4">
      <c r="C77" s="80"/>
      <c r="D77" s="80"/>
      <c r="E77" s="80"/>
      <c r="F77" s="80" t="s">
        <v>216</v>
      </c>
      <c r="G77" s="80"/>
      <c r="H77" s="80"/>
      <c r="I77" s="80"/>
      <c r="J77" s="80"/>
      <c r="K77" s="80"/>
      <c r="L77" s="80"/>
      <c r="M77" s="80"/>
      <c r="N77" s="80"/>
      <c r="O77" s="80"/>
      <c r="P77" s="106"/>
      <c r="Q77" s="80"/>
      <c r="R77" s="80"/>
      <c r="S77" s="80"/>
      <c r="T77" s="80"/>
      <c r="U77" s="80"/>
      <c r="V77" s="80"/>
      <c r="W77" s="80"/>
      <c r="X77" s="80" t="s">
        <v>229</v>
      </c>
      <c r="Y77" s="80"/>
      <c r="Z77" s="80"/>
      <c r="AA77" s="80"/>
      <c r="AB77" s="80"/>
      <c r="AC77" s="80"/>
      <c r="AD77" s="80"/>
      <c r="AE77" s="80"/>
      <c r="AF77" s="80"/>
      <c r="AG77" s="80"/>
      <c r="AH77" s="106"/>
      <c r="AI77" s="80"/>
      <c r="AJ77" s="80"/>
      <c r="AM77" s="80" t="s">
        <v>121</v>
      </c>
      <c r="AN77" s="80"/>
      <c r="AO77" s="80"/>
      <c r="AP77" s="80"/>
      <c r="AQ77" s="80"/>
      <c r="AR77" s="80"/>
      <c r="AU77" s="80"/>
      <c r="AV77" s="80"/>
      <c r="AW77" s="80"/>
      <c r="AX77" s="80"/>
      <c r="AY77" s="80"/>
    </row>
    <row r="78" spans="2:60" ht="20.25" customHeight="1" x14ac:dyDescent="0.4">
      <c r="C78" s="80"/>
      <c r="D78" s="80"/>
      <c r="E78" s="80"/>
      <c r="F78" s="80"/>
      <c r="G78" s="263" t="s">
        <v>78</v>
      </c>
      <c r="H78" s="263"/>
      <c r="I78" s="263" t="s">
        <v>79</v>
      </c>
      <c r="J78" s="263"/>
      <c r="K78" s="263"/>
      <c r="L78" s="263"/>
      <c r="M78" s="80"/>
      <c r="N78" s="178" t="s">
        <v>82</v>
      </c>
      <c r="O78" s="178"/>
      <c r="P78" s="178"/>
      <c r="Q78" s="178"/>
      <c r="T78" s="107" t="s">
        <v>91</v>
      </c>
      <c r="U78" s="107"/>
      <c r="V78" s="80"/>
      <c r="W78" s="80"/>
      <c r="X78" s="80"/>
      <c r="Y78" s="78" t="s">
        <v>230</v>
      </c>
      <c r="AH78" s="273">
        <v>0</v>
      </c>
      <c r="AI78" s="274"/>
      <c r="AM78" s="128" t="s">
        <v>8</v>
      </c>
      <c r="AN78" s="130"/>
      <c r="AO78" s="128" t="s">
        <v>9</v>
      </c>
      <c r="AP78" s="129"/>
      <c r="AQ78" s="129"/>
      <c r="AR78" s="130"/>
      <c r="AU78" s="80"/>
      <c r="AV78" s="80"/>
      <c r="AW78" s="80"/>
      <c r="AX78" s="80"/>
      <c r="AY78" s="80"/>
    </row>
    <row r="79" spans="2:60" ht="20.25" customHeight="1" x14ac:dyDescent="0.4">
      <c r="C79" s="80"/>
      <c r="D79" s="80"/>
      <c r="E79" s="80"/>
      <c r="F79" s="80"/>
      <c r="G79" s="134"/>
      <c r="H79" s="134"/>
      <c r="I79" s="134" t="s">
        <v>80</v>
      </c>
      <c r="J79" s="134"/>
      <c r="K79" s="134" t="s">
        <v>81</v>
      </c>
      <c r="L79" s="134"/>
      <c r="M79" s="80"/>
      <c r="N79" s="134" t="s">
        <v>80</v>
      </c>
      <c r="O79" s="134"/>
      <c r="P79" s="134" t="s">
        <v>81</v>
      </c>
      <c r="Q79" s="134"/>
      <c r="T79" s="107" t="s">
        <v>88</v>
      </c>
      <c r="U79" s="107"/>
      <c r="V79" s="80"/>
      <c r="W79" s="80"/>
      <c r="X79" s="80"/>
      <c r="Y79" s="78" t="s">
        <v>231</v>
      </c>
      <c r="AC79" s="108" t="s">
        <v>6</v>
      </c>
      <c r="AD79" s="275">
        <f>COUNTIFS($C$15:$D$74,"登録看護職員",$F$15:$G$74,"C")</f>
        <v>0</v>
      </c>
      <c r="AE79" s="276"/>
      <c r="AG79" s="108" t="s">
        <v>7</v>
      </c>
      <c r="AH79" s="275">
        <f>COUNTIFS($C$15:$D$74,"登録看護職員",$F$15:$G$74,"D")</f>
        <v>0</v>
      </c>
      <c r="AI79" s="276"/>
      <c r="AM79" s="128" t="s">
        <v>4</v>
      </c>
      <c r="AN79" s="130"/>
      <c r="AO79" s="128" t="s">
        <v>96</v>
      </c>
      <c r="AP79" s="129"/>
      <c r="AQ79" s="129"/>
      <c r="AR79" s="130"/>
      <c r="AU79" s="80"/>
      <c r="AV79" s="80"/>
      <c r="AW79" s="80"/>
      <c r="AX79" s="80"/>
      <c r="AY79" s="80"/>
    </row>
    <row r="80" spans="2:60" ht="20.25" customHeight="1" x14ac:dyDescent="0.4">
      <c r="C80" s="80"/>
      <c r="D80" s="80"/>
      <c r="E80" s="80"/>
      <c r="F80" s="80"/>
      <c r="G80" s="128" t="s">
        <v>4</v>
      </c>
      <c r="H80" s="130"/>
      <c r="I80" s="138">
        <f>SUMIFS($AY$15:$AZ$74,$C$15:$D$74,"訪問看護員",$F$15:$G$74,"A")</f>
        <v>880</v>
      </c>
      <c r="J80" s="139"/>
      <c r="K80" s="140">
        <f>SUMIFS($BA$15:$BB$74,$C$15:$D$74,"訪問看護員",$F$15:$G$74,"A")</f>
        <v>205.33333333333337</v>
      </c>
      <c r="L80" s="141"/>
      <c r="M80" s="80"/>
      <c r="N80" s="142">
        <v>0</v>
      </c>
      <c r="O80" s="143"/>
      <c r="P80" s="142">
        <v>0</v>
      </c>
      <c r="Q80" s="143"/>
      <c r="T80" s="142">
        <v>6</v>
      </c>
      <c r="U80" s="143"/>
      <c r="V80" s="80"/>
      <c r="W80" s="80"/>
      <c r="X80" s="80"/>
      <c r="Y80" s="263" t="s">
        <v>78</v>
      </c>
      <c r="Z80" s="263"/>
      <c r="AA80" s="263" t="s">
        <v>79</v>
      </c>
      <c r="AB80" s="263"/>
      <c r="AC80" s="263"/>
      <c r="AD80" s="263"/>
      <c r="AE80" s="80"/>
      <c r="AF80" s="178" t="s">
        <v>82</v>
      </c>
      <c r="AG80" s="178"/>
      <c r="AH80" s="178"/>
      <c r="AI80" s="178"/>
      <c r="AJ80" s="109"/>
      <c r="AM80" s="128" t="s">
        <v>5</v>
      </c>
      <c r="AN80" s="130"/>
      <c r="AO80" s="128" t="s">
        <v>97</v>
      </c>
      <c r="AP80" s="129"/>
      <c r="AQ80" s="129"/>
      <c r="AR80" s="130"/>
      <c r="AU80" s="80"/>
      <c r="AV80" s="80"/>
      <c r="AW80" s="80"/>
      <c r="AX80" s="80"/>
      <c r="AY80" s="80"/>
    </row>
    <row r="81" spans="3:61" ht="20.25" customHeight="1" x14ac:dyDescent="0.4">
      <c r="C81" s="80"/>
      <c r="D81" s="80"/>
      <c r="E81" s="80"/>
      <c r="F81" s="80"/>
      <c r="G81" s="128" t="s">
        <v>5</v>
      </c>
      <c r="H81" s="130"/>
      <c r="I81" s="138">
        <f>SUMIFS($AY$15:$AZ$74,$C$15:$D$74,"訪問看護員",$F$15:$G$74,"B")</f>
        <v>0</v>
      </c>
      <c r="J81" s="139"/>
      <c r="K81" s="140">
        <f>SUMIFS($BA$15:$BB$74,$C$15:$D$74,"訪問看護員",$F$15:$G$74,"B")</f>
        <v>0</v>
      </c>
      <c r="L81" s="141"/>
      <c r="M81" s="80"/>
      <c r="N81" s="142">
        <v>0</v>
      </c>
      <c r="O81" s="143"/>
      <c r="P81" s="142">
        <v>0</v>
      </c>
      <c r="Q81" s="143"/>
      <c r="T81" s="142">
        <v>0</v>
      </c>
      <c r="U81" s="143"/>
      <c r="V81" s="80"/>
      <c r="W81" s="80"/>
      <c r="X81" s="80"/>
      <c r="Y81" s="134"/>
      <c r="Z81" s="134"/>
      <c r="AA81" s="134" t="s">
        <v>80</v>
      </c>
      <c r="AB81" s="134"/>
      <c r="AC81" s="134" t="s">
        <v>81</v>
      </c>
      <c r="AD81" s="134"/>
      <c r="AE81" s="80"/>
      <c r="AF81" s="134" t="s">
        <v>80</v>
      </c>
      <c r="AG81" s="134"/>
      <c r="AH81" s="134" t="s">
        <v>81</v>
      </c>
      <c r="AI81" s="134"/>
      <c r="AJ81" s="109"/>
      <c r="AM81" s="128" t="s">
        <v>6</v>
      </c>
      <c r="AN81" s="130"/>
      <c r="AO81" s="128" t="s">
        <v>98</v>
      </c>
      <c r="AP81" s="129"/>
      <c r="AQ81" s="129"/>
      <c r="AR81" s="130"/>
      <c r="AU81" s="80"/>
      <c r="AV81" s="80"/>
      <c r="AW81" s="80"/>
      <c r="AX81" s="80"/>
      <c r="AY81" s="80"/>
    </row>
    <row r="82" spans="3:61" ht="20.25" customHeight="1" x14ac:dyDescent="0.4">
      <c r="C82" s="80"/>
      <c r="D82" s="80"/>
      <c r="E82" s="80"/>
      <c r="F82" s="80"/>
      <c r="G82" s="128" t="s">
        <v>6</v>
      </c>
      <c r="H82" s="130"/>
      <c r="I82" s="138">
        <f>SUMIFS($AY$15:$AZ$74,$C$15:$D$74,"訪問看護員",$F$15:$G$74,"C")</f>
        <v>176</v>
      </c>
      <c r="J82" s="139"/>
      <c r="K82" s="140">
        <f>SUMIFS($BA$15:$BB$74,$C$15:$D$74,"訪問看護員",$F$15:$G$74,"C")</f>
        <v>41.06666666666667</v>
      </c>
      <c r="L82" s="141"/>
      <c r="M82" s="80"/>
      <c r="N82" s="142">
        <v>176</v>
      </c>
      <c r="O82" s="143"/>
      <c r="P82" s="277">
        <v>41.1</v>
      </c>
      <c r="Q82" s="278"/>
      <c r="T82" s="128" t="s">
        <v>71</v>
      </c>
      <c r="U82" s="130"/>
      <c r="V82" s="80"/>
      <c r="W82" s="80"/>
      <c r="X82" s="80"/>
      <c r="Y82" s="128" t="s">
        <v>6</v>
      </c>
      <c r="Z82" s="130"/>
      <c r="AA82" s="138">
        <f>SUMIFS($AY$15:$AZ$74,$C$15:$D$74,"登録看護職員",$F$15:$G$74,"C")</f>
        <v>0</v>
      </c>
      <c r="AB82" s="139"/>
      <c r="AC82" s="140">
        <f>SUMIFS($BA$15:$BB$74,$C$15:$D$74,"登録看護職員",$F$15:$G$74,"C")</f>
        <v>0</v>
      </c>
      <c r="AD82" s="141"/>
      <c r="AE82" s="80"/>
      <c r="AF82" s="142">
        <v>0</v>
      </c>
      <c r="AG82" s="143"/>
      <c r="AH82" s="144">
        <v>0</v>
      </c>
      <c r="AI82" s="145"/>
      <c r="AM82" s="128" t="s">
        <v>7</v>
      </c>
      <c r="AN82" s="130"/>
      <c r="AO82" s="128" t="s">
        <v>120</v>
      </c>
      <c r="AP82" s="129"/>
      <c r="AQ82" s="129"/>
      <c r="AR82" s="130"/>
      <c r="AU82" s="80"/>
      <c r="AV82" s="80"/>
      <c r="AW82" s="80"/>
      <c r="AX82" s="80"/>
      <c r="AY82" s="80"/>
    </row>
    <row r="83" spans="3:61" ht="20.25" customHeight="1" x14ac:dyDescent="0.4">
      <c r="C83" s="80"/>
      <c r="D83" s="80"/>
      <c r="E83" s="80"/>
      <c r="F83" s="80"/>
      <c r="G83" s="128" t="s">
        <v>7</v>
      </c>
      <c r="H83" s="130"/>
      <c r="I83" s="138">
        <f>SUMIFS($AY$15:$AZ$74,$C$15:$D$74,"訪問看護員",$F$15:$G$74,"D")</f>
        <v>0</v>
      </c>
      <c r="J83" s="139"/>
      <c r="K83" s="140">
        <f>SUMIFS($BA$15:$BB$74,$C$15:$D$74,"訪問看護員",$F$15:$G$74,"D")</f>
        <v>0</v>
      </c>
      <c r="L83" s="141"/>
      <c r="M83" s="80"/>
      <c r="N83" s="142">
        <v>0</v>
      </c>
      <c r="O83" s="143"/>
      <c r="P83" s="277">
        <v>0</v>
      </c>
      <c r="Q83" s="278"/>
      <c r="T83" s="128" t="s">
        <v>71</v>
      </c>
      <c r="U83" s="130"/>
      <c r="V83" s="80"/>
      <c r="W83" s="80"/>
      <c r="X83" s="80"/>
      <c r="Y83" s="128" t="s">
        <v>7</v>
      </c>
      <c r="Z83" s="130"/>
      <c r="AA83" s="138">
        <f>SUMIFS($AY$15:$AZ$74,$C$15:$D$74,"登録看護職員",$F$15:$G$74,"D")</f>
        <v>0</v>
      </c>
      <c r="AB83" s="139"/>
      <c r="AC83" s="140">
        <f>SUMIFS($BA$15:$BB$74,$C$15:$D$74,"登録看護職員",$F$15:$G$74,"D")</f>
        <v>0</v>
      </c>
      <c r="AD83" s="141"/>
      <c r="AE83" s="80"/>
      <c r="AF83" s="142">
        <v>0</v>
      </c>
      <c r="AG83" s="143"/>
      <c r="AH83" s="144">
        <v>0</v>
      </c>
      <c r="AI83" s="145"/>
      <c r="AL83" s="80"/>
      <c r="AM83" s="80"/>
      <c r="AN83" s="80"/>
      <c r="AU83" s="80"/>
      <c r="AV83" s="80"/>
      <c r="AW83" s="80"/>
      <c r="AX83" s="80"/>
      <c r="AY83" s="80"/>
    </row>
    <row r="84" spans="3:61" ht="20.25" customHeight="1" x14ac:dyDescent="0.4">
      <c r="C84" s="80"/>
      <c r="D84" s="80"/>
      <c r="E84" s="80"/>
      <c r="F84" s="80"/>
      <c r="G84" s="128" t="s">
        <v>61</v>
      </c>
      <c r="H84" s="130"/>
      <c r="I84" s="138">
        <f>SUM(I80:J83)</f>
        <v>1056</v>
      </c>
      <c r="J84" s="139"/>
      <c r="K84" s="140">
        <f>SUM(K80:L83)</f>
        <v>246.40000000000003</v>
      </c>
      <c r="L84" s="141"/>
      <c r="M84" s="80"/>
      <c r="N84" s="138">
        <f>SUM(N80:O83)</f>
        <v>176</v>
      </c>
      <c r="O84" s="139"/>
      <c r="P84" s="140">
        <f>SUM(P80:Q83)</f>
        <v>41.1</v>
      </c>
      <c r="Q84" s="141"/>
      <c r="T84" s="138">
        <f>SUM(T80:U81)</f>
        <v>6</v>
      </c>
      <c r="U84" s="139"/>
      <c r="V84" s="80"/>
      <c r="W84" s="80"/>
      <c r="X84" s="80"/>
      <c r="Y84" s="128" t="s">
        <v>61</v>
      </c>
      <c r="Z84" s="130"/>
      <c r="AA84" s="138">
        <f>SUM(AA82:AB83)</f>
        <v>0</v>
      </c>
      <c r="AB84" s="139"/>
      <c r="AC84" s="140">
        <f>SUM(AC82:AD83)</f>
        <v>0</v>
      </c>
      <c r="AD84" s="141"/>
      <c r="AE84" s="80"/>
      <c r="AF84" s="138">
        <f>SUM(AF82:AG83)</f>
        <v>0</v>
      </c>
      <c r="AG84" s="139"/>
      <c r="AH84" s="140">
        <f>SUM(AH82:AI83)</f>
        <v>0</v>
      </c>
      <c r="AI84" s="141"/>
      <c r="AL84" s="80"/>
      <c r="AM84" s="80"/>
      <c r="AN84" s="80"/>
      <c r="AU84" s="80"/>
      <c r="AV84" s="80"/>
      <c r="AW84" s="80"/>
      <c r="AX84" s="80"/>
      <c r="AY84" s="80"/>
    </row>
    <row r="85" spans="3:61" ht="20.25" customHeight="1" x14ac:dyDescent="0.4">
      <c r="C85" s="80"/>
      <c r="D85" s="80"/>
      <c r="E85" s="80"/>
      <c r="F85" s="80"/>
      <c r="G85" s="80"/>
      <c r="H85" s="80"/>
      <c r="I85" s="80"/>
      <c r="J85" s="80"/>
      <c r="K85" s="80"/>
      <c r="L85" s="80"/>
      <c r="M85" s="80"/>
      <c r="N85" s="80"/>
      <c r="O85" s="80"/>
      <c r="P85" s="106"/>
      <c r="Q85" s="80"/>
      <c r="R85" s="80"/>
      <c r="S85" s="80"/>
      <c r="T85" s="80"/>
      <c r="U85" s="80"/>
      <c r="V85" s="80"/>
      <c r="W85" s="80"/>
      <c r="X85" s="80"/>
      <c r="Y85" s="80"/>
      <c r="Z85" s="80"/>
      <c r="AA85" s="80"/>
      <c r="AB85" s="80"/>
      <c r="AC85" s="80"/>
      <c r="AD85" s="80"/>
      <c r="AE85" s="80"/>
      <c r="AF85" s="80"/>
      <c r="AG85" s="80"/>
      <c r="AH85" s="106"/>
      <c r="AI85" s="80"/>
      <c r="AJ85" s="80"/>
      <c r="AK85" s="80"/>
      <c r="AL85" s="80"/>
      <c r="AM85" s="80"/>
      <c r="AN85" s="80"/>
      <c r="AU85" s="80"/>
      <c r="AV85" s="80"/>
      <c r="AW85" s="80"/>
      <c r="AX85" s="80"/>
      <c r="AY85" s="80"/>
    </row>
    <row r="86" spans="3:61" ht="20.25" customHeight="1" x14ac:dyDescent="0.4">
      <c r="C86" s="80"/>
      <c r="D86" s="80"/>
      <c r="E86" s="80"/>
      <c r="F86" s="80"/>
      <c r="G86" s="106" t="s">
        <v>89</v>
      </c>
      <c r="H86" s="80"/>
      <c r="I86" s="80"/>
      <c r="J86" s="80"/>
      <c r="K86" s="80"/>
      <c r="L86" s="80"/>
      <c r="M86" s="110" t="s">
        <v>251</v>
      </c>
      <c r="N86" s="279" t="s">
        <v>252</v>
      </c>
      <c r="O86" s="280"/>
      <c r="P86" s="110"/>
      <c r="Q86" s="110"/>
      <c r="R86" s="80"/>
      <c r="S86" s="80"/>
      <c r="T86" s="80"/>
      <c r="U86" s="80"/>
      <c r="V86" s="80"/>
      <c r="W86" s="80"/>
      <c r="X86" s="80"/>
      <c r="Y86" s="106" t="s">
        <v>240</v>
      </c>
      <c r="Z86" s="80"/>
      <c r="AA86" s="80"/>
      <c r="AB86" s="80"/>
      <c r="AC86" s="80"/>
      <c r="AD86" s="80"/>
      <c r="AE86" s="80"/>
      <c r="AF86" s="80"/>
      <c r="AG86" s="80"/>
      <c r="AH86" s="110"/>
      <c r="AI86" s="110"/>
      <c r="AJ86" s="80"/>
      <c r="AK86" s="80"/>
      <c r="AL86" s="80"/>
      <c r="AM86" s="80"/>
      <c r="AN86" s="80"/>
      <c r="AU86" s="80"/>
      <c r="AV86" s="80"/>
      <c r="AW86" s="80"/>
      <c r="AX86" s="80"/>
      <c r="AY86" s="80"/>
    </row>
    <row r="87" spans="3:61" ht="20.25" customHeight="1" x14ac:dyDescent="0.4">
      <c r="C87" s="80"/>
      <c r="D87" s="80"/>
      <c r="E87" s="80"/>
      <c r="F87" s="80"/>
      <c r="G87" s="80" t="s">
        <v>84</v>
      </c>
      <c r="H87" s="80"/>
      <c r="I87" s="80"/>
      <c r="J87" s="80"/>
      <c r="K87" s="80"/>
      <c r="L87" s="80" t="s">
        <v>85</v>
      </c>
      <c r="M87" s="80"/>
      <c r="N87" s="80"/>
      <c r="O87" s="80"/>
      <c r="P87" s="106"/>
      <c r="Q87" s="80"/>
      <c r="R87" s="80"/>
      <c r="S87" s="80"/>
      <c r="T87" s="80"/>
      <c r="U87" s="80"/>
      <c r="V87" s="80"/>
      <c r="W87" s="80"/>
      <c r="X87" s="80"/>
      <c r="Y87" s="80" t="s">
        <v>84</v>
      </c>
      <c r="Z87" s="80"/>
      <c r="AA87" s="80"/>
      <c r="AB87" s="80"/>
      <c r="AC87" s="80"/>
      <c r="AD87" s="80" t="s">
        <v>85</v>
      </c>
      <c r="AE87" s="80"/>
      <c r="AF87" s="80"/>
      <c r="AG87" s="80"/>
      <c r="AH87" s="106"/>
      <c r="AI87" s="80"/>
      <c r="AJ87" s="80"/>
      <c r="AK87" s="80"/>
      <c r="AL87" s="80"/>
      <c r="AM87" s="80"/>
      <c r="AN87" s="80"/>
      <c r="AU87" s="80"/>
      <c r="AV87" s="80"/>
      <c r="AW87" s="80"/>
      <c r="AX87" s="80"/>
      <c r="AY87" s="80"/>
    </row>
    <row r="88" spans="3:61" ht="20.25" customHeight="1" x14ac:dyDescent="0.4">
      <c r="C88" s="80"/>
      <c r="D88" s="80"/>
      <c r="E88" s="80"/>
      <c r="F88" s="80"/>
      <c r="G88" s="80" t="str">
        <f>IF($N$86="週","対象時間数（週平均）","対象時間数（当月合計）")</f>
        <v>対象時間数（週平均）</v>
      </c>
      <c r="H88" s="80"/>
      <c r="I88" s="80"/>
      <c r="J88" s="80"/>
      <c r="K88" s="80"/>
      <c r="L88" s="80" t="str">
        <f>IF($N$86="週","週に勤務すべき時間数","当月に勤務すべき時間数")</f>
        <v>週に勤務すべき時間数</v>
      </c>
      <c r="M88" s="80"/>
      <c r="N88" s="80"/>
      <c r="O88" s="80"/>
      <c r="P88" s="106"/>
      <c r="Q88" s="80" t="s">
        <v>86</v>
      </c>
      <c r="R88" s="80"/>
      <c r="S88" s="80"/>
      <c r="T88" s="80"/>
      <c r="U88" s="80"/>
      <c r="V88" s="80"/>
      <c r="W88" s="80"/>
      <c r="X88" s="80"/>
      <c r="Y88" s="80" t="str">
        <f>IF($N$86="週","対象時間数（週平均）","対象時間数（当月合計）")</f>
        <v>対象時間数（週平均）</v>
      </c>
      <c r="Z88" s="80"/>
      <c r="AA88" s="80"/>
      <c r="AB88" s="80"/>
      <c r="AC88" s="80"/>
      <c r="AD88" s="80" t="str">
        <f>IF($N$86="週","週に勤務すべき時間数","当月に勤務すべき時間数")</f>
        <v>週に勤務すべき時間数</v>
      </c>
      <c r="AE88" s="80"/>
      <c r="AF88" s="80"/>
      <c r="AG88" s="80"/>
      <c r="AH88" s="106"/>
      <c r="AI88" s="80" t="s">
        <v>86</v>
      </c>
      <c r="AJ88" s="80"/>
      <c r="AK88" s="80"/>
      <c r="AL88" s="80"/>
      <c r="AM88" s="80"/>
      <c r="AN88" s="80"/>
      <c r="AU88" s="80"/>
      <c r="AV88" s="80"/>
    </row>
    <row r="89" spans="3:61" ht="20.25" customHeight="1" x14ac:dyDescent="0.4">
      <c r="C89" s="80"/>
      <c r="D89" s="80"/>
      <c r="E89" s="80"/>
      <c r="F89" s="80"/>
      <c r="G89" s="146">
        <f>IF($N$86="週",P84,N84)</f>
        <v>41.1</v>
      </c>
      <c r="H89" s="147"/>
      <c r="I89" s="147"/>
      <c r="J89" s="148"/>
      <c r="K89" s="111" t="s">
        <v>62</v>
      </c>
      <c r="L89" s="128">
        <f>IF($N$86="週",$R$5,$V$5)</f>
        <v>40</v>
      </c>
      <c r="M89" s="129"/>
      <c r="N89" s="129"/>
      <c r="O89" s="130"/>
      <c r="P89" s="111" t="s">
        <v>63</v>
      </c>
      <c r="Q89" s="131">
        <f>ROUNDDOWN(G89/L89,1)</f>
        <v>1</v>
      </c>
      <c r="R89" s="132"/>
      <c r="S89" s="132"/>
      <c r="T89" s="133"/>
      <c r="U89" s="80"/>
      <c r="V89" s="80"/>
      <c r="W89" s="80"/>
      <c r="X89" s="80"/>
      <c r="Y89" s="146">
        <f>IF($N$86="週",AH84,AF84)</f>
        <v>0</v>
      </c>
      <c r="Z89" s="147"/>
      <c r="AA89" s="147"/>
      <c r="AB89" s="148"/>
      <c r="AC89" s="111" t="s">
        <v>62</v>
      </c>
      <c r="AD89" s="128">
        <f>IF($N$86="週",$R$5,$V$5)</f>
        <v>40</v>
      </c>
      <c r="AE89" s="129"/>
      <c r="AF89" s="129"/>
      <c r="AG89" s="130"/>
      <c r="AH89" s="111" t="s">
        <v>63</v>
      </c>
      <c r="AI89" s="131">
        <f>ROUNDDOWN(Y89/AD89,1)</f>
        <v>0</v>
      </c>
      <c r="AJ89" s="132"/>
      <c r="AK89" s="132"/>
      <c r="AL89" s="133"/>
      <c r="AM89" s="80"/>
      <c r="AN89" s="80"/>
      <c r="AU89" s="80"/>
      <c r="AV89" s="80"/>
    </row>
    <row r="90" spans="3:61" ht="20.25" customHeight="1" x14ac:dyDescent="0.4">
      <c r="C90" s="80"/>
      <c r="D90" s="80"/>
      <c r="E90" s="80"/>
      <c r="F90" s="80"/>
      <c r="G90" s="80"/>
      <c r="H90" s="80"/>
      <c r="I90" s="80"/>
      <c r="J90" s="80"/>
      <c r="K90" s="80"/>
      <c r="L90" s="80"/>
      <c r="M90" s="80"/>
      <c r="N90" s="80"/>
      <c r="O90" s="80"/>
      <c r="P90" s="106"/>
      <c r="Q90" s="80" t="s">
        <v>122</v>
      </c>
      <c r="R90" s="80"/>
      <c r="S90" s="80"/>
      <c r="T90" s="80"/>
      <c r="U90" s="80"/>
      <c r="V90" s="80"/>
      <c r="W90" s="80"/>
      <c r="X90" s="80"/>
      <c r="Y90" s="80"/>
      <c r="Z90" s="80"/>
      <c r="AA90" s="80"/>
      <c r="AB90" s="80"/>
      <c r="AC90" s="80"/>
      <c r="AD90" s="80"/>
      <c r="AE90" s="80"/>
      <c r="AF90" s="80"/>
      <c r="AG90" s="80"/>
      <c r="AH90" s="106"/>
      <c r="AI90" s="80" t="s">
        <v>122</v>
      </c>
      <c r="AJ90" s="80"/>
      <c r="AK90" s="80"/>
      <c r="AL90" s="80"/>
      <c r="AM90" s="80"/>
      <c r="AN90" s="80"/>
      <c r="AU90" s="80"/>
      <c r="AV90" s="80"/>
    </row>
    <row r="91" spans="3:61" ht="20.25" customHeight="1" x14ac:dyDescent="0.4">
      <c r="C91" s="80"/>
      <c r="D91" s="80"/>
      <c r="E91" s="80"/>
      <c r="F91" s="80"/>
      <c r="G91" s="80" t="s">
        <v>241</v>
      </c>
      <c r="H91" s="80"/>
      <c r="I91" s="80"/>
      <c r="J91" s="80"/>
      <c r="K91" s="80"/>
      <c r="L91" s="80"/>
      <c r="M91" s="80"/>
      <c r="N91" s="80"/>
      <c r="O91" s="80"/>
      <c r="P91" s="106"/>
      <c r="Q91" s="80"/>
      <c r="R91" s="80"/>
      <c r="S91" s="80"/>
      <c r="T91" s="80"/>
      <c r="U91" s="80"/>
      <c r="V91" s="80"/>
      <c r="W91" s="80"/>
      <c r="X91" s="80"/>
      <c r="Y91" s="80"/>
      <c r="Z91" s="80"/>
      <c r="AA91" s="80"/>
      <c r="AB91" s="80"/>
      <c r="AC91" s="80"/>
      <c r="AD91" s="80"/>
      <c r="AE91" s="80"/>
      <c r="AF91" s="80"/>
      <c r="AG91" s="80"/>
      <c r="AH91" s="106"/>
      <c r="AI91" s="80"/>
      <c r="AJ91" s="80"/>
      <c r="AK91" s="80"/>
      <c r="AL91" s="80"/>
      <c r="AM91" s="80"/>
      <c r="AN91" s="80"/>
      <c r="AU91" s="80"/>
      <c r="AV91" s="80"/>
    </row>
    <row r="92" spans="3:61" ht="20.25" customHeight="1" x14ac:dyDescent="0.4">
      <c r="C92" s="80"/>
      <c r="D92" s="80"/>
      <c r="E92" s="80"/>
      <c r="F92" s="80"/>
      <c r="G92" s="80" t="s">
        <v>91</v>
      </c>
      <c r="H92" s="80"/>
      <c r="I92" s="80"/>
      <c r="J92" s="80"/>
      <c r="K92" s="80"/>
      <c r="L92" s="80"/>
      <c r="M92" s="80"/>
      <c r="N92" s="80"/>
      <c r="O92" s="80"/>
      <c r="P92" s="106"/>
      <c r="Q92" s="111"/>
      <c r="R92" s="111"/>
      <c r="S92" s="111"/>
      <c r="T92" s="111"/>
      <c r="U92" s="80"/>
      <c r="V92" s="80"/>
      <c r="W92" s="80"/>
      <c r="X92" s="80"/>
      <c r="Y92" s="80"/>
      <c r="Z92" s="80"/>
      <c r="AA92" s="80"/>
      <c r="AB92" s="80"/>
      <c r="AC92" s="80"/>
      <c r="AD92" s="80"/>
      <c r="AE92" s="80"/>
      <c r="AF92" s="80"/>
      <c r="AG92" s="80"/>
      <c r="AH92" s="80"/>
      <c r="AI92" s="80"/>
      <c r="AJ92" s="80"/>
      <c r="AK92" s="80"/>
      <c r="AL92" s="80"/>
      <c r="AM92" s="80"/>
      <c r="AN92" s="80"/>
      <c r="AU92" s="80"/>
      <c r="AV92" s="80"/>
    </row>
    <row r="93" spans="3:61" ht="20.25" customHeight="1" x14ac:dyDescent="0.4">
      <c r="C93" s="80"/>
      <c r="D93" s="80"/>
      <c r="E93" s="80"/>
      <c r="F93" s="80"/>
      <c r="G93" s="78" t="s">
        <v>87</v>
      </c>
      <c r="L93" s="80" t="s">
        <v>90</v>
      </c>
      <c r="Q93" s="134" t="s">
        <v>61</v>
      </c>
      <c r="R93" s="134"/>
      <c r="S93" s="134"/>
      <c r="T93" s="134"/>
      <c r="U93" s="80"/>
      <c r="V93" s="80"/>
      <c r="W93" s="80"/>
      <c r="X93" s="80"/>
      <c r="Y93" s="80"/>
      <c r="Z93" s="80"/>
      <c r="AA93" s="80"/>
      <c r="AB93" s="80"/>
      <c r="AC93" s="80"/>
      <c r="AD93" s="80"/>
      <c r="AE93" s="80"/>
      <c r="AF93" s="80"/>
      <c r="AG93" s="80"/>
      <c r="AH93" s="80"/>
      <c r="AI93" s="80"/>
      <c r="AJ93" s="80"/>
      <c r="AK93" s="80"/>
      <c r="AL93" s="80"/>
      <c r="AM93" s="80"/>
      <c r="AN93" s="80"/>
      <c r="AO93" s="134" t="s">
        <v>239</v>
      </c>
      <c r="AP93" s="134"/>
      <c r="AQ93" s="134"/>
      <c r="AR93" s="134"/>
      <c r="AU93" s="80"/>
      <c r="AV93" s="80"/>
    </row>
    <row r="94" spans="3:61" ht="20.25" customHeight="1" x14ac:dyDescent="0.4">
      <c r="C94" s="80"/>
      <c r="D94" s="80"/>
      <c r="E94" s="80"/>
      <c r="F94" s="80"/>
      <c r="G94" s="128">
        <f>T84</f>
        <v>6</v>
      </c>
      <c r="H94" s="129"/>
      <c r="I94" s="129"/>
      <c r="J94" s="130"/>
      <c r="K94" s="111" t="s">
        <v>133</v>
      </c>
      <c r="L94" s="131">
        <f>Q89</f>
        <v>1</v>
      </c>
      <c r="M94" s="132"/>
      <c r="N94" s="132"/>
      <c r="O94" s="133"/>
      <c r="P94" s="111" t="s">
        <v>63</v>
      </c>
      <c r="Q94" s="135">
        <f>ROUNDDOWN(G94+L94,1)</f>
        <v>7</v>
      </c>
      <c r="R94" s="136"/>
      <c r="S94" s="136"/>
      <c r="T94" s="137"/>
      <c r="U94" s="80"/>
      <c r="V94" s="80"/>
      <c r="W94" s="80"/>
      <c r="X94" s="80"/>
      <c r="Y94" s="80"/>
      <c r="Z94" s="80"/>
      <c r="AA94" s="80"/>
      <c r="AB94" s="80"/>
      <c r="AC94" s="80"/>
      <c r="AD94" s="80"/>
      <c r="AE94" s="80"/>
      <c r="AF94" s="80"/>
      <c r="AG94" s="80"/>
      <c r="AH94" s="80"/>
      <c r="AI94" s="80"/>
      <c r="AJ94" s="80"/>
      <c r="AK94" s="80"/>
      <c r="AL94" s="80"/>
      <c r="AM94" s="80"/>
      <c r="AN94" s="80"/>
      <c r="AO94" s="135">
        <f>Q94+AI89</f>
        <v>7</v>
      </c>
      <c r="AP94" s="136"/>
      <c r="AQ94" s="136"/>
      <c r="AR94" s="137"/>
      <c r="AU94" s="80"/>
      <c r="AV94" s="80"/>
      <c r="AW94" s="80"/>
      <c r="AX94" s="80"/>
      <c r="AY94" s="80"/>
    </row>
    <row r="95" spans="3:61" ht="20.25" customHeight="1" x14ac:dyDescent="0.4">
      <c r="C95" s="103"/>
      <c r="D95" s="103"/>
      <c r="E95" s="104"/>
      <c r="F95" s="105"/>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106"/>
      <c r="AH95" s="80"/>
      <c r="AI95" s="80"/>
      <c r="AJ95" s="80"/>
      <c r="AK95" s="80"/>
      <c r="AL95" s="80"/>
      <c r="AM95" s="80"/>
      <c r="AN95" s="80"/>
      <c r="AO95" s="80"/>
      <c r="AP95" s="80"/>
      <c r="AQ95" s="80"/>
      <c r="AR95" s="80"/>
      <c r="AS95" s="80"/>
      <c r="AT95" s="80"/>
      <c r="AU95" s="80"/>
      <c r="AV95" s="80"/>
      <c r="AW95" s="80"/>
      <c r="AX95" s="80"/>
      <c r="AY95" s="80"/>
    </row>
    <row r="96" spans="3:61" ht="20.25" customHeight="1" x14ac:dyDescent="0.4">
      <c r="C96" s="106"/>
      <c r="D96" s="106"/>
      <c r="E96" s="106"/>
      <c r="F96" s="80"/>
      <c r="G96" s="80"/>
      <c r="H96" s="80"/>
      <c r="I96" s="80"/>
      <c r="J96" s="80"/>
      <c r="K96" s="80"/>
      <c r="L96" s="80"/>
      <c r="M96" s="80"/>
      <c r="N96" s="80"/>
      <c r="O96" s="80"/>
      <c r="P96" s="80"/>
      <c r="Q96" s="80"/>
      <c r="R96" s="80"/>
      <c r="S96" s="80"/>
      <c r="T96" s="80"/>
      <c r="U96" s="80"/>
      <c r="V96" s="80"/>
      <c r="W96" s="80"/>
      <c r="X96" s="106"/>
      <c r="Y96" s="80"/>
      <c r="Z96" s="80"/>
      <c r="AA96" s="80"/>
      <c r="AB96" s="80"/>
      <c r="AC96" s="80"/>
      <c r="AD96" s="80"/>
      <c r="AE96" s="80"/>
      <c r="AF96" s="80"/>
      <c r="AG96" s="80"/>
      <c r="AH96" s="80"/>
      <c r="AI96" s="80"/>
      <c r="AJ96" s="80"/>
      <c r="AN96" s="112"/>
      <c r="AO96" s="113"/>
      <c r="AP96" s="113"/>
      <c r="AQ96" s="80"/>
      <c r="AR96" s="80"/>
      <c r="AS96" s="80"/>
      <c r="AT96" s="80"/>
      <c r="AU96" s="80"/>
      <c r="AV96" s="80"/>
      <c r="AW96" s="80"/>
      <c r="AX96" s="80"/>
      <c r="AY96" s="80"/>
      <c r="AZ96" s="80"/>
      <c r="BA96" s="80"/>
      <c r="BB96" s="80"/>
      <c r="BC96" s="80"/>
      <c r="BD96" s="80"/>
      <c r="BE96" s="80"/>
      <c r="BF96" s="80"/>
      <c r="BG96" s="80"/>
      <c r="BH96" s="80"/>
      <c r="BI96" s="113"/>
    </row>
    <row r="97" spans="1:62" ht="20.25" customHeight="1" x14ac:dyDescent="0.4">
      <c r="A97" s="80"/>
      <c r="B97" s="80"/>
      <c r="C97" s="106"/>
      <c r="D97" s="106"/>
      <c r="E97" s="106"/>
      <c r="F97" s="80"/>
      <c r="G97" s="80"/>
      <c r="H97" s="80"/>
      <c r="I97" s="80"/>
      <c r="J97" s="80"/>
      <c r="K97" s="80"/>
      <c r="L97" s="80"/>
      <c r="M97" s="80"/>
      <c r="N97" s="80"/>
      <c r="O97" s="80"/>
      <c r="P97" s="80"/>
      <c r="Q97" s="80"/>
      <c r="R97" s="80"/>
      <c r="S97" s="80"/>
      <c r="T97" s="80"/>
      <c r="U97" s="80"/>
      <c r="V97" s="80"/>
      <c r="W97" s="80"/>
      <c r="X97" s="80"/>
      <c r="Y97" s="106"/>
      <c r="Z97" s="80"/>
      <c r="AA97" s="80"/>
      <c r="AB97" s="80"/>
      <c r="AC97" s="80"/>
      <c r="AD97" s="80"/>
      <c r="AE97" s="80"/>
      <c r="AF97" s="80"/>
      <c r="AG97" s="80"/>
      <c r="AH97" s="80"/>
      <c r="AI97" s="80"/>
      <c r="AJ97" s="80"/>
      <c r="AK97" s="80"/>
      <c r="AO97" s="112"/>
      <c r="AP97" s="113"/>
      <c r="AQ97" s="113"/>
      <c r="AR97" s="80"/>
      <c r="AS97" s="80"/>
      <c r="AT97" s="80"/>
      <c r="AU97" s="80"/>
      <c r="AV97" s="80"/>
      <c r="AW97" s="80"/>
      <c r="AX97" s="80"/>
      <c r="AY97" s="80"/>
      <c r="AZ97" s="80"/>
      <c r="BA97" s="80"/>
      <c r="BB97" s="80"/>
      <c r="BC97" s="80"/>
      <c r="BD97" s="80"/>
      <c r="BE97" s="80"/>
      <c r="BF97" s="80"/>
      <c r="BG97" s="80"/>
      <c r="BH97" s="80"/>
      <c r="BI97" s="80"/>
      <c r="BJ97" s="113"/>
    </row>
    <row r="98" spans="1:62" ht="20.25" customHeight="1" x14ac:dyDescent="0.4">
      <c r="A98" s="80"/>
      <c r="B98" s="80"/>
      <c r="C98" s="80"/>
      <c r="D98" s="80"/>
      <c r="E98" s="106"/>
      <c r="F98" s="80"/>
      <c r="G98" s="80"/>
      <c r="H98" s="80"/>
      <c r="I98" s="80"/>
      <c r="J98" s="80"/>
      <c r="K98" s="80"/>
      <c r="L98" s="80"/>
      <c r="M98" s="80"/>
      <c r="N98" s="80"/>
      <c r="O98" s="80"/>
      <c r="P98" s="80"/>
      <c r="Q98" s="80"/>
      <c r="R98" s="80"/>
      <c r="S98" s="80"/>
      <c r="T98" s="80"/>
      <c r="U98" s="80"/>
      <c r="V98" s="80"/>
      <c r="W98" s="80"/>
      <c r="X98" s="80"/>
      <c r="Y98" s="106"/>
      <c r="Z98" s="80"/>
      <c r="AA98" s="80"/>
      <c r="AB98" s="80"/>
      <c r="AC98" s="80"/>
      <c r="AD98" s="80"/>
      <c r="AE98" s="80"/>
      <c r="AF98" s="80"/>
      <c r="AG98" s="80"/>
      <c r="AH98" s="80"/>
      <c r="AI98" s="80"/>
      <c r="AJ98" s="80"/>
      <c r="AK98" s="80"/>
      <c r="AO98" s="112"/>
      <c r="AP98" s="113"/>
      <c r="AQ98" s="113"/>
      <c r="AR98" s="80"/>
      <c r="AS98" s="80"/>
      <c r="AT98" s="80"/>
      <c r="AU98" s="80"/>
      <c r="AV98" s="80"/>
      <c r="AW98" s="80"/>
      <c r="AX98" s="80"/>
      <c r="AY98" s="80"/>
      <c r="AZ98" s="80"/>
      <c r="BA98" s="80"/>
      <c r="BB98" s="80"/>
      <c r="BC98" s="80"/>
      <c r="BD98" s="80"/>
      <c r="BE98" s="80"/>
      <c r="BF98" s="80"/>
      <c r="BG98" s="80"/>
      <c r="BH98" s="80"/>
      <c r="BI98" s="80"/>
      <c r="BJ98" s="113"/>
    </row>
    <row r="99" spans="1:62" ht="20.25" customHeight="1" x14ac:dyDescent="0.4">
      <c r="A99" s="80"/>
      <c r="B99" s="80"/>
      <c r="C99" s="106"/>
      <c r="D99" s="106"/>
      <c r="E99" s="106"/>
      <c r="F99" s="80"/>
      <c r="G99" s="80"/>
      <c r="H99" s="80"/>
      <c r="I99" s="80"/>
      <c r="J99" s="80"/>
      <c r="K99" s="80"/>
      <c r="L99" s="80"/>
      <c r="M99" s="80"/>
      <c r="N99" s="80"/>
      <c r="O99" s="80"/>
      <c r="P99" s="80"/>
      <c r="Q99" s="80"/>
      <c r="R99" s="80"/>
      <c r="S99" s="80"/>
      <c r="T99" s="80"/>
      <c r="U99" s="80"/>
      <c r="V99" s="80"/>
      <c r="W99" s="80"/>
      <c r="X99" s="80"/>
      <c r="Y99" s="106"/>
      <c r="Z99" s="80"/>
      <c r="AA99" s="80"/>
      <c r="AB99" s="80"/>
      <c r="AC99" s="80"/>
      <c r="AD99" s="80"/>
      <c r="AE99" s="80"/>
      <c r="AF99" s="80"/>
      <c r="AG99" s="80"/>
      <c r="AH99" s="80"/>
      <c r="AI99" s="80"/>
      <c r="AJ99" s="80"/>
      <c r="AK99" s="80"/>
      <c r="AO99" s="112"/>
      <c r="AP99" s="113"/>
      <c r="AQ99" s="113"/>
      <c r="AR99" s="80"/>
      <c r="AS99" s="80"/>
      <c r="AT99" s="80"/>
      <c r="AU99" s="80"/>
      <c r="AV99" s="80"/>
      <c r="AW99" s="80"/>
      <c r="AX99" s="80"/>
      <c r="AY99" s="80"/>
      <c r="AZ99" s="80"/>
      <c r="BA99" s="80"/>
      <c r="BB99" s="80"/>
      <c r="BC99" s="80"/>
      <c r="BD99" s="80"/>
      <c r="BE99" s="80"/>
      <c r="BF99" s="80"/>
      <c r="BG99" s="80"/>
      <c r="BH99" s="80"/>
      <c r="BI99" s="80"/>
      <c r="BJ99" s="113"/>
    </row>
    <row r="100" spans="1:62" ht="20.25" customHeight="1" x14ac:dyDescent="0.4">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3"/>
      <c r="Z100" s="113"/>
      <c r="AA100" s="112"/>
      <c r="AB100" s="112"/>
      <c r="AC100" s="112"/>
      <c r="AD100" s="112"/>
      <c r="AE100" s="112"/>
      <c r="AF100" s="112"/>
      <c r="AG100" s="112"/>
      <c r="AH100" s="112"/>
      <c r="AI100" s="112"/>
      <c r="AJ100" s="112"/>
      <c r="AK100" s="112"/>
      <c r="AL100" s="112"/>
      <c r="AM100" s="112"/>
      <c r="AN100" s="112"/>
      <c r="AO100" s="112"/>
      <c r="AP100" s="113"/>
      <c r="AQ100" s="113"/>
      <c r="AR100" s="80"/>
      <c r="AS100" s="80"/>
      <c r="AT100" s="80"/>
      <c r="AU100" s="80"/>
      <c r="AV100" s="80"/>
      <c r="AW100" s="80"/>
      <c r="AX100" s="80"/>
      <c r="AY100" s="80"/>
      <c r="AZ100" s="80"/>
      <c r="BA100" s="80"/>
      <c r="BB100" s="80"/>
      <c r="BC100" s="80"/>
      <c r="BD100" s="80"/>
      <c r="BE100" s="80"/>
      <c r="BF100" s="80"/>
      <c r="BG100" s="80"/>
      <c r="BH100" s="80"/>
      <c r="BI100" s="80"/>
      <c r="BJ100" s="113"/>
    </row>
    <row r="101" spans="1:62" ht="20.25" customHeight="1" x14ac:dyDescent="0.4">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3"/>
      <c r="Z101" s="113"/>
      <c r="AA101" s="112"/>
      <c r="AB101" s="112"/>
      <c r="AC101" s="112"/>
      <c r="AD101" s="112"/>
      <c r="AE101" s="112"/>
      <c r="AF101" s="112"/>
      <c r="AG101" s="112"/>
      <c r="AH101" s="112"/>
      <c r="AI101" s="112"/>
      <c r="AJ101" s="112"/>
      <c r="AK101" s="112"/>
      <c r="AL101" s="112"/>
      <c r="AM101" s="112"/>
      <c r="AN101" s="112"/>
      <c r="AO101" s="112"/>
      <c r="AP101" s="113"/>
      <c r="AQ101" s="113"/>
      <c r="AR101" s="80"/>
      <c r="AS101" s="80"/>
      <c r="AT101" s="80"/>
      <c r="AU101" s="80"/>
      <c r="AV101" s="80"/>
      <c r="AW101" s="80"/>
      <c r="AX101" s="80"/>
      <c r="AY101" s="80"/>
      <c r="AZ101" s="80"/>
      <c r="BA101" s="80"/>
      <c r="BB101" s="80"/>
      <c r="BC101" s="80"/>
      <c r="BD101" s="80"/>
      <c r="BE101" s="80"/>
      <c r="BF101" s="80"/>
      <c r="BG101" s="80"/>
      <c r="BH101" s="80"/>
      <c r="BI101" s="80"/>
      <c r="BJ101" s="113"/>
    </row>
  </sheetData>
  <sheetProtection sheet="1" insertRows="0"/>
  <mergeCells count="414">
    <mergeCell ref="BC43:BH44"/>
    <mergeCell ref="Q44:S44"/>
    <mergeCell ref="B45:B46"/>
    <mergeCell ref="C45:E46"/>
    <mergeCell ref="F45:G46"/>
    <mergeCell ref="H45:L46"/>
    <mergeCell ref="M45:P46"/>
    <mergeCell ref="Q45:S45"/>
    <mergeCell ref="AY45:AZ46"/>
    <mergeCell ref="BA45:BB46"/>
    <mergeCell ref="BC45:BH46"/>
    <mergeCell ref="Q46:S46"/>
    <mergeCell ref="B43:B44"/>
    <mergeCell ref="C43:E44"/>
    <mergeCell ref="F43:G44"/>
    <mergeCell ref="H43:L44"/>
    <mergeCell ref="M43:P44"/>
    <mergeCell ref="Q43:S43"/>
    <mergeCell ref="AY43:AZ44"/>
    <mergeCell ref="BA43:BB44"/>
    <mergeCell ref="BC47:BH48"/>
    <mergeCell ref="Q48:S48"/>
    <mergeCell ref="B49:B50"/>
    <mergeCell ref="C49:E50"/>
    <mergeCell ref="F49:G50"/>
    <mergeCell ref="H49:L50"/>
    <mergeCell ref="M49:P50"/>
    <mergeCell ref="Q49:S49"/>
    <mergeCell ref="AY49:AZ50"/>
    <mergeCell ref="BA49:BB50"/>
    <mergeCell ref="BC49:BH50"/>
    <mergeCell ref="Q50:S50"/>
    <mergeCell ref="B47:B48"/>
    <mergeCell ref="C47:E48"/>
    <mergeCell ref="F47:G48"/>
    <mergeCell ref="H47:L48"/>
    <mergeCell ref="M47:P48"/>
    <mergeCell ref="Q47:S47"/>
    <mergeCell ref="AY47:AZ48"/>
    <mergeCell ref="BA47:BB48"/>
    <mergeCell ref="BA51:BB52"/>
    <mergeCell ref="BC51:BH52"/>
    <mergeCell ref="Q52:S52"/>
    <mergeCell ref="B53:B54"/>
    <mergeCell ref="C53:E54"/>
    <mergeCell ref="F53:G54"/>
    <mergeCell ref="H53:L54"/>
    <mergeCell ref="M53:P54"/>
    <mergeCell ref="Q53:S53"/>
    <mergeCell ref="AY53:AZ54"/>
    <mergeCell ref="BA53:BB54"/>
    <mergeCell ref="BC53:BH54"/>
    <mergeCell ref="Q54:S54"/>
    <mergeCell ref="B51:B52"/>
    <mergeCell ref="C51:E52"/>
    <mergeCell ref="F51:G52"/>
    <mergeCell ref="H51:L52"/>
    <mergeCell ref="M51:P52"/>
    <mergeCell ref="Q51:S51"/>
    <mergeCell ref="AY51:AZ52"/>
    <mergeCell ref="B55:B56"/>
    <mergeCell ref="C55:E56"/>
    <mergeCell ref="F55:G56"/>
    <mergeCell ref="H55:L56"/>
    <mergeCell ref="M55:P56"/>
    <mergeCell ref="Q55:S55"/>
    <mergeCell ref="AY55:AZ56"/>
    <mergeCell ref="BA55:BB56"/>
    <mergeCell ref="BC55:BH56"/>
    <mergeCell ref="Q56:S56"/>
    <mergeCell ref="B57:B58"/>
    <mergeCell ref="C57:E58"/>
    <mergeCell ref="F57:G58"/>
    <mergeCell ref="H57:L58"/>
    <mergeCell ref="M57:P58"/>
    <mergeCell ref="Q57:S57"/>
    <mergeCell ref="AY57:AZ58"/>
    <mergeCell ref="BA57:BB58"/>
    <mergeCell ref="BC57:BH58"/>
    <mergeCell ref="Q58:S58"/>
    <mergeCell ref="B59:B60"/>
    <mergeCell ref="C59:E60"/>
    <mergeCell ref="F59:G60"/>
    <mergeCell ref="H59:L60"/>
    <mergeCell ref="M59:P60"/>
    <mergeCell ref="Q59:S59"/>
    <mergeCell ref="AY59:AZ60"/>
    <mergeCell ref="BA59:BB60"/>
    <mergeCell ref="BC59:BH60"/>
    <mergeCell ref="Q60:S60"/>
    <mergeCell ref="B61:B62"/>
    <mergeCell ref="C61:E62"/>
    <mergeCell ref="F61:G62"/>
    <mergeCell ref="H61:L62"/>
    <mergeCell ref="M61:P62"/>
    <mergeCell ref="Q61:S61"/>
    <mergeCell ref="AY61:AZ62"/>
    <mergeCell ref="BA61:BB62"/>
    <mergeCell ref="BC61:BH62"/>
    <mergeCell ref="Q62:S62"/>
    <mergeCell ref="B63:B64"/>
    <mergeCell ref="C63:E64"/>
    <mergeCell ref="F63:G64"/>
    <mergeCell ref="H63:L64"/>
    <mergeCell ref="M63:P64"/>
    <mergeCell ref="Q63:S63"/>
    <mergeCell ref="AY63:AZ64"/>
    <mergeCell ref="BA63:BB64"/>
    <mergeCell ref="BC63:BH64"/>
    <mergeCell ref="Q64:S64"/>
    <mergeCell ref="B65:B66"/>
    <mergeCell ref="C65:E66"/>
    <mergeCell ref="F65:G66"/>
    <mergeCell ref="H65:L66"/>
    <mergeCell ref="M65:P66"/>
    <mergeCell ref="Q65:S65"/>
    <mergeCell ref="AY65:AZ66"/>
    <mergeCell ref="BA65:BB66"/>
    <mergeCell ref="BC65:BH66"/>
    <mergeCell ref="Q66:S66"/>
    <mergeCell ref="B67:B68"/>
    <mergeCell ref="C67:E68"/>
    <mergeCell ref="F67:G68"/>
    <mergeCell ref="H67:L68"/>
    <mergeCell ref="M67:P68"/>
    <mergeCell ref="Q67:S67"/>
    <mergeCell ref="AY67:AZ68"/>
    <mergeCell ref="BA67:BB68"/>
    <mergeCell ref="BC67:BH68"/>
    <mergeCell ref="Q68:S68"/>
    <mergeCell ref="B69:B70"/>
    <mergeCell ref="C69:E70"/>
    <mergeCell ref="F69:G70"/>
    <mergeCell ref="H69:L70"/>
    <mergeCell ref="M69:P70"/>
    <mergeCell ref="Q69:S69"/>
    <mergeCell ref="AY69:AZ70"/>
    <mergeCell ref="BA69:BB70"/>
    <mergeCell ref="BC69:BH70"/>
    <mergeCell ref="Q70:S70"/>
    <mergeCell ref="B71:B72"/>
    <mergeCell ref="C71:E72"/>
    <mergeCell ref="F71:G72"/>
    <mergeCell ref="H71:L72"/>
    <mergeCell ref="M71:P72"/>
    <mergeCell ref="Q71:S71"/>
    <mergeCell ref="AY71:AZ72"/>
    <mergeCell ref="BA71:BB72"/>
    <mergeCell ref="BC71:BH72"/>
    <mergeCell ref="Q72:S72"/>
    <mergeCell ref="B73:B74"/>
    <mergeCell ref="C73:E74"/>
    <mergeCell ref="F73:G74"/>
    <mergeCell ref="H73:L74"/>
    <mergeCell ref="M73:P74"/>
    <mergeCell ref="Q73:S73"/>
    <mergeCell ref="AY73:AZ74"/>
    <mergeCell ref="BA73:BB74"/>
    <mergeCell ref="BC73:BH74"/>
    <mergeCell ref="Q74:S74"/>
    <mergeCell ref="G89:J89"/>
    <mergeCell ref="L89:O89"/>
    <mergeCell ref="Q89:T89"/>
    <mergeCell ref="G94:J94"/>
    <mergeCell ref="L94:O94"/>
    <mergeCell ref="Q94:T94"/>
    <mergeCell ref="Q93:T93"/>
    <mergeCell ref="I84:J84"/>
    <mergeCell ref="K84:L84"/>
    <mergeCell ref="G84:H84"/>
    <mergeCell ref="N86:O86"/>
    <mergeCell ref="I78:L78"/>
    <mergeCell ref="G78:H79"/>
    <mergeCell ref="N78:Q78"/>
    <mergeCell ref="N79:O79"/>
    <mergeCell ref="P79:Q79"/>
    <mergeCell ref="N80:O80"/>
    <mergeCell ref="N81:O81"/>
    <mergeCell ref="N84:O84"/>
    <mergeCell ref="P80:Q80"/>
    <mergeCell ref="P81:Q81"/>
    <mergeCell ref="P82:Q82"/>
    <mergeCell ref="P83:Q83"/>
    <mergeCell ref="P84:Q84"/>
    <mergeCell ref="I79:J79"/>
    <mergeCell ref="K79:L79"/>
    <mergeCell ref="T80:U80"/>
    <mergeCell ref="T81:U81"/>
    <mergeCell ref="T83:U83"/>
    <mergeCell ref="T84:U84"/>
    <mergeCell ref="G83:H83"/>
    <mergeCell ref="I83:J83"/>
    <mergeCell ref="K83:L83"/>
    <mergeCell ref="T82:U82"/>
    <mergeCell ref="G81:H81"/>
    <mergeCell ref="I81:J81"/>
    <mergeCell ref="K81:L81"/>
    <mergeCell ref="G82:H82"/>
    <mergeCell ref="I82:J82"/>
    <mergeCell ref="K82:L82"/>
    <mergeCell ref="N82:O82"/>
    <mergeCell ref="N83:O83"/>
    <mergeCell ref="G80:H80"/>
    <mergeCell ref="I80:J80"/>
    <mergeCell ref="K80:L80"/>
    <mergeCell ref="T75:AX75"/>
    <mergeCell ref="AY75:AZ75"/>
    <mergeCell ref="BA75:BB75"/>
    <mergeCell ref="BC75:BH75"/>
    <mergeCell ref="AH78:AI78"/>
    <mergeCell ref="AM78:AN78"/>
    <mergeCell ref="AO78:AR78"/>
    <mergeCell ref="AD79:AE79"/>
    <mergeCell ref="AH79:AI79"/>
    <mergeCell ref="AM79:AN79"/>
    <mergeCell ref="AO79:AR79"/>
    <mergeCell ref="AY41:AZ42"/>
    <mergeCell ref="BA41:BB42"/>
    <mergeCell ref="BC41:BH42"/>
    <mergeCell ref="Q42:S42"/>
    <mergeCell ref="B39:B40"/>
    <mergeCell ref="C39:E40"/>
    <mergeCell ref="F39:G40"/>
    <mergeCell ref="H39:L40"/>
    <mergeCell ref="M39:P40"/>
    <mergeCell ref="Q39:S39"/>
    <mergeCell ref="AY39:AZ40"/>
    <mergeCell ref="BA39:BB40"/>
    <mergeCell ref="BC39:BH40"/>
    <mergeCell ref="Q40:S40"/>
    <mergeCell ref="B41:B42"/>
    <mergeCell ref="C41:E42"/>
    <mergeCell ref="F41:G42"/>
    <mergeCell ref="H41:L42"/>
    <mergeCell ref="M41:P42"/>
    <mergeCell ref="Q41:S41"/>
    <mergeCell ref="B37:B38"/>
    <mergeCell ref="C37:E38"/>
    <mergeCell ref="F37:G38"/>
    <mergeCell ref="H37:L38"/>
    <mergeCell ref="M37:P38"/>
    <mergeCell ref="Q37:S37"/>
    <mergeCell ref="AY37:AZ38"/>
    <mergeCell ref="BA37:BB38"/>
    <mergeCell ref="BC37:BH38"/>
    <mergeCell ref="Q38:S38"/>
    <mergeCell ref="B35:B36"/>
    <mergeCell ref="C35:E36"/>
    <mergeCell ref="F35:G36"/>
    <mergeCell ref="H35:L36"/>
    <mergeCell ref="M35:P36"/>
    <mergeCell ref="Q35:S35"/>
    <mergeCell ref="AY35:AZ36"/>
    <mergeCell ref="BA35:BB36"/>
    <mergeCell ref="BC35:BH36"/>
    <mergeCell ref="Q36:S36"/>
    <mergeCell ref="B33:B34"/>
    <mergeCell ref="C33:E34"/>
    <mergeCell ref="F33:G34"/>
    <mergeCell ref="H33:L34"/>
    <mergeCell ref="M33:P34"/>
    <mergeCell ref="Q33:S33"/>
    <mergeCell ref="AY33:AZ34"/>
    <mergeCell ref="BA33:BB34"/>
    <mergeCell ref="BC33:BH34"/>
    <mergeCell ref="Q34:S34"/>
    <mergeCell ref="B31:B32"/>
    <mergeCell ref="C31:E32"/>
    <mergeCell ref="F31:G32"/>
    <mergeCell ref="H31:L32"/>
    <mergeCell ref="M31:P32"/>
    <mergeCell ref="Q31:S31"/>
    <mergeCell ref="AY31:AZ32"/>
    <mergeCell ref="BA31:BB32"/>
    <mergeCell ref="BC31:BH32"/>
    <mergeCell ref="Q32:S32"/>
    <mergeCell ref="B29:B30"/>
    <mergeCell ref="C29:E30"/>
    <mergeCell ref="F29:G30"/>
    <mergeCell ref="H29:L30"/>
    <mergeCell ref="M29:P30"/>
    <mergeCell ref="Q29:S29"/>
    <mergeCell ref="AY29:AZ30"/>
    <mergeCell ref="BA29:BB30"/>
    <mergeCell ref="BC29:BH30"/>
    <mergeCell ref="Q30:S30"/>
    <mergeCell ref="B27:B28"/>
    <mergeCell ref="C27:E28"/>
    <mergeCell ref="F27:G28"/>
    <mergeCell ref="H27:L28"/>
    <mergeCell ref="M27:P28"/>
    <mergeCell ref="Q27:S27"/>
    <mergeCell ref="AY27:AZ28"/>
    <mergeCell ref="BA27:BB28"/>
    <mergeCell ref="BC27:BH28"/>
    <mergeCell ref="Q28:S28"/>
    <mergeCell ref="B25:B26"/>
    <mergeCell ref="C25:E26"/>
    <mergeCell ref="F25:G26"/>
    <mergeCell ref="H25:L26"/>
    <mergeCell ref="M25:P26"/>
    <mergeCell ref="Q25:S25"/>
    <mergeCell ref="AY25:AZ26"/>
    <mergeCell ref="BA25:BB26"/>
    <mergeCell ref="BC25:BH26"/>
    <mergeCell ref="Q26:S26"/>
    <mergeCell ref="B23:B24"/>
    <mergeCell ref="C23:E24"/>
    <mergeCell ref="F23:G24"/>
    <mergeCell ref="H23:L24"/>
    <mergeCell ref="M23:P24"/>
    <mergeCell ref="Q23:S23"/>
    <mergeCell ref="AY23:AZ24"/>
    <mergeCell ref="BA23:BB24"/>
    <mergeCell ref="BC23:BH24"/>
    <mergeCell ref="Q24:S24"/>
    <mergeCell ref="B21:B22"/>
    <mergeCell ref="C21:E22"/>
    <mergeCell ref="F21:G22"/>
    <mergeCell ref="H21:L22"/>
    <mergeCell ref="M21:P22"/>
    <mergeCell ref="Q21:S21"/>
    <mergeCell ref="AY21:AZ22"/>
    <mergeCell ref="BA21:BB22"/>
    <mergeCell ref="BC21:BH22"/>
    <mergeCell ref="Q22:S22"/>
    <mergeCell ref="B19:B20"/>
    <mergeCell ref="C19:E20"/>
    <mergeCell ref="F19:G20"/>
    <mergeCell ref="H19:L20"/>
    <mergeCell ref="M19:P20"/>
    <mergeCell ref="Q19:S19"/>
    <mergeCell ref="AY19:AZ20"/>
    <mergeCell ref="BA19:BB20"/>
    <mergeCell ref="BC19:BH20"/>
    <mergeCell ref="Q20:S20"/>
    <mergeCell ref="AY15:AZ16"/>
    <mergeCell ref="BA15:BB16"/>
    <mergeCell ref="BC15:BH16"/>
    <mergeCell ref="Q16:S16"/>
    <mergeCell ref="B17:B18"/>
    <mergeCell ref="C17:E18"/>
    <mergeCell ref="F17:G18"/>
    <mergeCell ref="H17:L18"/>
    <mergeCell ref="M17:P18"/>
    <mergeCell ref="Q17:S17"/>
    <mergeCell ref="B15:B16"/>
    <mergeCell ref="C15:E16"/>
    <mergeCell ref="F15:G16"/>
    <mergeCell ref="H15:L16"/>
    <mergeCell ref="M15:P16"/>
    <mergeCell ref="Q15:S15"/>
    <mergeCell ref="AY17:AZ18"/>
    <mergeCell ref="BA17:BB18"/>
    <mergeCell ref="BC17:BH18"/>
    <mergeCell ref="Q18:S18"/>
    <mergeCell ref="AY10:AZ14"/>
    <mergeCell ref="BA10:BB14"/>
    <mergeCell ref="BC10:BH14"/>
    <mergeCell ref="T11:Z11"/>
    <mergeCell ref="AA11:AG11"/>
    <mergeCell ref="AH11:AN11"/>
    <mergeCell ref="AO11:AU11"/>
    <mergeCell ref="AV11:AX11"/>
    <mergeCell ref="B10:B14"/>
    <mergeCell ref="C10:E14"/>
    <mergeCell ref="F10:G14"/>
    <mergeCell ref="H10:L14"/>
    <mergeCell ref="M10:P14"/>
    <mergeCell ref="T10:AX10"/>
    <mergeCell ref="AQ1:BE1"/>
    <mergeCell ref="Y2:Z2"/>
    <mergeCell ref="AB2:AC2"/>
    <mergeCell ref="AF2:AG2"/>
    <mergeCell ref="AQ2:BE2"/>
    <mergeCell ref="BD3:BG3"/>
    <mergeCell ref="V5:W5"/>
    <mergeCell ref="N5:O5"/>
    <mergeCell ref="V7:W7"/>
    <mergeCell ref="R5:S5"/>
    <mergeCell ref="A1:V2"/>
    <mergeCell ref="AO80:AR80"/>
    <mergeCell ref="AA81:AB81"/>
    <mergeCell ref="AC81:AD81"/>
    <mergeCell ref="AF81:AG81"/>
    <mergeCell ref="AH81:AI81"/>
    <mergeCell ref="AM81:AN81"/>
    <mergeCell ref="AO81:AR81"/>
    <mergeCell ref="Y82:Z82"/>
    <mergeCell ref="AA82:AB82"/>
    <mergeCell ref="AC82:AD82"/>
    <mergeCell ref="AF82:AG82"/>
    <mergeCell ref="AH82:AI82"/>
    <mergeCell ref="AM82:AN82"/>
    <mergeCell ref="AO82:AR82"/>
    <mergeCell ref="Y80:Z81"/>
    <mergeCell ref="AA80:AD80"/>
    <mergeCell ref="AF80:AI80"/>
    <mergeCell ref="AM80:AN80"/>
    <mergeCell ref="AD89:AG89"/>
    <mergeCell ref="AI89:AL89"/>
    <mergeCell ref="AO93:AR93"/>
    <mergeCell ref="AO94:AR94"/>
    <mergeCell ref="Y83:Z83"/>
    <mergeCell ref="AA83:AB83"/>
    <mergeCell ref="AC83:AD83"/>
    <mergeCell ref="AF83:AG83"/>
    <mergeCell ref="AH83:AI83"/>
    <mergeCell ref="Y84:Z84"/>
    <mergeCell ref="AA84:AB84"/>
    <mergeCell ref="AC84:AD84"/>
    <mergeCell ref="AF84:AG84"/>
    <mergeCell ref="AH84:AI84"/>
    <mergeCell ref="Y89:AB89"/>
  </mergeCells>
  <phoneticPr fontId="1"/>
  <dataValidations count="6">
    <dataValidation type="decimal" allowBlank="1" showInputMessage="1" showErrorMessage="1" error="入力可能範囲　32～40" sqref="R5">
      <formula1>32</formula1>
      <formula2>40</formula2>
    </dataValidation>
    <dataValidation type="list" allowBlank="1" showInputMessage="1" showErrorMessage="1" sqref="BD3:BG3">
      <formula1>"計画,実績"</formula1>
    </dataValidation>
    <dataValidation type="list" allowBlank="1" showInputMessage="1" showErrorMessage="1" sqref="C15:D15 C17:D17 C19:D19 C21:D21 C23:D23 C25:D25 C27:D27 C29:D29 C31:D31 C33:D33 C41:D41 C39:D39 C37:D37 C35:D35 C73:D73 C71:D71 C69:D69 C67:D67 C65:D65 C63:D63 C61:D61 C59:D59 C57:D57 C55:D55 C53:D53 C51:D51 C49:D49 C47:D47 C45:D45 C43:D43">
      <formula1>職種</formula1>
    </dataValidation>
    <dataValidation type="list" allowBlank="1" showInputMessage="1" showErrorMessage="1" sqref="F17 F19 F21 F23 F25 F27 F29 F31 F33 F15:G16 F41 F39 F37 F35 F73 F71 F69 F67 F65 F63 F61 F59 F57 F55 F53 F51 F49 F47 F45 F43">
      <formula1>"A, B, C, D"</formula1>
    </dataValidation>
    <dataValidation type="list" allowBlank="1" showInputMessage="1" showErrorMessage="1" sqref="N86:O86">
      <formula1>"週,暦月"</formula1>
    </dataValidation>
    <dataValidation type="list" errorStyle="warning" allowBlank="1" showInputMessage="1" showErrorMessage="1" error="リストにない場合のみ、入力してください。" sqref="H15:L74">
      <formula1>INDIRECT(C15)</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'【記載例】シフト記号表（勤務時間帯）'!$C$4:$C$35</xm:f>
          </x14:formula1>
          <xm:sqref>T71:AX71 T73:AX73 T63:AX63 T61:AX61 T59:AX59 T57:AX57 T55:AX55 T53:AX53 T51:AX51 T49:AX49 T47:AX47 T45:AX45 T41:AX41 T39:AX39 T37:AX37 T35:AX35 T43:AX43 T33:AX33 T31:AX31 T29:AX29 T27:AX27 T25:AX25 T23:AX23 T21:AX21 T19:AX19 T69:AX69 T67:AX67 T65:AX65 T17:AX17 T15:AX15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5"/>
  <sheetViews>
    <sheetView view="pageBreakPreview" zoomScaleNormal="100" zoomScaleSheetLayoutView="100" workbookViewId="0">
      <selection activeCell="B11" sqref="B11"/>
    </sheetView>
  </sheetViews>
  <sheetFormatPr defaultRowHeight="18.75" x14ac:dyDescent="0.4"/>
  <cols>
    <col min="1" max="1" width="1.625" style="116" customWidth="1"/>
    <col min="2" max="2" width="15.125" style="115" bestFit="1" customWidth="1"/>
    <col min="3" max="3" width="10.625" style="115" customWidth="1"/>
    <col min="4" max="4" width="3.375" style="115" bestFit="1" customWidth="1"/>
    <col min="5" max="5" width="15.625" style="116" customWidth="1"/>
    <col min="6" max="6" width="3.375" style="116" bestFit="1" customWidth="1"/>
    <col min="7" max="7" width="15.625" style="116" customWidth="1"/>
    <col min="8" max="8" width="3.375" style="116" bestFit="1" customWidth="1"/>
    <col min="9" max="9" width="15.625" style="115" customWidth="1"/>
    <col min="10" max="10" width="3.375" style="116" bestFit="1" customWidth="1"/>
    <col min="11" max="11" width="15.625" style="116" customWidth="1"/>
    <col min="12" max="12" width="5" style="116" customWidth="1"/>
    <col min="13" max="16384" width="9" style="116"/>
  </cols>
  <sheetData>
    <row r="1" spans="1:11" ht="22.5" customHeight="1" x14ac:dyDescent="0.4">
      <c r="A1" s="357" t="s">
        <v>262</v>
      </c>
      <c r="B1" s="114"/>
    </row>
    <row r="2" spans="1:11" ht="21" customHeight="1" x14ac:dyDescent="0.4">
      <c r="B2" s="117" t="s">
        <v>103</v>
      </c>
      <c r="E2" s="118" t="s">
        <v>139</v>
      </c>
      <c r="I2" s="119" t="s">
        <v>140</v>
      </c>
    </row>
    <row r="3" spans="1:11" x14ac:dyDescent="0.4">
      <c r="B3" s="115" t="s">
        <v>66</v>
      </c>
      <c r="C3" s="115" t="s">
        <v>8</v>
      </c>
      <c r="E3" s="115" t="s">
        <v>50</v>
      </c>
      <c r="F3" s="115"/>
      <c r="G3" s="115" t="s">
        <v>51</v>
      </c>
      <c r="I3" s="115" t="s">
        <v>53</v>
      </c>
      <c r="K3" s="115" t="s">
        <v>52</v>
      </c>
    </row>
    <row r="4" spans="1:11" x14ac:dyDescent="0.4">
      <c r="B4" s="115" t="s">
        <v>67</v>
      </c>
      <c r="C4" s="120" t="s">
        <v>64</v>
      </c>
      <c r="D4" s="115" t="s">
        <v>68</v>
      </c>
      <c r="E4" s="121" t="s">
        <v>71</v>
      </c>
      <c r="F4" s="115" t="s">
        <v>49</v>
      </c>
      <c r="G4" s="121" t="s">
        <v>71</v>
      </c>
      <c r="H4" s="122" t="s">
        <v>16</v>
      </c>
      <c r="I4" s="121" t="s">
        <v>71</v>
      </c>
      <c r="J4" s="116" t="s">
        <v>20</v>
      </c>
      <c r="K4" s="53" t="s">
        <v>71</v>
      </c>
    </row>
    <row r="5" spans="1:11" x14ac:dyDescent="0.4">
      <c r="B5" s="115" t="s">
        <v>69</v>
      </c>
      <c r="C5" s="120" t="s">
        <v>65</v>
      </c>
      <c r="D5" s="115" t="s">
        <v>68</v>
      </c>
      <c r="E5" s="121" t="s">
        <v>71</v>
      </c>
      <c r="F5" s="115" t="s">
        <v>49</v>
      </c>
      <c r="G5" s="121" t="s">
        <v>71</v>
      </c>
      <c r="H5" s="122" t="s">
        <v>16</v>
      </c>
      <c r="I5" s="121" t="s">
        <v>71</v>
      </c>
      <c r="J5" s="116" t="s">
        <v>20</v>
      </c>
      <c r="K5" s="53" t="s">
        <v>71</v>
      </c>
    </row>
    <row r="6" spans="1:11" x14ac:dyDescent="0.4">
      <c r="B6" s="115" t="s">
        <v>93</v>
      </c>
      <c r="C6" s="120" t="s">
        <v>92</v>
      </c>
      <c r="D6" s="115" t="s">
        <v>68</v>
      </c>
      <c r="E6" s="121" t="s">
        <v>71</v>
      </c>
      <c r="F6" s="115" t="s">
        <v>49</v>
      </c>
      <c r="G6" s="121" t="s">
        <v>71</v>
      </c>
      <c r="H6" s="122" t="s">
        <v>16</v>
      </c>
      <c r="I6" s="121" t="s">
        <v>71</v>
      </c>
      <c r="J6" s="116" t="s">
        <v>20</v>
      </c>
      <c r="K6" s="53" t="s">
        <v>71</v>
      </c>
    </row>
    <row r="7" spans="1:11" x14ac:dyDescent="0.4">
      <c r="C7" s="120" t="s">
        <v>23</v>
      </c>
      <c r="D7" s="115" t="s">
        <v>68</v>
      </c>
      <c r="E7" s="121">
        <v>0.375</v>
      </c>
      <c r="F7" s="115" t="s">
        <v>49</v>
      </c>
      <c r="G7" s="121">
        <v>0.75</v>
      </c>
      <c r="H7" s="122" t="s">
        <v>16</v>
      </c>
      <c r="I7" s="121">
        <v>4.1666666666666664E-2</v>
      </c>
      <c r="J7" s="116" t="s">
        <v>20</v>
      </c>
      <c r="K7" s="54">
        <f>IF(OR(E7="",G7=""),"",(G7+IF(E7&gt;G7,1,0)-E7-I7)*24)</f>
        <v>8</v>
      </c>
    </row>
    <row r="8" spans="1:11" x14ac:dyDescent="0.4">
      <c r="C8" s="120" t="s">
        <v>24</v>
      </c>
      <c r="D8" s="115" t="s">
        <v>68</v>
      </c>
      <c r="E8" s="121">
        <v>0.58333333333333337</v>
      </c>
      <c r="F8" s="115" t="s">
        <v>49</v>
      </c>
      <c r="G8" s="121">
        <v>0.95833333333333337</v>
      </c>
      <c r="H8" s="122" t="s">
        <v>16</v>
      </c>
      <c r="I8" s="121">
        <v>4.1666666666666664E-2</v>
      </c>
      <c r="J8" s="116" t="s">
        <v>20</v>
      </c>
      <c r="K8" s="54">
        <f t="shared" ref="K8:K20" si="0">IF(OR(E8="",G8=""),"",(G8+IF(E8&gt;G8,1,0)-E8-I8)*24)</f>
        <v>8</v>
      </c>
    </row>
    <row r="9" spans="1:11" x14ac:dyDescent="0.4">
      <c r="C9" s="120" t="s">
        <v>25</v>
      </c>
      <c r="D9" s="115" t="s">
        <v>68</v>
      </c>
      <c r="E9" s="121">
        <v>0.91666666666666663</v>
      </c>
      <c r="F9" s="115" t="s">
        <v>49</v>
      </c>
      <c r="G9" s="121">
        <v>0.29166666666666669</v>
      </c>
      <c r="H9" s="122" t="s">
        <v>16</v>
      </c>
      <c r="I9" s="121">
        <v>4.1666666666666699E-2</v>
      </c>
      <c r="J9" s="116" t="s">
        <v>20</v>
      </c>
      <c r="K9" s="54">
        <f t="shared" si="0"/>
        <v>8.0000000000000018</v>
      </c>
    </row>
    <row r="10" spans="1:11" x14ac:dyDescent="0.4">
      <c r="C10" s="120" t="s">
        <v>26</v>
      </c>
      <c r="D10" s="115" t="s">
        <v>68</v>
      </c>
      <c r="E10" s="121">
        <v>0.25</v>
      </c>
      <c r="F10" s="115" t="s">
        <v>49</v>
      </c>
      <c r="G10" s="121">
        <v>0.625</v>
      </c>
      <c r="H10" s="122" t="s">
        <v>16</v>
      </c>
      <c r="I10" s="121">
        <v>4.1666666666666664E-2</v>
      </c>
      <c r="J10" s="116" t="s">
        <v>20</v>
      </c>
      <c r="K10" s="54">
        <f t="shared" si="0"/>
        <v>8</v>
      </c>
    </row>
    <row r="11" spans="1:11" x14ac:dyDescent="0.4">
      <c r="C11" s="120" t="s">
        <v>27</v>
      </c>
      <c r="D11" s="115" t="s">
        <v>68</v>
      </c>
      <c r="E11" s="121"/>
      <c r="F11" s="115" t="s">
        <v>49</v>
      </c>
      <c r="G11" s="121"/>
      <c r="H11" s="122" t="s">
        <v>16</v>
      </c>
      <c r="I11" s="121"/>
      <c r="J11" s="116" t="s">
        <v>20</v>
      </c>
      <c r="K11" s="54" t="str">
        <f t="shared" si="0"/>
        <v/>
      </c>
    </row>
    <row r="12" spans="1:11" x14ac:dyDescent="0.4">
      <c r="C12" s="120" t="s">
        <v>28</v>
      </c>
      <c r="D12" s="115" t="s">
        <v>68</v>
      </c>
      <c r="E12" s="121"/>
      <c r="F12" s="115" t="s">
        <v>49</v>
      </c>
      <c r="G12" s="121"/>
      <c r="H12" s="122" t="s">
        <v>16</v>
      </c>
      <c r="I12" s="121"/>
      <c r="J12" s="116" t="s">
        <v>20</v>
      </c>
      <c r="K12" s="54" t="str">
        <f t="shared" si="0"/>
        <v/>
      </c>
    </row>
    <row r="13" spans="1:11" x14ac:dyDescent="0.4">
      <c r="C13" s="120" t="s">
        <v>29</v>
      </c>
      <c r="D13" s="115" t="s">
        <v>68</v>
      </c>
      <c r="E13" s="121"/>
      <c r="F13" s="115" t="s">
        <v>49</v>
      </c>
      <c r="G13" s="121"/>
      <c r="H13" s="122" t="s">
        <v>16</v>
      </c>
      <c r="I13" s="121"/>
      <c r="J13" s="116" t="s">
        <v>20</v>
      </c>
      <c r="K13" s="54" t="str">
        <f t="shared" si="0"/>
        <v/>
      </c>
    </row>
    <row r="14" spans="1:11" x14ac:dyDescent="0.4">
      <c r="C14" s="120" t="s">
        <v>30</v>
      </c>
      <c r="D14" s="115" t="s">
        <v>68</v>
      </c>
      <c r="E14" s="121"/>
      <c r="F14" s="115" t="s">
        <v>49</v>
      </c>
      <c r="G14" s="121"/>
      <c r="H14" s="122" t="s">
        <v>16</v>
      </c>
      <c r="I14" s="121"/>
      <c r="J14" s="116" t="s">
        <v>20</v>
      </c>
      <c r="K14" s="54" t="str">
        <f t="shared" si="0"/>
        <v/>
      </c>
    </row>
    <row r="15" spans="1:11" x14ac:dyDescent="0.4">
      <c r="C15" s="120" t="s">
        <v>31</v>
      </c>
      <c r="D15" s="115" t="s">
        <v>68</v>
      </c>
      <c r="E15" s="121"/>
      <c r="F15" s="115" t="s">
        <v>49</v>
      </c>
      <c r="G15" s="121"/>
      <c r="H15" s="122" t="s">
        <v>16</v>
      </c>
      <c r="I15" s="121"/>
      <c r="J15" s="116" t="s">
        <v>20</v>
      </c>
      <c r="K15" s="54" t="str">
        <f t="shared" si="0"/>
        <v/>
      </c>
    </row>
    <row r="16" spans="1:11" x14ac:dyDescent="0.4">
      <c r="C16" s="120" t="s">
        <v>32</v>
      </c>
      <c r="D16" s="115" t="s">
        <v>68</v>
      </c>
      <c r="E16" s="121"/>
      <c r="F16" s="115" t="s">
        <v>49</v>
      </c>
      <c r="G16" s="121"/>
      <c r="H16" s="122" t="s">
        <v>16</v>
      </c>
      <c r="I16" s="121"/>
      <c r="J16" s="116" t="s">
        <v>20</v>
      </c>
      <c r="K16" s="54" t="str">
        <f t="shared" si="0"/>
        <v/>
      </c>
    </row>
    <row r="17" spans="3:11" x14ac:dyDescent="0.4">
      <c r="C17" s="120" t="s">
        <v>33</v>
      </c>
      <c r="D17" s="115" t="s">
        <v>68</v>
      </c>
      <c r="E17" s="121"/>
      <c r="F17" s="115" t="s">
        <v>49</v>
      </c>
      <c r="G17" s="121"/>
      <c r="H17" s="122" t="s">
        <v>16</v>
      </c>
      <c r="I17" s="121"/>
      <c r="J17" s="116" t="s">
        <v>20</v>
      </c>
      <c r="K17" s="54" t="str">
        <f t="shared" si="0"/>
        <v/>
      </c>
    </row>
    <row r="18" spans="3:11" x14ac:dyDescent="0.4">
      <c r="C18" s="120" t="s">
        <v>34</v>
      </c>
      <c r="D18" s="115" t="s">
        <v>68</v>
      </c>
      <c r="E18" s="121"/>
      <c r="F18" s="115" t="s">
        <v>49</v>
      </c>
      <c r="G18" s="121"/>
      <c r="H18" s="122" t="s">
        <v>16</v>
      </c>
      <c r="I18" s="121"/>
      <c r="J18" s="116" t="s">
        <v>20</v>
      </c>
      <c r="K18" s="54" t="str">
        <f t="shared" si="0"/>
        <v/>
      </c>
    </row>
    <row r="19" spans="3:11" x14ac:dyDescent="0.4">
      <c r="C19" s="120" t="s">
        <v>35</v>
      </c>
      <c r="D19" s="115" t="s">
        <v>68</v>
      </c>
      <c r="E19" s="121"/>
      <c r="F19" s="115" t="s">
        <v>49</v>
      </c>
      <c r="G19" s="121"/>
      <c r="H19" s="122" t="s">
        <v>16</v>
      </c>
      <c r="I19" s="121"/>
      <c r="J19" s="116" t="s">
        <v>20</v>
      </c>
      <c r="K19" s="54" t="str">
        <f t="shared" si="0"/>
        <v/>
      </c>
    </row>
    <row r="20" spans="3:11" x14ac:dyDescent="0.4">
      <c r="C20" s="120" t="s">
        <v>36</v>
      </c>
      <c r="D20" s="115" t="s">
        <v>68</v>
      </c>
      <c r="E20" s="121"/>
      <c r="F20" s="115" t="s">
        <v>49</v>
      </c>
      <c r="G20" s="121"/>
      <c r="H20" s="122" t="s">
        <v>16</v>
      </c>
      <c r="I20" s="121"/>
      <c r="J20" s="116" t="s">
        <v>20</v>
      </c>
      <c r="K20" s="54" t="str">
        <f t="shared" si="0"/>
        <v/>
      </c>
    </row>
    <row r="21" spans="3:11" x14ac:dyDescent="0.4">
      <c r="C21" s="120" t="s">
        <v>37</v>
      </c>
      <c r="D21" s="115" t="s">
        <v>68</v>
      </c>
      <c r="E21" s="123"/>
      <c r="F21" s="115" t="s">
        <v>49</v>
      </c>
      <c r="G21" s="123"/>
      <c r="H21" s="122" t="s">
        <v>16</v>
      </c>
      <c r="I21" s="123"/>
      <c r="J21" s="116" t="s">
        <v>20</v>
      </c>
      <c r="K21" s="120">
        <v>1</v>
      </c>
    </row>
    <row r="22" spans="3:11" x14ac:dyDescent="0.4">
      <c r="C22" s="120" t="s">
        <v>38</v>
      </c>
      <c r="D22" s="115" t="s">
        <v>68</v>
      </c>
      <c r="E22" s="123"/>
      <c r="F22" s="115" t="s">
        <v>49</v>
      </c>
      <c r="G22" s="123"/>
      <c r="H22" s="122" t="s">
        <v>16</v>
      </c>
      <c r="I22" s="123"/>
      <c r="J22" s="116" t="s">
        <v>20</v>
      </c>
      <c r="K22" s="120">
        <v>2</v>
      </c>
    </row>
    <row r="23" spans="3:11" x14ac:dyDescent="0.4">
      <c r="C23" s="120" t="s">
        <v>39</v>
      </c>
      <c r="D23" s="115" t="s">
        <v>68</v>
      </c>
      <c r="E23" s="123"/>
      <c r="F23" s="115" t="s">
        <v>49</v>
      </c>
      <c r="G23" s="123"/>
      <c r="H23" s="122" t="s">
        <v>16</v>
      </c>
      <c r="I23" s="123"/>
      <c r="J23" s="116" t="s">
        <v>20</v>
      </c>
      <c r="K23" s="120">
        <v>3</v>
      </c>
    </row>
    <row r="24" spans="3:11" x14ac:dyDescent="0.4">
      <c r="C24" s="120" t="s">
        <v>40</v>
      </c>
      <c r="D24" s="115" t="s">
        <v>68</v>
      </c>
      <c r="E24" s="123"/>
      <c r="F24" s="115" t="s">
        <v>49</v>
      </c>
      <c r="G24" s="123"/>
      <c r="H24" s="122" t="s">
        <v>16</v>
      </c>
      <c r="I24" s="123"/>
      <c r="J24" s="116" t="s">
        <v>20</v>
      </c>
      <c r="K24" s="120">
        <v>4</v>
      </c>
    </row>
    <row r="25" spans="3:11" x14ac:dyDescent="0.4">
      <c r="C25" s="120" t="s">
        <v>41</v>
      </c>
      <c r="D25" s="115" t="s">
        <v>68</v>
      </c>
      <c r="E25" s="123"/>
      <c r="F25" s="115" t="s">
        <v>49</v>
      </c>
      <c r="G25" s="123"/>
      <c r="H25" s="122" t="s">
        <v>16</v>
      </c>
      <c r="I25" s="123"/>
      <c r="J25" s="116" t="s">
        <v>20</v>
      </c>
      <c r="K25" s="120">
        <v>5</v>
      </c>
    </row>
    <row r="26" spans="3:11" x14ac:dyDescent="0.4">
      <c r="C26" s="120" t="s">
        <v>42</v>
      </c>
      <c r="D26" s="115" t="s">
        <v>68</v>
      </c>
      <c r="E26" s="123"/>
      <c r="F26" s="115" t="s">
        <v>49</v>
      </c>
      <c r="G26" s="123"/>
      <c r="H26" s="122" t="s">
        <v>16</v>
      </c>
      <c r="I26" s="123"/>
      <c r="J26" s="116" t="s">
        <v>20</v>
      </c>
      <c r="K26" s="120">
        <v>6</v>
      </c>
    </row>
    <row r="27" spans="3:11" x14ac:dyDescent="0.4">
      <c r="C27" s="120" t="s">
        <v>43</v>
      </c>
      <c r="D27" s="115" t="s">
        <v>68</v>
      </c>
      <c r="E27" s="123"/>
      <c r="F27" s="115" t="s">
        <v>49</v>
      </c>
      <c r="G27" s="123"/>
      <c r="H27" s="122" t="s">
        <v>16</v>
      </c>
      <c r="I27" s="123"/>
      <c r="J27" s="116" t="s">
        <v>20</v>
      </c>
      <c r="K27" s="120">
        <v>7</v>
      </c>
    </row>
    <row r="28" spans="3:11" x14ac:dyDescent="0.4">
      <c r="C28" s="120" t="s">
        <v>44</v>
      </c>
      <c r="D28" s="115" t="s">
        <v>68</v>
      </c>
      <c r="E28" s="123"/>
      <c r="F28" s="115" t="s">
        <v>49</v>
      </c>
      <c r="G28" s="123"/>
      <c r="H28" s="122" t="s">
        <v>16</v>
      </c>
      <c r="I28" s="123"/>
      <c r="J28" s="116" t="s">
        <v>20</v>
      </c>
      <c r="K28" s="120">
        <v>8</v>
      </c>
    </row>
    <row r="29" spans="3:11" x14ac:dyDescent="0.4">
      <c r="C29" s="120" t="s">
        <v>45</v>
      </c>
      <c r="D29" s="115" t="s">
        <v>68</v>
      </c>
      <c r="E29" s="123"/>
      <c r="F29" s="115" t="s">
        <v>49</v>
      </c>
      <c r="G29" s="123"/>
      <c r="H29" s="122" t="s">
        <v>16</v>
      </c>
      <c r="I29" s="123"/>
      <c r="J29" s="116" t="s">
        <v>20</v>
      </c>
      <c r="K29" s="120"/>
    </row>
    <row r="30" spans="3:11" x14ac:dyDescent="0.4">
      <c r="C30" s="120" t="s">
        <v>46</v>
      </c>
      <c r="D30" s="115" t="s">
        <v>68</v>
      </c>
      <c r="E30" s="123"/>
      <c r="F30" s="115" t="s">
        <v>49</v>
      </c>
      <c r="G30" s="123"/>
      <c r="H30" s="122" t="s">
        <v>16</v>
      </c>
      <c r="I30" s="123"/>
      <c r="J30" s="116" t="s">
        <v>20</v>
      </c>
      <c r="K30" s="120"/>
    </row>
    <row r="31" spans="3:11" x14ac:dyDescent="0.4">
      <c r="C31" s="120" t="s">
        <v>47</v>
      </c>
      <c r="D31" s="115" t="s">
        <v>68</v>
      </c>
      <c r="E31" s="123"/>
      <c r="F31" s="115" t="s">
        <v>49</v>
      </c>
      <c r="G31" s="123"/>
      <c r="H31" s="122" t="s">
        <v>16</v>
      </c>
      <c r="I31" s="123"/>
      <c r="J31" s="116" t="s">
        <v>20</v>
      </c>
      <c r="K31" s="120"/>
    </row>
    <row r="32" spans="3:11" x14ac:dyDescent="0.4">
      <c r="C32" s="120" t="s">
        <v>48</v>
      </c>
      <c r="D32" s="115" t="s">
        <v>68</v>
      </c>
      <c r="E32" s="121"/>
      <c r="F32" s="115" t="s">
        <v>49</v>
      </c>
      <c r="G32" s="121"/>
      <c r="H32" s="122" t="s">
        <v>16</v>
      </c>
      <c r="I32" s="121"/>
      <c r="J32" s="116" t="s">
        <v>20</v>
      </c>
      <c r="K32" s="54" t="str">
        <f t="shared" ref="K32:K35" si="1">IF(OR(E32="",G32=""),"",(G32+IF(E32&gt;G32,1,0)-E32-I32)*24)</f>
        <v/>
      </c>
    </row>
    <row r="33" spans="3:13" x14ac:dyDescent="0.4">
      <c r="C33" s="120" t="s">
        <v>136</v>
      </c>
      <c r="D33" s="115" t="s">
        <v>68</v>
      </c>
      <c r="E33" s="121"/>
      <c r="F33" s="115" t="s">
        <v>49</v>
      </c>
      <c r="G33" s="121"/>
      <c r="H33" s="122" t="s">
        <v>16</v>
      </c>
      <c r="I33" s="121"/>
      <c r="J33" s="116" t="s">
        <v>20</v>
      </c>
      <c r="K33" s="54" t="str">
        <f t="shared" si="1"/>
        <v/>
      </c>
      <c r="M33" s="116" t="s">
        <v>138</v>
      </c>
    </row>
    <row r="34" spans="3:13" x14ac:dyDescent="0.4">
      <c r="C34" s="120" t="s">
        <v>137</v>
      </c>
      <c r="D34" s="115" t="s">
        <v>68</v>
      </c>
      <c r="E34" s="121"/>
      <c r="F34" s="115" t="s">
        <v>49</v>
      </c>
      <c r="G34" s="121"/>
      <c r="H34" s="122" t="s">
        <v>16</v>
      </c>
      <c r="I34" s="121"/>
      <c r="J34" s="116" t="s">
        <v>20</v>
      </c>
      <c r="K34" s="54" t="str">
        <f t="shared" si="1"/>
        <v/>
      </c>
      <c r="M34" s="116" t="s">
        <v>138</v>
      </c>
    </row>
    <row r="35" spans="3:13" x14ac:dyDescent="0.4">
      <c r="C35" s="120" t="s">
        <v>70</v>
      </c>
      <c r="D35" s="115" t="s">
        <v>68</v>
      </c>
      <c r="E35" s="121"/>
      <c r="F35" s="115" t="s">
        <v>49</v>
      </c>
      <c r="G35" s="121"/>
      <c r="H35" s="122" t="s">
        <v>16</v>
      </c>
      <c r="I35" s="121"/>
      <c r="J35" s="116" t="s">
        <v>20</v>
      </c>
      <c r="K35" s="54"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BJ71"/>
  <sheetViews>
    <sheetView showGridLines="0" tabSelected="1" view="pageBreakPreview" zoomScale="75" zoomScaleNormal="55" zoomScaleSheetLayoutView="75" workbookViewId="0">
      <selection activeCell="F9" sqref="F9"/>
    </sheetView>
  </sheetViews>
  <sheetFormatPr defaultColWidth="4.5" defaultRowHeight="20.25" customHeight="1" x14ac:dyDescent="0.4"/>
  <cols>
    <col min="1" max="1" width="1.375" style="78" customWidth="1"/>
    <col min="2" max="60" width="5.625" style="78" customWidth="1"/>
    <col min="61" max="16384" width="4.5" style="78"/>
  </cols>
  <sheetData>
    <row r="1" spans="1:61" s="59" customFormat="1" ht="20.25" customHeight="1" x14ac:dyDescent="0.4">
      <c r="A1" s="354" t="s">
        <v>261</v>
      </c>
      <c r="B1" s="353"/>
      <c r="C1" s="353"/>
      <c r="D1" s="353"/>
      <c r="E1" s="353"/>
      <c r="F1" s="353"/>
      <c r="G1" s="353"/>
      <c r="H1" s="353"/>
      <c r="I1" s="353"/>
      <c r="J1" s="353"/>
      <c r="K1" s="353"/>
      <c r="L1" s="353"/>
      <c r="M1" s="353"/>
      <c r="N1" s="353"/>
      <c r="O1" s="353"/>
      <c r="P1" s="353"/>
      <c r="Q1" s="353"/>
      <c r="R1" s="353"/>
      <c r="S1" s="353"/>
      <c r="T1" s="353"/>
      <c r="U1" s="353"/>
      <c r="V1" s="353"/>
      <c r="AO1" s="60" t="s">
        <v>18</v>
      </c>
      <c r="AP1" s="60" t="s">
        <v>16</v>
      </c>
      <c r="AQ1" s="314" t="s">
        <v>164</v>
      </c>
      <c r="AR1" s="315"/>
      <c r="AS1" s="315"/>
      <c r="AT1" s="315"/>
      <c r="AU1" s="315"/>
      <c r="AV1" s="315"/>
      <c r="AW1" s="315"/>
      <c r="AX1" s="315"/>
      <c r="AY1" s="315"/>
      <c r="AZ1" s="315"/>
      <c r="BA1" s="315"/>
      <c r="BB1" s="315"/>
      <c r="BC1" s="315"/>
      <c r="BD1" s="315"/>
      <c r="BE1" s="315"/>
      <c r="BF1" s="61" t="s">
        <v>0</v>
      </c>
    </row>
    <row r="2" spans="1:61" s="62" customFormat="1" ht="20.25" customHeight="1" x14ac:dyDescent="0.4">
      <c r="A2" s="353"/>
      <c r="B2" s="353"/>
      <c r="C2" s="353"/>
      <c r="D2" s="353"/>
      <c r="E2" s="353"/>
      <c r="F2" s="353"/>
      <c r="G2" s="353"/>
      <c r="H2" s="353"/>
      <c r="I2" s="353"/>
      <c r="J2" s="353"/>
      <c r="K2" s="353"/>
      <c r="L2" s="353"/>
      <c r="M2" s="353"/>
      <c r="N2" s="353"/>
      <c r="O2" s="353"/>
      <c r="P2" s="353"/>
      <c r="Q2" s="353"/>
      <c r="R2" s="353"/>
      <c r="S2" s="353"/>
      <c r="T2" s="353"/>
      <c r="U2" s="353"/>
      <c r="V2" s="353"/>
      <c r="X2" s="63" t="s">
        <v>19</v>
      </c>
      <c r="Y2" s="316">
        <v>3</v>
      </c>
      <c r="Z2" s="316"/>
      <c r="AA2" s="63" t="s">
        <v>16</v>
      </c>
      <c r="AB2" s="152">
        <f>IF(Y2=0,"",YEAR(DATE(2018+Y2,1,1)))</f>
        <v>2021</v>
      </c>
      <c r="AC2" s="152"/>
      <c r="AD2" s="64" t="s">
        <v>20</v>
      </c>
      <c r="AE2" s="64" t="s">
        <v>21</v>
      </c>
      <c r="AF2" s="316">
        <v>4</v>
      </c>
      <c r="AG2" s="316"/>
      <c r="AH2" s="64" t="s">
        <v>22</v>
      </c>
      <c r="AN2" s="61"/>
      <c r="AO2" s="60" t="s">
        <v>17</v>
      </c>
      <c r="AP2" s="60" t="s">
        <v>16</v>
      </c>
      <c r="AQ2" s="332"/>
      <c r="AR2" s="332"/>
      <c r="AS2" s="332"/>
      <c r="AT2" s="332"/>
      <c r="AU2" s="332"/>
      <c r="AV2" s="332"/>
      <c r="AW2" s="332"/>
      <c r="AX2" s="332"/>
      <c r="AY2" s="332"/>
      <c r="AZ2" s="332"/>
      <c r="BA2" s="332"/>
      <c r="BB2" s="332"/>
      <c r="BC2" s="332"/>
      <c r="BD2" s="332"/>
      <c r="BE2" s="332"/>
      <c r="BF2" s="61" t="s">
        <v>0</v>
      </c>
      <c r="BG2" s="60"/>
      <c r="BH2" s="60"/>
      <c r="BI2" s="60"/>
    </row>
    <row r="3" spans="1:61" s="62" customFormat="1" ht="20.25" customHeight="1" x14ac:dyDescent="0.4">
      <c r="X3" s="63"/>
      <c r="Y3" s="65"/>
      <c r="Z3" s="65"/>
      <c r="AA3" s="66"/>
      <c r="AB3" s="65"/>
      <c r="AC3" s="65"/>
      <c r="AD3" s="67"/>
      <c r="AE3" s="67"/>
      <c r="AF3" s="65"/>
      <c r="AG3" s="65"/>
      <c r="AH3" s="64"/>
      <c r="AN3" s="61"/>
      <c r="AO3" s="60"/>
      <c r="AP3" s="60"/>
      <c r="AQ3" s="68"/>
      <c r="AR3" s="68"/>
      <c r="AS3" s="68"/>
      <c r="AT3" s="68"/>
      <c r="AU3" s="68"/>
      <c r="AV3" s="68"/>
      <c r="AW3" s="68"/>
      <c r="AX3" s="68"/>
      <c r="AY3" s="68"/>
      <c r="AZ3" s="68"/>
      <c r="BA3" s="68"/>
      <c r="BB3" s="68"/>
      <c r="BC3" s="69" t="s">
        <v>123</v>
      </c>
      <c r="BD3" s="333" t="s">
        <v>260</v>
      </c>
      <c r="BE3" s="334"/>
      <c r="BF3" s="334"/>
      <c r="BG3" s="334"/>
      <c r="BH3" s="60"/>
      <c r="BI3" s="60"/>
    </row>
    <row r="4" spans="1:61" s="62" customFormat="1" ht="20.25" customHeight="1" x14ac:dyDescent="0.4">
      <c r="W4" s="70"/>
      <c r="AD4" s="67"/>
      <c r="AE4" s="67"/>
      <c r="AF4" s="65"/>
      <c r="AG4" s="65"/>
      <c r="AH4" s="64"/>
      <c r="AN4" s="61"/>
      <c r="AO4" s="60"/>
      <c r="AP4" s="60"/>
      <c r="AQ4" s="68"/>
      <c r="AR4" s="68"/>
      <c r="AS4" s="68"/>
      <c r="AT4" s="68"/>
      <c r="AU4" s="68"/>
      <c r="AV4" s="68"/>
      <c r="AW4" s="68"/>
      <c r="AX4" s="68"/>
      <c r="AY4" s="68"/>
      <c r="AZ4" s="68"/>
      <c r="BA4" s="68"/>
      <c r="BB4" s="68"/>
      <c r="BC4" s="68"/>
      <c r="BD4" s="68"/>
      <c r="BE4" s="68"/>
      <c r="BF4" s="61"/>
      <c r="BG4" s="60"/>
      <c r="BH4" s="60"/>
      <c r="BI4" s="60"/>
    </row>
    <row r="5" spans="1:61" s="62" customFormat="1" ht="20.25" customHeight="1" x14ac:dyDescent="0.4">
      <c r="A5" s="65"/>
      <c r="B5" s="71" t="s">
        <v>188</v>
      </c>
      <c r="C5" s="71"/>
      <c r="D5" s="71"/>
      <c r="E5" s="71"/>
      <c r="F5" s="71"/>
      <c r="G5" s="71"/>
      <c r="H5" s="71"/>
      <c r="I5" s="71"/>
      <c r="J5" s="71"/>
      <c r="K5" s="71"/>
      <c r="L5" s="71"/>
      <c r="M5" s="71"/>
      <c r="N5" s="331">
        <v>8</v>
      </c>
      <c r="O5" s="331"/>
      <c r="P5" s="72" t="s">
        <v>56</v>
      </c>
      <c r="Q5" s="71"/>
      <c r="R5" s="331">
        <v>40</v>
      </c>
      <c r="S5" s="331"/>
      <c r="T5" s="72" t="s">
        <v>57</v>
      </c>
      <c r="U5" s="71"/>
      <c r="V5" s="331">
        <v>160</v>
      </c>
      <c r="W5" s="331"/>
      <c r="X5" s="72" t="s">
        <v>141</v>
      </c>
      <c r="Y5" s="71"/>
      <c r="Z5" s="72"/>
      <c r="AA5" s="71"/>
      <c r="AC5" s="60"/>
    </row>
    <row r="6" spans="1:61" s="62" customFormat="1" ht="20.25" customHeight="1" x14ac:dyDescent="0.4">
      <c r="A6" s="65"/>
      <c r="B6" s="73"/>
      <c r="C6" s="59"/>
      <c r="D6" s="59"/>
      <c r="E6" s="59"/>
      <c r="H6" s="59"/>
      <c r="I6" s="59"/>
      <c r="J6" s="74"/>
      <c r="K6" s="75"/>
      <c r="L6" s="75"/>
      <c r="M6" s="76"/>
      <c r="N6" s="76"/>
      <c r="O6" s="76"/>
      <c r="P6" s="76"/>
      <c r="Q6" s="76"/>
      <c r="R6" s="76"/>
      <c r="S6" s="76"/>
      <c r="T6" s="76"/>
      <c r="U6" s="76"/>
      <c r="V6" s="76"/>
      <c r="W6" s="76"/>
      <c r="X6" s="76"/>
      <c r="Y6" s="76"/>
      <c r="Z6" s="76"/>
      <c r="AA6" s="76"/>
      <c r="AC6" s="60"/>
    </row>
    <row r="7" spans="1:61" s="62" customFormat="1" ht="20.25" customHeight="1" x14ac:dyDescent="0.4">
      <c r="A7" s="65"/>
      <c r="B7" s="73"/>
      <c r="C7" s="59"/>
      <c r="D7" s="59"/>
      <c r="E7" s="59"/>
      <c r="H7" s="59"/>
      <c r="I7" s="59"/>
      <c r="J7" s="74"/>
      <c r="K7" s="75"/>
      <c r="L7" s="75"/>
      <c r="M7" s="76"/>
      <c r="N7" s="76"/>
      <c r="O7" s="76"/>
      <c r="P7" s="76"/>
      <c r="Q7" s="76"/>
      <c r="R7" s="76"/>
      <c r="S7" s="71" t="s">
        <v>58</v>
      </c>
      <c r="T7" s="71"/>
      <c r="U7" s="71"/>
      <c r="V7" s="159">
        <f>DAY(EOMONTH(DATE(AB2,AF2,1),0))</f>
        <v>30</v>
      </c>
      <c r="W7" s="160"/>
      <c r="X7" s="72" t="s">
        <v>59</v>
      </c>
      <c r="AA7" s="76"/>
      <c r="AC7" s="60"/>
    </row>
    <row r="8" spans="1:61" s="62" customFormat="1" ht="19.5" customHeight="1" x14ac:dyDescent="0.4">
      <c r="A8" s="65"/>
      <c r="B8" s="73"/>
      <c r="C8" s="59"/>
      <c r="D8" s="59"/>
      <c r="E8" s="59"/>
      <c r="F8" s="59"/>
      <c r="G8" s="59"/>
      <c r="H8" s="74"/>
      <c r="I8" s="75"/>
      <c r="J8" s="75"/>
      <c r="K8" s="76"/>
      <c r="L8" s="76"/>
      <c r="M8" s="76"/>
      <c r="N8" s="76"/>
      <c r="O8" s="76"/>
      <c r="P8" s="76"/>
      <c r="Q8" s="76"/>
      <c r="R8" s="71"/>
      <c r="S8" s="71"/>
      <c r="T8" s="71"/>
      <c r="U8" s="71"/>
      <c r="V8" s="77"/>
      <c r="W8" s="77"/>
      <c r="X8" s="72"/>
      <c r="Y8" s="76"/>
      <c r="Z8" s="61"/>
      <c r="AA8" s="60"/>
      <c r="AB8" s="60"/>
      <c r="AC8" s="60"/>
    </row>
    <row r="9" spans="1:61" ht="20.25" customHeight="1" thickBot="1" x14ac:dyDescent="0.45">
      <c r="C9" s="79"/>
      <c r="D9" s="79"/>
      <c r="E9" s="79"/>
      <c r="H9" s="80"/>
      <c r="W9" s="79"/>
      <c r="AN9" s="79"/>
      <c r="BG9" s="81"/>
      <c r="BH9" s="81"/>
      <c r="BI9" s="81"/>
    </row>
    <row r="10" spans="1:61" ht="20.25" customHeight="1" thickBot="1" x14ac:dyDescent="0.45">
      <c r="B10" s="173" t="s">
        <v>60</v>
      </c>
      <c r="C10" s="176" t="s">
        <v>189</v>
      </c>
      <c r="D10" s="176"/>
      <c r="E10" s="177"/>
      <c r="F10" s="182" t="s">
        <v>190</v>
      </c>
      <c r="G10" s="177"/>
      <c r="H10" s="182" t="s">
        <v>191</v>
      </c>
      <c r="I10" s="176"/>
      <c r="J10" s="176"/>
      <c r="K10" s="176"/>
      <c r="L10" s="177"/>
      <c r="M10" s="182" t="s">
        <v>192</v>
      </c>
      <c r="N10" s="176"/>
      <c r="O10" s="176"/>
      <c r="P10" s="185"/>
      <c r="Q10" s="82"/>
      <c r="R10" s="82"/>
      <c r="S10" s="82"/>
      <c r="T10" s="188" t="s">
        <v>193</v>
      </c>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61" t="str">
        <f>IF(BD3="計画","(8)1～4週目の勤務時間数合計","(8)1か月の勤務時間数合計")</f>
        <v>(8)1か月の勤務時間数合計</v>
      </c>
      <c r="AZ10" s="162"/>
      <c r="BA10" s="161" t="s">
        <v>194</v>
      </c>
      <c r="BB10" s="162"/>
      <c r="BC10" s="169" t="s">
        <v>195</v>
      </c>
      <c r="BD10" s="169"/>
      <c r="BE10" s="169"/>
      <c r="BF10" s="169"/>
      <c r="BG10" s="169"/>
      <c r="BH10" s="169"/>
    </row>
    <row r="11" spans="1:61" ht="20.25" customHeight="1" thickBot="1" x14ac:dyDescent="0.45">
      <c r="B11" s="174"/>
      <c r="C11" s="178"/>
      <c r="D11" s="178"/>
      <c r="E11" s="179"/>
      <c r="F11" s="183"/>
      <c r="G11" s="179"/>
      <c r="H11" s="183"/>
      <c r="I11" s="178"/>
      <c r="J11" s="178"/>
      <c r="K11" s="178"/>
      <c r="L11" s="179"/>
      <c r="M11" s="183"/>
      <c r="N11" s="178"/>
      <c r="O11" s="178"/>
      <c r="P11" s="186"/>
      <c r="Q11" s="83"/>
      <c r="R11" s="83"/>
      <c r="S11" s="83"/>
      <c r="T11" s="171" t="s">
        <v>11</v>
      </c>
      <c r="U11" s="129"/>
      <c r="V11" s="129"/>
      <c r="W11" s="129"/>
      <c r="X11" s="129"/>
      <c r="Y11" s="129"/>
      <c r="Z11" s="172"/>
      <c r="AA11" s="171" t="s">
        <v>12</v>
      </c>
      <c r="AB11" s="129"/>
      <c r="AC11" s="129"/>
      <c r="AD11" s="129"/>
      <c r="AE11" s="129"/>
      <c r="AF11" s="129"/>
      <c r="AG11" s="172"/>
      <c r="AH11" s="171" t="s">
        <v>13</v>
      </c>
      <c r="AI11" s="129"/>
      <c r="AJ11" s="129"/>
      <c r="AK11" s="129"/>
      <c r="AL11" s="129"/>
      <c r="AM11" s="129"/>
      <c r="AN11" s="172"/>
      <c r="AO11" s="171" t="s">
        <v>14</v>
      </c>
      <c r="AP11" s="129"/>
      <c r="AQ11" s="129"/>
      <c r="AR11" s="129"/>
      <c r="AS11" s="129"/>
      <c r="AT11" s="129"/>
      <c r="AU11" s="172"/>
      <c r="AV11" s="171" t="s">
        <v>15</v>
      </c>
      <c r="AW11" s="129"/>
      <c r="AX11" s="172"/>
      <c r="AY11" s="163"/>
      <c r="AZ11" s="164"/>
      <c r="BA11" s="163"/>
      <c r="BB11" s="164"/>
      <c r="BC11" s="169"/>
      <c r="BD11" s="169"/>
      <c r="BE11" s="169"/>
      <c r="BF11" s="169"/>
      <c r="BG11" s="169"/>
      <c r="BH11" s="169"/>
    </row>
    <row r="12" spans="1:61" ht="20.25" customHeight="1" thickBot="1" x14ac:dyDescent="0.45">
      <c r="B12" s="174"/>
      <c r="C12" s="178"/>
      <c r="D12" s="178"/>
      <c r="E12" s="179"/>
      <c r="F12" s="183"/>
      <c r="G12" s="179"/>
      <c r="H12" s="183"/>
      <c r="I12" s="178"/>
      <c r="J12" s="178"/>
      <c r="K12" s="178"/>
      <c r="L12" s="179"/>
      <c r="M12" s="183"/>
      <c r="N12" s="178"/>
      <c r="O12" s="178"/>
      <c r="P12" s="186"/>
      <c r="Q12" s="83"/>
      <c r="R12" s="83"/>
      <c r="S12" s="83"/>
      <c r="T12" s="84">
        <f>DAY(DATE($AB$2,$AF$2,1))</f>
        <v>1</v>
      </c>
      <c r="U12" s="85">
        <f>DAY(DATE($AB$2,$AF$2,2))</f>
        <v>2</v>
      </c>
      <c r="V12" s="85">
        <f>DAY(DATE($AB$2,$AF$2,3))</f>
        <v>3</v>
      </c>
      <c r="W12" s="85">
        <f>DAY(DATE($AB$2,$AF$2,4))</f>
        <v>4</v>
      </c>
      <c r="X12" s="85">
        <f>DAY(DATE($AB$2,$AF$2,5))</f>
        <v>5</v>
      </c>
      <c r="Y12" s="85">
        <f>DAY(DATE($AB$2,$AF$2,6))</f>
        <v>6</v>
      </c>
      <c r="Z12" s="86">
        <f>DAY(DATE($AB$2,$AF$2,7))</f>
        <v>7</v>
      </c>
      <c r="AA12" s="84">
        <f>DAY(DATE($AB$2,$AF$2,8))</f>
        <v>8</v>
      </c>
      <c r="AB12" s="85">
        <f>DAY(DATE($AB$2,$AF$2,9))</f>
        <v>9</v>
      </c>
      <c r="AC12" s="85">
        <f>DAY(DATE($AB$2,$AF$2,10))</f>
        <v>10</v>
      </c>
      <c r="AD12" s="85">
        <f>DAY(DATE($AB$2,$AF$2,11))</f>
        <v>11</v>
      </c>
      <c r="AE12" s="85">
        <f>DAY(DATE($AB$2,$AF$2,12))</f>
        <v>12</v>
      </c>
      <c r="AF12" s="85">
        <f>DAY(DATE($AB$2,$AF$2,13))</f>
        <v>13</v>
      </c>
      <c r="AG12" s="86">
        <f>DAY(DATE($AB$2,$AF$2,14))</f>
        <v>14</v>
      </c>
      <c r="AH12" s="84">
        <f>DAY(DATE($AB$2,$AF$2,15))</f>
        <v>15</v>
      </c>
      <c r="AI12" s="85">
        <f>DAY(DATE($AB$2,$AF$2,16))</f>
        <v>16</v>
      </c>
      <c r="AJ12" s="85">
        <f>DAY(DATE($AB$2,$AF$2,17))</f>
        <v>17</v>
      </c>
      <c r="AK12" s="85">
        <f>DAY(DATE($AB$2,$AF$2,18))</f>
        <v>18</v>
      </c>
      <c r="AL12" s="85">
        <f>DAY(DATE($AB$2,$AF$2,19))</f>
        <v>19</v>
      </c>
      <c r="AM12" s="85">
        <f>DAY(DATE($AB$2,$AF$2,20))</f>
        <v>20</v>
      </c>
      <c r="AN12" s="86">
        <f>DAY(DATE($AB$2,$AF$2,21))</f>
        <v>21</v>
      </c>
      <c r="AO12" s="84">
        <f>DAY(DATE($AB$2,$AF$2,22))</f>
        <v>22</v>
      </c>
      <c r="AP12" s="85">
        <f>DAY(DATE($AB$2,$AF$2,23))</f>
        <v>23</v>
      </c>
      <c r="AQ12" s="85">
        <f>DAY(DATE($AB$2,$AF$2,24))</f>
        <v>24</v>
      </c>
      <c r="AR12" s="85">
        <f>DAY(DATE($AB$2,$AF$2,25))</f>
        <v>25</v>
      </c>
      <c r="AS12" s="85">
        <f>DAY(DATE($AB$2,$AF$2,26))</f>
        <v>26</v>
      </c>
      <c r="AT12" s="85">
        <f>DAY(DATE($AB$2,$AF$2,27))</f>
        <v>27</v>
      </c>
      <c r="AU12" s="86">
        <f>DAY(DATE($AB$2,$AF$2,28))</f>
        <v>28</v>
      </c>
      <c r="AV12" s="84">
        <f>IF(BD3="実績",IF(DAY(DATE($AB$2,$AF$2,29))=29,29,""),"")</f>
        <v>29</v>
      </c>
      <c r="AW12" s="85">
        <f>IF(BD3="実績",IF(DAY(DATE($AB$2,$AF$2,30))=30,30,""),"")</f>
        <v>30</v>
      </c>
      <c r="AX12" s="86" t="str">
        <f>IF(BD3="実績",IF(DAY(DATE($AB$2,$AF$2,31))=31,31,""),"")</f>
        <v/>
      </c>
      <c r="AY12" s="163"/>
      <c r="AZ12" s="164"/>
      <c r="BA12" s="163"/>
      <c r="BB12" s="164"/>
      <c r="BC12" s="169"/>
      <c r="BD12" s="169"/>
      <c r="BE12" s="169"/>
      <c r="BF12" s="169"/>
      <c r="BG12" s="169"/>
      <c r="BH12" s="169"/>
    </row>
    <row r="13" spans="1:61" ht="20.25" hidden="1" customHeight="1" thickBot="1" x14ac:dyDescent="0.45">
      <c r="B13" s="174"/>
      <c r="C13" s="178"/>
      <c r="D13" s="178"/>
      <c r="E13" s="179"/>
      <c r="F13" s="183"/>
      <c r="G13" s="179"/>
      <c r="H13" s="183"/>
      <c r="I13" s="178"/>
      <c r="J13" s="178"/>
      <c r="K13" s="178"/>
      <c r="L13" s="179"/>
      <c r="M13" s="183"/>
      <c r="N13" s="178"/>
      <c r="O13" s="178"/>
      <c r="P13" s="186"/>
      <c r="Q13" s="83"/>
      <c r="R13" s="83"/>
      <c r="S13" s="83"/>
      <c r="T13" s="84">
        <f>WEEKDAY(DATE($AB$2,$AF$2,1))</f>
        <v>5</v>
      </c>
      <c r="U13" s="85">
        <f>WEEKDAY(DATE($AB$2,$AF$2,2))</f>
        <v>6</v>
      </c>
      <c r="V13" s="85">
        <f>WEEKDAY(DATE($AB$2,$AF$2,3))</f>
        <v>7</v>
      </c>
      <c r="W13" s="85">
        <f>WEEKDAY(DATE($AB$2,$AF$2,4))</f>
        <v>1</v>
      </c>
      <c r="X13" s="85">
        <f>WEEKDAY(DATE($AB$2,$AF$2,5))</f>
        <v>2</v>
      </c>
      <c r="Y13" s="85">
        <f>WEEKDAY(DATE($AB$2,$AF$2,6))</f>
        <v>3</v>
      </c>
      <c r="Z13" s="86">
        <f>WEEKDAY(DATE($AB$2,$AF$2,7))</f>
        <v>4</v>
      </c>
      <c r="AA13" s="84">
        <f>WEEKDAY(DATE($AB$2,$AF$2,8))</f>
        <v>5</v>
      </c>
      <c r="AB13" s="85">
        <f>WEEKDAY(DATE($AB$2,$AF$2,9))</f>
        <v>6</v>
      </c>
      <c r="AC13" s="85">
        <f>WEEKDAY(DATE($AB$2,$AF$2,10))</f>
        <v>7</v>
      </c>
      <c r="AD13" s="85">
        <f>WEEKDAY(DATE($AB$2,$AF$2,11))</f>
        <v>1</v>
      </c>
      <c r="AE13" s="85">
        <f>WEEKDAY(DATE($AB$2,$AF$2,12))</f>
        <v>2</v>
      </c>
      <c r="AF13" s="85">
        <f>WEEKDAY(DATE($AB$2,$AF$2,13))</f>
        <v>3</v>
      </c>
      <c r="AG13" s="86">
        <f>WEEKDAY(DATE($AB$2,$AF$2,14))</f>
        <v>4</v>
      </c>
      <c r="AH13" s="84">
        <f>WEEKDAY(DATE($AB$2,$AF$2,15))</f>
        <v>5</v>
      </c>
      <c r="AI13" s="85">
        <f>WEEKDAY(DATE($AB$2,$AF$2,16))</f>
        <v>6</v>
      </c>
      <c r="AJ13" s="85">
        <f>WEEKDAY(DATE($AB$2,$AF$2,17))</f>
        <v>7</v>
      </c>
      <c r="AK13" s="85">
        <f>WEEKDAY(DATE($AB$2,$AF$2,18))</f>
        <v>1</v>
      </c>
      <c r="AL13" s="85">
        <f>WEEKDAY(DATE($AB$2,$AF$2,19))</f>
        <v>2</v>
      </c>
      <c r="AM13" s="85">
        <f>WEEKDAY(DATE($AB$2,$AF$2,20))</f>
        <v>3</v>
      </c>
      <c r="AN13" s="86">
        <f>WEEKDAY(DATE($AB$2,$AF$2,21))</f>
        <v>4</v>
      </c>
      <c r="AO13" s="84">
        <f>WEEKDAY(DATE($AB$2,$AF$2,22))</f>
        <v>5</v>
      </c>
      <c r="AP13" s="85">
        <f>WEEKDAY(DATE($AB$2,$AF$2,23))</f>
        <v>6</v>
      </c>
      <c r="AQ13" s="85">
        <f>WEEKDAY(DATE($AB$2,$AF$2,24))</f>
        <v>7</v>
      </c>
      <c r="AR13" s="85">
        <f>WEEKDAY(DATE($AB$2,$AF$2,25))</f>
        <v>1</v>
      </c>
      <c r="AS13" s="85">
        <f>WEEKDAY(DATE($AB$2,$AF$2,26))</f>
        <v>2</v>
      </c>
      <c r="AT13" s="85">
        <f>WEEKDAY(DATE($AB$2,$AF$2,27))</f>
        <v>3</v>
      </c>
      <c r="AU13" s="86">
        <f>WEEKDAY(DATE($AB$2,$AF$2,28))</f>
        <v>4</v>
      </c>
      <c r="AV13" s="84">
        <f>IF(AV12=29,WEEKDAY(DATE($AB$2,$AF$2,29)),0)</f>
        <v>5</v>
      </c>
      <c r="AW13" s="85">
        <f>IF(AW12=30,WEEKDAY(DATE($AB$2,$AF$2,30)),0)</f>
        <v>6</v>
      </c>
      <c r="AX13" s="86">
        <f>IF(AX12=31,WEEKDAY(DATE($AB$2,$AF$2,31)),0)</f>
        <v>0</v>
      </c>
      <c r="AY13" s="165"/>
      <c r="AZ13" s="166"/>
      <c r="BA13" s="165"/>
      <c r="BB13" s="166"/>
      <c r="BC13" s="170"/>
      <c r="BD13" s="170"/>
      <c r="BE13" s="170"/>
      <c r="BF13" s="170"/>
      <c r="BG13" s="170"/>
      <c r="BH13" s="170"/>
    </row>
    <row r="14" spans="1:61" ht="20.25" customHeight="1" thickBot="1" x14ac:dyDescent="0.45">
      <c r="B14" s="175"/>
      <c r="C14" s="180"/>
      <c r="D14" s="180"/>
      <c r="E14" s="181"/>
      <c r="F14" s="184"/>
      <c r="G14" s="181"/>
      <c r="H14" s="184"/>
      <c r="I14" s="180"/>
      <c r="J14" s="180"/>
      <c r="K14" s="180"/>
      <c r="L14" s="181"/>
      <c r="M14" s="184"/>
      <c r="N14" s="180"/>
      <c r="O14" s="180"/>
      <c r="P14" s="187"/>
      <c r="Q14" s="87"/>
      <c r="R14" s="87"/>
      <c r="S14" s="87"/>
      <c r="T14" s="88" t="str">
        <f>IF(T13=1,"日",IF(T13=2,"月",IF(T13=3,"火",IF(T13=4,"水",IF(T13=5,"木",IF(T13=6,"金","土"))))))</f>
        <v>木</v>
      </c>
      <c r="U14" s="89" t="str">
        <f t="shared" ref="U14:Z14" si="0">IF(U13=1,"日",IF(U13=2,"月",IF(U13=3,"火",IF(U13=4,"水",IF(U13=5,"木",IF(U13=6,"金","土"))))))</f>
        <v>金</v>
      </c>
      <c r="V14" s="89" t="str">
        <f t="shared" si="0"/>
        <v>土</v>
      </c>
      <c r="W14" s="89" t="str">
        <f t="shared" si="0"/>
        <v>日</v>
      </c>
      <c r="X14" s="89" t="str">
        <f t="shared" si="0"/>
        <v>月</v>
      </c>
      <c r="Y14" s="89" t="str">
        <f t="shared" si="0"/>
        <v>火</v>
      </c>
      <c r="Z14" s="90" t="str">
        <f t="shared" si="0"/>
        <v>水</v>
      </c>
      <c r="AA14" s="88" t="str">
        <f t="shared" ref="AA14" si="1">IF(AA13=1,"日",IF(AA13=2,"月",IF(AA13=3,"火",IF(AA13=4,"水",IF(AA13=5,"木",IF(AA13=6,"金","土"))))))</f>
        <v>木</v>
      </c>
      <c r="AB14" s="89" t="str">
        <f t="shared" ref="AB14" si="2">IF(AB13=1,"日",IF(AB13=2,"月",IF(AB13=3,"火",IF(AB13=4,"水",IF(AB13=5,"木",IF(AB13=6,"金","土"))))))</f>
        <v>金</v>
      </c>
      <c r="AC14" s="89" t="str">
        <f t="shared" ref="AC14" si="3">IF(AC13=1,"日",IF(AC13=2,"月",IF(AC13=3,"火",IF(AC13=4,"水",IF(AC13=5,"木",IF(AC13=6,"金","土"))))))</f>
        <v>土</v>
      </c>
      <c r="AD14" s="89" t="str">
        <f t="shared" ref="AD14" si="4">IF(AD13=1,"日",IF(AD13=2,"月",IF(AD13=3,"火",IF(AD13=4,"水",IF(AD13=5,"木",IF(AD13=6,"金","土"))))))</f>
        <v>日</v>
      </c>
      <c r="AE14" s="89" t="str">
        <f t="shared" ref="AE14" si="5">IF(AE13=1,"日",IF(AE13=2,"月",IF(AE13=3,"火",IF(AE13=4,"水",IF(AE13=5,"木",IF(AE13=6,"金","土"))))))</f>
        <v>月</v>
      </c>
      <c r="AF14" s="89" t="str">
        <f t="shared" ref="AF14" si="6">IF(AF13=1,"日",IF(AF13=2,"月",IF(AF13=3,"火",IF(AF13=4,"水",IF(AF13=5,"木",IF(AF13=6,"金","土"))))))</f>
        <v>火</v>
      </c>
      <c r="AG14" s="90" t="str">
        <f t="shared" ref="AG14" si="7">IF(AG13=1,"日",IF(AG13=2,"月",IF(AG13=3,"火",IF(AG13=4,"水",IF(AG13=5,"木",IF(AG13=6,"金","土"))))))</f>
        <v>水</v>
      </c>
      <c r="AH14" s="88" t="str">
        <f t="shared" ref="AH14" si="8">IF(AH13=1,"日",IF(AH13=2,"月",IF(AH13=3,"火",IF(AH13=4,"水",IF(AH13=5,"木",IF(AH13=6,"金","土"))))))</f>
        <v>木</v>
      </c>
      <c r="AI14" s="89" t="str">
        <f t="shared" ref="AI14" si="9">IF(AI13=1,"日",IF(AI13=2,"月",IF(AI13=3,"火",IF(AI13=4,"水",IF(AI13=5,"木",IF(AI13=6,"金","土"))))))</f>
        <v>金</v>
      </c>
      <c r="AJ14" s="89" t="str">
        <f t="shared" ref="AJ14" si="10">IF(AJ13=1,"日",IF(AJ13=2,"月",IF(AJ13=3,"火",IF(AJ13=4,"水",IF(AJ13=5,"木",IF(AJ13=6,"金","土"))))))</f>
        <v>土</v>
      </c>
      <c r="AK14" s="89" t="str">
        <f t="shared" ref="AK14" si="11">IF(AK13=1,"日",IF(AK13=2,"月",IF(AK13=3,"火",IF(AK13=4,"水",IF(AK13=5,"木",IF(AK13=6,"金","土"))))))</f>
        <v>日</v>
      </c>
      <c r="AL14" s="89" t="str">
        <f t="shared" ref="AL14" si="12">IF(AL13=1,"日",IF(AL13=2,"月",IF(AL13=3,"火",IF(AL13=4,"水",IF(AL13=5,"木",IF(AL13=6,"金","土"))))))</f>
        <v>月</v>
      </c>
      <c r="AM14" s="89" t="str">
        <f t="shared" ref="AM14" si="13">IF(AM13=1,"日",IF(AM13=2,"月",IF(AM13=3,"火",IF(AM13=4,"水",IF(AM13=5,"木",IF(AM13=6,"金","土"))))))</f>
        <v>火</v>
      </c>
      <c r="AN14" s="90" t="str">
        <f t="shared" ref="AN14" si="14">IF(AN13=1,"日",IF(AN13=2,"月",IF(AN13=3,"火",IF(AN13=4,"水",IF(AN13=5,"木",IF(AN13=6,"金","土"))))))</f>
        <v>水</v>
      </c>
      <c r="AO14" s="88" t="str">
        <f t="shared" ref="AO14" si="15">IF(AO13=1,"日",IF(AO13=2,"月",IF(AO13=3,"火",IF(AO13=4,"水",IF(AO13=5,"木",IF(AO13=6,"金","土"))))))</f>
        <v>木</v>
      </c>
      <c r="AP14" s="89" t="str">
        <f t="shared" ref="AP14" si="16">IF(AP13=1,"日",IF(AP13=2,"月",IF(AP13=3,"火",IF(AP13=4,"水",IF(AP13=5,"木",IF(AP13=6,"金","土"))))))</f>
        <v>金</v>
      </c>
      <c r="AQ14" s="89" t="str">
        <f t="shared" ref="AQ14" si="17">IF(AQ13=1,"日",IF(AQ13=2,"月",IF(AQ13=3,"火",IF(AQ13=4,"水",IF(AQ13=5,"木",IF(AQ13=6,"金","土"))))))</f>
        <v>土</v>
      </c>
      <c r="AR14" s="89" t="str">
        <f t="shared" ref="AR14" si="18">IF(AR13=1,"日",IF(AR13=2,"月",IF(AR13=3,"火",IF(AR13=4,"水",IF(AR13=5,"木",IF(AR13=6,"金","土"))))))</f>
        <v>日</v>
      </c>
      <c r="AS14" s="89" t="str">
        <f t="shared" ref="AS14" si="19">IF(AS13=1,"日",IF(AS13=2,"月",IF(AS13=3,"火",IF(AS13=4,"水",IF(AS13=5,"木",IF(AS13=6,"金","土"))))))</f>
        <v>月</v>
      </c>
      <c r="AT14" s="89" t="str">
        <f t="shared" ref="AT14" si="20">IF(AT13=1,"日",IF(AT13=2,"月",IF(AT13=3,"火",IF(AT13=4,"水",IF(AT13=5,"木",IF(AT13=6,"金","土"))))))</f>
        <v>火</v>
      </c>
      <c r="AU14" s="90" t="str">
        <f t="shared" ref="AU14" si="21">IF(AU13=1,"日",IF(AU13=2,"月",IF(AU13=3,"火",IF(AU13=4,"水",IF(AU13=5,"木",IF(AU13=6,"金","土"))))))</f>
        <v>水</v>
      </c>
      <c r="AV14" s="89" t="str">
        <f>IF(AV13=1,"日",IF(AV13=2,"月",IF(AV13=3,"火",IF(AV13=4,"水",IF(AV13=5,"木",IF(AV13=6,"金",IF(AV13=0,"","土")))))))</f>
        <v>木</v>
      </c>
      <c r="AW14" s="89" t="str">
        <f>IF(AW13=1,"日",IF(AW13=2,"月",IF(AW13=3,"火",IF(AW13=4,"水",IF(AW13=5,"木",IF(AW13=6,"金",IF(AW13=0,"","土")))))))</f>
        <v>金</v>
      </c>
      <c r="AX14" s="89" t="str">
        <f>IF(AX13=1,"日",IF(AX13=2,"月",IF(AX13=3,"火",IF(AX13=4,"水",IF(AX13=5,"木",IF(AX13=6,"金",IF(AX13=0,"","土")))))))</f>
        <v/>
      </c>
      <c r="AY14" s="167"/>
      <c r="AZ14" s="168"/>
      <c r="BA14" s="167"/>
      <c r="BB14" s="168"/>
      <c r="BC14" s="170"/>
      <c r="BD14" s="170"/>
      <c r="BE14" s="170"/>
      <c r="BF14" s="170"/>
      <c r="BG14" s="170"/>
      <c r="BH14" s="170"/>
    </row>
    <row r="15" spans="1:61" ht="20.25" customHeight="1" x14ac:dyDescent="0.4">
      <c r="B15" s="229">
        <v>1</v>
      </c>
      <c r="C15" s="327"/>
      <c r="D15" s="328"/>
      <c r="E15" s="329"/>
      <c r="F15" s="323"/>
      <c r="G15" s="324"/>
      <c r="H15" s="300"/>
      <c r="I15" s="301"/>
      <c r="J15" s="301"/>
      <c r="K15" s="301"/>
      <c r="L15" s="302"/>
      <c r="M15" s="317"/>
      <c r="N15" s="318"/>
      <c r="O15" s="318"/>
      <c r="P15" s="319"/>
      <c r="Q15" s="238" t="s">
        <v>54</v>
      </c>
      <c r="R15" s="239"/>
      <c r="S15" s="240"/>
      <c r="T15" s="45"/>
      <c r="U15" s="46"/>
      <c r="V15" s="46"/>
      <c r="W15" s="46"/>
      <c r="X15" s="46"/>
      <c r="Y15" s="46"/>
      <c r="Z15" s="47"/>
      <c r="AA15" s="45"/>
      <c r="AB15" s="46"/>
      <c r="AC15" s="46"/>
      <c r="AD15" s="46"/>
      <c r="AE15" s="46"/>
      <c r="AF15" s="46"/>
      <c r="AG15" s="47"/>
      <c r="AH15" s="45"/>
      <c r="AI15" s="46"/>
      <c r="AJ15" s="46"/>
      <c r="AK15" s="46"/>
      <c r="AL15" s="46"/>
      <c r="AM15" s="46"/>
      <c r="AN15" s="47"/>
      <c r="AO15" s="45"/>
      <c r="AP15" s="46"/>
      <c r="AQ15" s="46"/>
      <c r="AR15" s="46"/>
      <c r="AS15" s="46"/>
      <c r="AT15" s="46"/>
      <c r="AU15" s="47"/>
      <c r="AV15" s="45"/>
      <c r="AW15" s="46"/>
      <c r="AX15" s="47"/>
      <c r="AY15" s="190">
        <f>IF($BD$3="計画",SUM(T16:AU16),IF($BD$3="実績",SUM(T16:AX16),""))</f>
        <v>0</v>
      </c>
      <c r="AZ15" s="191"/>
      <c r="BA15" s="194">
        <f>IF($BD$3="計画",AY15/4,IF($BD$3="実績",AY15/($V$7/7),""))</f>
        <v>0</v>
      </c>
      <c r="BB15" s="195"/>
      <c r="BC15" s="335"/>
      <c r="BD15" s="336"/>
      <c r="BE15" s="336"/>
      <c r="BF15" s="336"/>
      <c r="BG15" s="336"/>
      <c r="BH15" s="337"/>
    </row>
    <row r="16" spans="1:61" ht="20.25" customHeight="1" x14ac:dyDescent="0.4">
      <c r="B16" s="207"/>
      <c r="C16" s="296"/>
      <c r="D16" s="294"/>
      <c r="E16" s="295"/>
      <c r="F16" s="325"/>
      <c r="G16" s="326"/>
      <c r="H16" s="303"/>
      <c r="I16" s="301"/>
      <c r="J16" s="301"/>
      <c r="K16" s="301"/>
      <c r="L16" s="302"/>
      <c r="M16" s="320"/>
      <c r="N16" s="321"/>
      <c r="O16" s="321"/>
      <c r="P16" s="322"/>
      <c r="Q16" s="204" t="s">
        <v>55</v>
      </c>
      <c r="R16" s="205"/>
      <c r="S16" s="206"/>
      <c r="T16" s="124" t="str">
        <f>IF(T15="","",VLOOKUP(T15,'シフト記号表（勤務時間帯）'!$C$4:$K$35,9,FALSE))</f>
        <v/>
      </c>
      <c r="U16" s="125" t="str">
        <f>IF(U15="","",VLOOKUP(U15,'シフト記号表（勤務時間帯）'!$C$4:$K$35,9,FALSE))</f>
        <v/>
      </c>
      <c r="V16" s="125" t="str">
        <f>IF(V15="","",VLOOKUP(V15,'シフト記号表（勤務時間帯）'!$C$4:$K$35,9,FALSE))</f>
        <v/>
      </c>
      <c r="W16" s="125" t="str">
        <f>IF(W15="","",VLOOKUP(W15,'シフト記号表（勤務時間帯）'!$C$4:$K$35,9,FALSE))</f>
        <v/>
      </c>
      <c r="X16" s="125" t="str">
        <f>IF(X15="","",VLOOKUP(X15,'シフト記号表（勤務時間帯）'!$C$4:$K$35,9,FALSE))</f>
        <v/>
      </c>
      <c r="Y16" s="125" t="str">
        <f>IF(Y15="","",VLOOKUP(Y15,'シフト記号表（勤務時間帯）'!$C$4:$K$35,9,FALSE))</f>
        <v/>
      </c>
      <c r="Z16" s="126" t="str">
        <f>IF(Z15="","",VLOOKUP(Z15,'シフト記号表（勤務時間帯）'!$C$4:$K$35,9,FALSE))</f>
        <v/>
      </c>
      <c r="AA16" s="124" t="str">
        <f>IF(AA15="","",VLOOKUP(AA15,'シフト記号表（勤務時間帯）'!$C$4:$K$35,9,FALSE))</f>
        <v/>
      </c>
      <c r="AB16" s="125" t="str">
        <f>IF(AB15="","",VLOOKUP(AB15,'シフト記号表（勤務時間帯）'!$C$4:$K$35,9,FALSE))</f>
        <v/>
      </c>
      <c r="AC16" s="125" t="str">
        <f>IF(AC15="","",VLOOKUP(AC15,'シフト記号表（勤務時間帯）'!$C$4:$K$35,9,FALSE))</f>
        <v/>
      </c>
      <c r="AD16" s="125" t="str">
        <f>IF(AD15="","",VLOOKUP(AD15,'シフト記号表（勤務時間帯）'!$C$4:$K$35,9,FALSE))</f>
        <v/>
      </c>
      <c r="AE16" s="125" t="str">
        <f>IF(AE15="","",VLOOKUP(AE15,'シフト記号表（勤務時間帯）'!$C$4:$K$35,9,FALSE))</f>
        <v/>
      </c>
      <c r="AF16" s="125" t="str">
        <f>IF(AF15="","",VLOOKUP(AF15,'シフト記号表（勤務時間帯）'!$C$4:$K$35,9,FALSE))</f>
        <v/>
      </c>
      <c r="AG16" s="126" t="str">
        <f>IF(AG15="","",VLOOKUP(AG15,'シフト記号表（勤務時間帯）'!$C$4:$K$35,9,FALSE))</f>
        <v/>
      </c>
      <c r="AH16" s="124" t="str">
        <f>IF(AH15="","",VLOOKUP(AH15,'シフト記号表（勤務時間帯）'!$C$4:$K$35,9,FALSE))</f>
        <v/>
      </c>
      <c r="AI16" s="125" t="str">
        <f>IF(AI15="","",VLOOKUP(AI15,'シフト記号表（勤務時間帯）'!$C$4:$K$35,9,FALSE))</f>
        <v/>
      </c>
      <c r="AJ16" s="125" t="str">
        <f>IF(AJ15="","",VLOOKUP(AJ15,'シフト記号表（勤務時間帯）'!$C$4:$K$35,9,FALSE))</f>
        <v/>
      </c>
      <c r="AK16" s="125" t="str">
        <f>IF(AK15="","",VLOOKUP(AK15,'シフト記号表（勤務時間帯）'!$C$4:$K$35,9,FALSE))</f>
        <v/>
      </c>
      <c r="AL16" s="125" t="str">
        <f>IF(AL15="","",VLOOKUP(AL15,'シフト記号表（勤務時間帯）'!$C$4:$K$35,9,FALSE))</f>
        <v/>
      </c>
      <c r="AM16" s="125" t="str">
        <f>IF(AM15="","",VLOOKUP(AM15,'シフト記号表（勤務時間帯）'!$C$4:$K$35,9,FALSE))</f>
        <v/>
      </c>
      <c r="AN16" s="126" t="str">
        <f>IF(AN15="","",VLOOKUP(AN15,'シフト記号表（勤務時間帯）'!$C$4:$K$35,9,FALSE))</f>
        <v/>
      </c>
      <c r="AO16" s="124" t="str">
        <f>IF(AO15="","",VLOOKUP(AO15,'シフト記号表（勤務時間帯）'!$C$4:$K$35,9,FALSE))</f>
        <v/>
      </c>
      <c r="AP16" s="125" t="str">
        <f>IF(AP15="","",VLOOKUP(AP15,'シフト記号表（勤務時間帯）'!$C$4:$K$35,9,FALSE))</f>
        <v/>
      </c>
      <c r="AQ16" s="125" t="str">
        <f>IF(AQ15="","",VLOOKUP(AQ15,'シフト記号表（勤務時間帯）'!$C$4:$K$35,9,FALSE))</f>
        <v/>
      </c>
      <c r="AR16" s="125" t="str">
        <f>IF(AR15="","",VLOOKUP(AR15,'シフト記号表（勤務時間帯）'!$C$4:$K$35,9,FALSE))</f>
        <v/>
      </c>
      <c r="AS16" s="125" t="str">
        <f>IF(AS15="","",VLOOKUP(AS15,'シフト記号表（勤務時間帯）'!$C$4:$K$35,9,FALSE))</f>
        <v/>
      </c>
      <c r="AT16" s="125" t="str">
        <f>IF(AT15="","",VLOOKUP(AT15,'シフト記号表（勤務時間帯）'!$C$4:$K$35,9,FALSE))</f>
        <v/>
      </c>
      <c r="AU16" s="126" t="str">
        <f>IF(AU15="","",VLOOKUP(AU15,'シフト記号表（勤務時間帯）'!$C$4:$K$35,9,FALSE))</f>
        <v/>
      </c>
      <c r="AV16" s="124" t="str">
        <f>IF(AV15="","",VLOOKUP(AV15,'シフト記号表（勤務時間帯）'!$C$4:$K$35,9,FALSE))</f>
        <v/>
      </c>
      <c r="AW16" s="125" t="str">
        <f>IF(AW15="","",VLOOKUP(AW15,'シフト記号表（勤務時間帯）'!$C$4:$K$35,9,FALSE))</f>
        <v/>
      </c>
      <c r="AX16" s="126" t="str">
        <f>IF(AX15="","",VLOOKUP(AX15,'シフト記号表（勤務時間帯）'!$C$4:$K$35,9,FALSE))</f>
        <v/>
      </c>
      <c r="AY16" s="192"/>
      <c r="AZ16" s="193"/>
      <c r="BA16" s="196"/>
      <c r="BB16" s="197"/>
      <c r="BC16" s="310"/>
      <c r="BD16" s="311"/>
      <c r="BE16" s="311"/>
      <c r="BF16" s="311"/>
      <c r="BG16" s="311"/>
      <c r="BH16" s="312"/>
    </row>
    <row r="17" spans="2:60" ht="20.25" customHeight="1" x14ac:dyDescent="0.4">
      <c r="B17" s="207">
        <f>B15+1</f>
        <v>2</v>
      </c>
      <c r="C17" s="293"/>
      <c r="D17" s="294"/>
      <c r="E17" s="295"/>
      <c r="F17" s="330"/>
      <c r="G17" s="299"/>
      <c r="H17" s="300"/>
      <c r="I17" s="301"/>
      <c r="J17" s="301"/>
      <c r="K17" s="301"/>
      <c r="L17" s="302"/>
      <c r="M17" s="307"/>
      <c r="N17" s="308"/>
      <c r="O17" s="308"/>
      <c r="P17" s="309"/>
      <c r="Q17" s="226" t="s">
        <v>54</v>
      </c>
      <c r="R17" s="227"/>
      <c r="S17" s="228"/>
      <c r="T17" s="48"/>
      <c r="U17" s="49"/>
      <c r="V17" s="49"/>
      <c r="W17" s="49"/>
      <c r="X17" s="49"/>
      <c r="Y17" s="49"/>
      <c r="Z17" s="50"/>
      <c r="AA17" s="48"/>
      <c r="AB17" s="49"/>
      <c r="AC17" s="49"/>
      <c r="AD17" s="49"/>
      <c r="AE17" s="49"/>
      <c r="AF17" s="49"/>
      <c r="AG17" s="50"/>
      <c r="AH17" s="48"/>
      <c r="AI17" s="49"/>
      <c r="AJ17" s="49"/>
      <c r="AK17" s="49"/>
      <c r="AL17" s="49"/>
      <c r="AM17" s="49"/>
      <c r="AN17" s="50"/>
      <c r="AO17" s="48"/>
      <c r="AP17" s="49"/>
      <c r="AQ17" s="49"/>
      <c r="AR17" s="49"/>
      <c r="AS17" s="49"/>
      <c r="AT17" s="49"/>
      <c r="AU17" s="50"/>
      <c r="AV17" s="48"/>
      <c r="AW17" s="49"/>
      <c r="AX17" s="50"/>
      <c r="AY17" s="192">
        <f>IF($BD$3="計画",SUM(T18:AU18),IF($BD$3="実績",SUM(T18:AX18),""))</f>
        <v>0</v>
      </c>
      <c r="AZ17" s="193"/>
      <c r="BA17" s="196">
        <f>IF($BD$3="計画",AY17/4,IF($BD$3="実績",AY17/($V$7/7),""))</f>
        <v>0</v>
      </c>
      <c r="BB17" s="197"/>
      <c r="BC17" s="287"/>
      <c r="BD17" s="288"/>
      <c r="BE17" s="288"/>
      <c r="BF17" s="288"/>
      <c r="BG17" s="288"/>
      <c r="BH17" s="289"/>
    </row>
    <row r="18" spans="2:60" ht="20.25" customHeight="1" x14ac:dyDescent="0.4">
      <c r="B18" s="207"/>
      <c r="C18" s="296"/>
      <c r="D18" s="294"/>
      <c r="E18" s="295"/>
      <c r="F18" s="325"/>
      <c r="G18" s="326"/>
      <c r="H18" s="303"/>
      <c r="I18" s="301"/>
      <c r="J18" s="301"/>
      <c r="K18" s="301"/>
      <c r="L18" s="302"/>
      <c r="M18" s="320"/>
      <c r="N18" s="321"/>
      <c r="O18" s="321"/>
      <c r="P18" s="322"/>
      <c r="Q18" s="204" t="s">
        <v>55</v>
      </c>
      <c r="R18" s="205"/>
      <c r="S18" s="206"/>
      <c r="T18" s="124" t="str">
        <f>IF(T17="","",VLOOKUP(T17,'シフト記号表（勤務時間帯）'!$C$4:$K$35,9,FALSE))</f>
        <v/>
      </c>
      <c r="U18" s="125" t="str">
        <f>IF(U17="","",VLOOKUP(U17,'シフト記号表（勤務時間帯）'!$C$4:$K$35,9,FALSE))</f>
        <v/>
      </c>
      <c r="V18" s="125" t="str">
        <f>IF(V17="","",VLOOKUP(V17,'シフト記号表（勤務時間帯）'!$C$4:$K$35,9,FALSE))</f>
        <v/>
      </c>
      <c r="W18" s="125" t="str">
        <f>IF(W17="","",VLOOKUP(W17,'シフト記号表（勤務時間帯）'!$C$4:$K$35,9,FALSE))</f>
        <v/>
      </c>
      <c r="X18" s="125" t="str">
        <f>IF(X17="","",VLOOKUP(X17,'シフト記号表（勤務時間帯）'!$C$4:$K$35,9,FALSE))</f>
        <v/>
      </c>
      <c r="Y18" s="125" t="str">
        <f>IF(Y17="","",VLOOKUP(Y17,'シフト記号表（勤務時間帯）'!$C$4:$K$35,9,FALSE))</f>
        <v/>
      </c>
      <c r="Z18" s="126" t="str">
        <f>IF(Z17="","",VLOOKUP(Z17,'シフト記号表（勤務時間帯）'!$C$4:$K$35,9,FALSE))</f>
        <v/>
      </c>
      <c r="AA18" s="124" t="str">
        <f>IF(AA17="","",VLOOKUP(AA17,'シフト記号表（勤務時間帯）'!$C$4:$K$35,9,FALSE))</f>
        <v/>
      </c>
      <c r="AB18" s="125" t="str">
        <f>IF(AB17="","",VLOOKUP(AB17,'シフト記号表（勤務時間帯）'!$C$4:$K$35,9,FALSE))</f>
        <v/>
      </c>
      <c r="AC18" s="125" t="str">
        <f>IF(AC17="","",VLOOKUP(AC17,'シフト記号表（勤務時間帯）'!$C$4:$K$35,9,FALSE))</f>
        <v/>
      </c>
      <c r="AD18" s="125" t="str">
        <f>IF(AD17="","",VLOOKUP(AD17,'シフト記号表（勤務時間帯）'!$C$4:$K$35,9,FALSE))</f>
        <v/>
      </c>
      <c r="AE18" s="125" t="str">
        <f>IF(AE17="","",VLOOKUP(AE17,'シフト記号表（勤務時間帯）'!$C$4:$K$35,9,FALSE))</f>
        <v/>
      </c>
      <c r="AF18" s="125" t="str">
        <f>IF(AF17="","",VLOOKUP(AF17,'シフト記号表（勤務時間帯）'!$C$4:$K$35,9,FALSE))</f>
        <v/>
      </c>
      <c r="AG18" s="126" t="str">
        <f>IF(AG17="","",VLOOKUP(AG17,'シフト記号表（勤務時間帯）'!$C$4:$K$35,9,FALSE))</f>
        <v/>
      </c>
      <c r="AH18" s="124" t="str">
        <f>IF(AH17="","",VLOOKUP(AH17,'シフト記号表（勤務時間帯）'!$C$4:$K$35,9,FALSE))</f>
        <v/>
      </c>
      <c r="AI18" s="125" t="str">
        <f>IF(AI17="","",VLOOKUP(AI17,'シフト記号表（勤務時間帯）'!$C$4:$K$35,9,FALSE))</f>
        <v/>
      </c>
      <c r="AJ18" s="125" t="str">
        <f>IF(AJ17="","",VLOOKUP(AJ17,'シフト記号表（勤務時間帯）'!$C$4:$K$35,9,FALSE))</f>
        <v/>
      </c>
      <c r="AK18" s="125" t="str">
        <f>IF(AK17="","",VLOOKUP(AK17,'シフト記号表（勤務時間帯）'!$C$4:$K$35,9,FALSE))</f>
        <v/>
      </c>
      <c r="AL18" s="125" t="str">
        <f>IF(AL17="","",VLOOKUP(AL17,'シフト記号表（勤務時間帯）'!$C$4:$K$35,9,FALSE))</f>
        <v/>
      </c>
      <c r="AM18" s="125" t="str">
        <f>IF(AM17="","",VLOOKUP(AM17,'シフト記号表（勤務時間帯）'!$C$4:$K$35,9,FALSE))</f>
        <v/>
      </c>
      <c r="AN18" s="126" t="str">
        <f>IF(AN17="","",VLOOKUP(AN17,'シフト記号表（勤務時間帯）'!$C$4:$K$35,9,FALSE))</f>
        <v/>
      </c>
      <c r="AO18" s="124" t="str">
        <f>IF(AO17="","",VLOOKUP(AO17,'シフト記号表（勤務時間帯）'!$C$4:$K$35,9,FALSE))</f>
        <v/>
      </c>
      <c r="AP18" s="125" t="str">
        <f>IF(AP17="","",VLOOKUP(AP17,'シフト記号表（勤務時間帯）'!$C$4:$K$35,9,FALSE))</f>
        <v/>
      </c>
      <c r="AQ18" s="125" t="str">
        <f>IF(AQ17="","",VLOOKUP(AQ17,'シフト記号表（勤務時間帯）'!$C$4:$K$35,9,FALSE))</f>
        <v/>
      </c>
      <c r="AR18" s="125" t="str">
        <f>IF(AR17="","",VLOOKUP(AR17,'シフト記号表（勤務時間帯）'!$C$4:$K$35,9,FALSE))</f>
        <v/>
      </c>
      <c r="AS18" s="125" t="str">
        <f>IF(AS17="","",VLOOKUP(AS17,'シフト記号表（勤務時間帯）'!$C$4:$K$35,9,FALSE))</f>
        <v/>
      </c>
      <c r="AT18" s="125" t="str">
        <f>IF(AT17="","",VLOOKUP(AT17,'シフト記号表（勤務時間帯）'!$C$4:$K$35,9,FALSE))</f>
        <v/>
      </c>
      <c r="AU18" s="126" t="str">
        <f>IF(AU17="","",VLOOKUP(AU17,'シフト記号表（勤務時間帯）'!$C$4:$K$35,9,FALSE))</f>
        <v/>
      </c>
      <c r="AV18" s="124" t="str">
        <f>IF(AV17="","",VLOOKUP(AV17,'シフト記号表（勤務時間帯）'!$C$4:$K$35,9,FALSE))</f>
        <v/>
      </c>
      <c r="AW18" s="125" t="str">
        <f>IF(AW17="","",VLOOKUP(AW17,'シフト記号表（勤務時間帯）'!$C$4:$K$35,9,FALSE))</f>
        <v/>
      </c>
      <c r="AX18" s="126" t="str">
        <f>IF(AX17="","",VLOOKUP(AX17,'シフト記号表（勤務時間帯）'!$C$4:$K$35,9,FALSE))</f>
        <v/>
      </c>
      <c r="AY18" s="192"/>
      <c r="AZ18" s="193"/>
      <c r="BA18" s="196"/>
      <c r="BB18" s="197"/>
      <c r="BC18" s="310"/>
      <c r="BD18" s="311"/>
      <c r="BE18" s="311"/>
      <c r="BF18" s="311"/>
      <c r="BG18" s="311"/>
      <c r="BH18" s="312"/>
    </row>
    <row r="19" spans="2:60" ht="20.25" customHeight="1" x14ac:dyDescent="0.4">
      <c r="B19" s="207">
        <f t="shared" ref="B19" si="22">B17+1</f>
        <v>3</v>
      </c>
      <c r="C19" s="293"/>
      <c r="D19" s="294"/>
      <c r="E19" s="295"/>
      <c r="F19" s="297"/>
      <c r="G19" s="295"/>
      <c r="H19" s="300"/>
      <c r="I19" s="301"/>
      <c r="J19" s="301"/>
      <c r="K19" s="301"/>
      <c r="L19" s="302"/>
      <c r="M19" s="304"/>
      <c r="N19" s="305"/>
      <c r="O19" s="305"/>
      <c r="P19" s="306"/>
      <c r="Q19" s="226" t="s">
        <v>54</v>
      </c>
      <c r="R19" s="227"/>
      <c r="S19" s="228"/>
      <c r="T19" s="48"/>
      <c r="U19" s="49"/>
      <c r="V19" s="49"/>
      <c r="W19" s="49"/>
      <c r="X19" s="49"/>
      <c r="Y19" s="49"/>
      <c r="Z19" s="50"/>
      <c r="AA19" s="48"/>
      <c r="AB19" s="49"/>
      <c r="AC19" s="49"/>
      <c r="AD19" s="49"/>
      <c r="AE19" s="49"/>
      <c r="AF19" s="49"/>
      <c r="AG19" s="50"/>
      <c r="AH19" s="48"/>
      <c r="AI19" s="49"/>
      <c r="AJ19" s="49"/>
      <c r="AK19" s="49"/>
      <c r="AL19" s="49"/>
      <c r="AM19" s="49"/>
      <c r="AN19" s="50"/>
      <c r="AO19" s="48"/>
      <c r="AP19" s="49"/>
      <c r="AQ19" s="49"/>
      <c r="AR19" s="49"/>
      <c r="AS19" s="49"/>
      <c r="AT19" s="49"/>
      <c r="AU19" s="50"/>
      <c r="AV19" s="48"/>
      <c r="AW19" s="49"/>
      <c r="AX19" s="50"/>
      <c r="AY19" s="192">
        <f>IF($BD$3="計画",SUM(T20:AU20),IF($BD$3="実績",SUM(T20:AX20),""))</f>
        <v>0</v>
      </c>
      <c r="AZ19" s="193"/>
      <c r="BA19" s="196">
        <f>IF($BD$3="計画",AY19/4,IF($BD$3="実績",AY19/($V$7/7),""))</f>
        <v>0</v>
      </c>
      <c r="BB19" s="197"/>
      <c r="BC19" s="287"/>
      <c r="BD19" s="288"/>
      <c r="BE19" s="288"/>
      <c r="BF19" s="288"/>
      <c r="BG19" s="288"/>
      <c r="BH19" s="289"/>
    </row>
    <row r="20" spans="2:60" ht="20.25" customHeight="1" x14ac:dyDescent="0.4">
      <c r="B20" s="207"/>
      <c r="C20" s="296"/>
      <c r="D20" s="294"/>
      <c r="E20" s="295"/>
      <c r="F20" s="313"/>
      <c r="G20" s="295"/>
      <c r="H20" s="303"/>
      <c r="I20" s="301"/>
      <c r="J20" s="301"/>
      <c r="K20" s="301"/>
      <c r="L20" s="302"/>
      <c r="M20" s="304"/>
      <c r="N20" s="305"/>
      <c r="O20" s="305"/>
      <c r="P20" s="306"/>
      <c r="Q20" s="204" t="s">
        <v>55</v>
      </c>
      <c r="R20" s="205"/>
      <c r="S20" s="206"/>
      <c r="T20" s="124" t="str">
        <f>IF(T19="","",VLOOKUP(T19,'シフト記号表（勤務時間帯）'!$C$4:$K$35,9,FALSE))</f>
        <v/>
      </c>
      <c r="U20" s="125" t="str">
        <f>IF(U19="","",VLOOKUP(U19,'シフト記号表（勤務時間帯）'!$C$4:$K$35,9,FALSE))</f>
        <v/>
      </c>
      <c r="V20" s="125" t="str">
        <f>IF(V19="","",VLOOKUP(V19,'シフト記号表（勤務時間帯）'!$C$4:$K$35,9,FALSE))</f>
        <v/>
      </c>
      <c r="W20" s="125" t="str">
        <f>IF(W19="","",VLOOKUP(W19,'シフト記号表（勤務時間帯）'!$C$4:$K$35,9,FALSE))</f>
        <v/>
      </c>
      <c r="X20" s="125" t="str">
        <f>IF(X19="","",VLOOKUP(X19,'シフト記号表（勤務時間帯）'!$C$4:$K$35,9,FALSE))</f>
        <v/>
      </c>
      <c r="Y20" s="125" t="str">
        <f>IF(Y19="","",VLOOKUP(Y19,'シフト記号表（勤務時間帯）'!$C$4:$K$35,9,FALSE))</f>
        <v/>
      </c>
      <c r="Z20" s="126" t="str">
        <f>IF(Z19="","",VLOOKUP(Z19,'シフト記号表（勤務時間帯）'!$C$4:$K$35,9,FALSE))</f>
        <v/>
      </c>
      <c r="AA20" s="124" t="str">
        <f>IF(AA19="","",VLOOKUP(AA19,'シフト記号表（勤務時間帯）'!$C$4:$K$35,9,FALSE))</f>
        <v/>
      </c>
      <c r="AB20" s="125" t="str">
        <f>IF(AB19="","",VLOOKUP(AB19,'シフト記号表（勤務時間帯）'!$C$4:$K$35,9,FALSE))</f>
        <v/>
      </c>
      <c r="AC20" s="125" t="str">
        <f>IF(AC19="","",VLOOKUP(AC19,'シフト記号表（勤務時間帯）'!$C$4:$K$35,9,FALSE))</f>
        <v/>
      </c>
      <c r="AD20" s="125" t="str">
        <f>IF(AD19="","",VLOOKUP(AD19,'シフト記号表（勤務時間帯）'!$C$4:$K$35,9,FALSE))</f>
        <v/>
      </c>
      <c r="AE20" s="125" t="str">
        <f>IF(AE19="","",VLOOKUP(AE19,'シフト記号表（勤務時間帯）'!$C$4:$K$35,9,FALSE))</f>
        <v/>
      </c>
      <c r="AF20" s="125" t="str">
        <f>IF(AF19="","",VLOOKUP(AF19,'シフト記号表（勤務時間帯）'!$C$4:$K$35,9,FALSE))</f>
        <v/>
      </c>
      <c r="AG20" s="126" t="str">
        <f>IF(AG19="","",VLOOKUP(AG19,'シフト記号表（勤務時間帯）'!$C$4:$K$35,9,FALSE))</f>
        <v/>
      </c>
      <c r="AH20" s="124" t="str">
        <f>IF(AH19="","",VLOOKUP(AH19,'シフト記号表（勤務時間帯）'!$C$4:$K$35,9,FALSE))</f>
        <v/>
      </c>
      <c r="AI20" s="125" t="str">
        <f>IF(AI19="","",VLOOKUP(AI19,'シフト記号表（勤務時間帯）'!$C$4:$K$35,9,FALSE))</f>
        <v/>
      </c>
      <c r="AJ20" s="125" t="str">
        <f>IF(AJ19="","",VLOOKUP(AJ19,'シフト記号表（勤務時間帯）'!$C$4:$K$35,9,FALSE))</f>
        <v/>
      </c>
      <c r="AK20" s="125" t="str">
        <f>IF(AK19="","",VLOOKUP(AK19,'シフト記号表（勤務時間帯）'!$C$4:$K$35,9,FALSE))</f>
        <v/>
      </c>
      <c r="AL20" s="125" t="str">
        <f>IF(AL19="","",VLOOKUP(AL19,'シフト記号表（勤務時間帯）'!$C$4:$K$35,9,FALSE))</f>
        <v/>
      </c>
      <c r="AM20" s="125" t="str">
        <f>IF(AM19="","",VLOOKUP(AM19,'シフト記号表（勤務時間帯）'!$C$4:$K$35,9,FALSE))</f>
        <v/>
      </c>
      <c r="AN20" s="126" t="str">
        <f>IF(AN19="","",VLOOKUP(AN19,'シフト記号表（勤務時間帯）'!$C$4:$K$35,9,FALSE))</f>
        <v/>
      </c>
      <c r="AO20" s="124" t="str">
        <f>IF(AO19="","",VLOOKUP(AO19,'シフト記号表（勤務時間帯）'!$C$4:$K$35,9,FALSE))</f>
        <v/>
      </c>
      <c r="AP20" s="125" t="str">
        <f>IF(AP19="","",VLOOKUP(AP19,'シフト記号表（勤務時間帯）'!$C$4:$K$35,9,FALSE))</f>
        <v/>
      </c>
      <c r="AQ20" s="125" t="str">
        <f>IF(AQ19="","",VLOOKUP(AQ19,'シフト記号表（勤務時間帯）'!$C$4:$K$35,9,FALSE))</f>
        <v/>
      </c>
      <c r="AR20" s="125" t="str">
        <f>IF(AR19="","",VLOOKUP(AR19,'シフト記号表（勤務時間帯）'!$C$4:$K$35,9,FALSE))</f>
        <v/>
      </c>
      <c r="AS20" s="125" t="str">
        <f>IF(AS19="","",VLOOKUP(AS19,'シフト記号表（勤務時間帯）'!$C$4:$K$35,9,FALSE))</f>
        <v/>
      </c>
      <c r="AT20" s="125" t="str">
        <f>IF(AT19="","",VLOOKUP(AT19,'シフト記号表（勤務時間帯）'!$C$4:$K$35,9,FALSE))</f>
        <v/>
      </c>
      <c r="AU20" s="126" t="str">
        <f>IF(AU19="","",VLOOKUP(AU19,'シフト記号表（勤務時間帯）'!$C$4:$K$35,9,FALSE))</f>
        <v/>
      </c>
      <c r="AV20" s="124" t="str">
        <f>IF(AV19="","",VLOOKUP(AV19,'シフト記号表（勤務時間帯）'!$C$4:$K$35,9,FALSE))</f>
        <v/>
      </c>
      <c r="AW20" s="125" t="str">
        <f>IF(AW19="","",VLOOKUP(AW19,'シフト記号表（勤務時間帯）'!$C$4:$K$35,9,FALSE))</f>
        <v/>
      </c>
      <c r="AX20" s="126" t="str">
        <f>IF(AX19="","",VLOOKUP(AX19,'シフト記号表（勤務時間帯）'!$C$4:$K$35,9,FALSE))</f>
        <v/>
      </c>
      <c r="AY20" s="192"/>
      <c r="AZ20" s="193"/>
      <c r="BA20" s="196"/>
      <c r="BB20" s="197"/>
      <c r="BC20" s="310"/>
      <c r="BD20" s="311"/>
      <c r="BE20" s="311"/>
      <c r="BF20" s="311"/>
      <c r="BG20" s="311"/>
      <c r="BH20" s="312"/>
    </row>
    <row r="21" spans="2:60" ht="20.25" customHeight="1" x14ac:dyDescent="0.4">
      <c r="B21" s="207">
        <f t="shared" ref="B21" si="23">B19+1</f>
        <v>4</v>
      </c>
      <c r="C21" s="293"/>
      <c r="D21" s="294"/>
      <c r="E21" s="295"/>
      <c r="F21" s="297"/>
      <c r="G21" s="295"/>
      <c r="H21" s="300"/>
      <c r="I21" s="301"/>
      <c r="J21" s="301"/>
      <c r="K21" s="301"/>
      <c r="L21" s="302"/>
      <c r="M21" s="304"/>
      <c r="N21" s="305"/>
      <c r="O21" s="305"/>
      <c r="P21" s="306"/>
      <c r="Q21" s="226" t="s">
        <v>54</v>
      </c>
      <c r="R21" s="227"/>
      <c r="S21" s="228"/>
      <c r="T21" s="48"/>
      <c r="U21" s="49"/>
      <c r="V21" s="49"/>
      <c r="W21" s="49"/>
      <c r="X21" s="49"/>
      <c r="Y21" s="49"/>
      <c r="Z21" s="50"/>
      <c r="AA21" s="48"/>
      <c r="AB21" s="49"/>
      <c r="AC21" s="49"/>
      <c r="AD21" s="49"/>
      <c r="AE21" s="49"/>
      <c r="AF21" s="49"/>
      <c r="AG21" s="50"/>
      <c r="AH21" s="48"/>
      <c r="AI21" s="49"/>
      <c r="AJ21" s="49"/>
      <c r="AK21" s="49"/>
      <c r="AL21" s="49"/>
      <c r="AM21" s="49"/>
      <c r="AN21" s="50"/>
      <c r="AO21" s="48"/>
      <c r="AP21" s="49"/>
      <c r="AQ21" s="49"/>
      <c r="AR21" s="49"/>
      <c r="AS21" s="49"/>
      <c r="AT21" s="49"/>
      <c r="AU21" s="50"/>
      <c r="AV21" s="48"/>
      <c r="AW21" s="49"/>
      <c r="AX21" s="50"/>
      <c r="AY21" s="192">
        <f t="shared" ref="AY21" si="24">IF($BD$3="計画",SUM(T22:AU22),IF($BD$3="実績",SUM(T22:AX22),""))</f>
        <v>0</v>
      </c>
      <c r="AZ21" s="193"/>
      <c r="BA21" s="196">
        <f>IF($BD$3="計画",AY21/4,IF($BD$3="実績",AY21/($V$7/7),""))</f>
        <v>0</v>
      </c>
      <c r="BB21" s="197"/>
      <c r="BC21" s="287"/>
      <c r="BD21" s="288"/>
      <c r="BE21" s="288"/>
      <c r="BF21" s="288"/>
      <c r="BG21" s="288"/>
      <c r="BH21" s="289"/>
    </row>
    <row r="22" spans="2:60" ht="20.25" customHeight="1" x14ac:dyDescent="0.4">
      <c r="B22" s="207"/>
      <c r="C22" s="296"/>
      <c r="D22" s="294"/>
      <c r="E22" s="295"/>
      <c r="F22" s="313"/>
      <c r="G22" s="295"/>
      <c r="H22" s="303"/>
      <c r="I22" s="301"/>
      <c r="J22" s="301"/>
      <c r="K22" s="301"/>
      <c r="L22" s="302"/>
      <c r="M22" s="304"/>
      <c r="N22" s="305"/>
      <c r="O22" s="305"/>
      <c r="P22" s="306"/>
      <c r="Q22" s="204" t="s">
        <v>55</v>
      </c>
      <c r="R22" s="205"/>
      <c r="S22" s="206"/>
      <c r="T22" s="124" t="str">
        <f>IF(T21="","",VLOOKUP(T21,'シフト記号表（勤務時間帯）'!$C$4:$K$35,9,FALSE))</f>
        <v/>
      </c>
      <c r="U22" s="125" t="str">
        <f>IF(U21="","",VLOOKUP(U21,'シフト記号表（勤務時間帯）'!$C$4:$K$35,9,FALSE))</f>
        <v/>
      </c>
      <c r="V22" s="125" t="str">
        <f>IF(V21="","",VLOOKUP(V21,'シフト記号表（勤務時間帯）'!$C$4:$K$35,9,FALSE))</f>
        <v/>
      </c>
      <c r="W22" s="125" t="str">
        <f>IF(W21="","",VLOOKUP(W21,'シフト記号表（勤務時間帯）'!$C$4:$K$35,9,FALSE))</f>
        <v/>
      </c>
      <c r="X22" s="125" t="str">
        <f>IF(X21="","",VLOOKUP(X21,'シフト記号表（勤務時間帯）'!$C$4:$K$35,9,FALSE))</f>
        <v/>
      </c>
      <c r="Y22" s="125" t="str">
        <f>IF(Y21="","",VLOOKUP(Y21,'シフト記号表（勤務時間帯）'!$C$4:$K$35,9,FALSE))</f>
        <v/>
      </c>
      <c r="Z22" s="126" t="str">
        <f>IF(Z21="","",VLOOKUP(Z21,'シフト記号表（勤務時間帯）'!$C$4:$K$35,9,FALSE))</f>
        <v/>
      </c>
      <c r="AA22" s="124" t="str">
        <f>IF(AA21="","",VLOOKUP(AA21,'シフト記号表（勤務時間帯）'!$C$4:$K$35,9,FALSE))</f>
        <v/>
      </c>
      <c r="AB22" s="125" t="str">
        <f>IF(AB21="","",VLOOKUP(AB21,'シフト記号表（勤務時間帯）'!$C$4:$K$35,9,FALSE))</f>
        <v/>
      </c>
      <c r="AC22" s="125" t="str">
        <f>IF(AC21="","",VLOOKUP(AC21,'シフト記号表（勤務時間帯）'!$C$4:$K$35,9,FALSE))</f>
        <v/>
      </c>
      <c r="AD22" s="125" t="str">
        <f>IF(AD21="","",VLOOKUP(AD21,'シフト記号表（勤務時間帯）'!$C$4:$K$35,9,FALSE))</f>
        <v/>
      </c>
      <c r="AE22" s="125" t="str">
        <f>IF(AE21="","",VLOOKUP(AE21,'シフト記号表（勤務時間帯）'!$C$4:$K$35,9,FALSE))</f>
        <v/>
      </c>
      <c r="AF22" s="125" t="str">
        <f>IF(AF21="","",VLOOKUP(AF21,'シフト記号表（勤務時間帯）'!$C$4:$K$35,9,FALSE))</f>
        <v/>
      </c>
      <c r="AG22" s="126" t="str">
        <f>IF(AG21="","",VLOOKUP(AG21,'シフト記号表（勤務時間帯）'!$C$4:$K$35,9,FALSE))</f>
        <v/>
      </c>
      <c r="AH22" s="124" t="str">
        <f>IF(AH21="","",VLOOKUP(AH21,'シフト記号表（勤務時間帯）'!$C$4:$K$35,9,FALSE))</f>
        <v/>
      </c>
      <c r="AI22" s="125" t="str">
        <f>IF(AI21="","",VLOOKUP(AI21,'シフト記号表（勤務時間帯）'!$C$4:$K$35,9,FALSE))</f>
        <v/>
      </c>
      <c r="AJ22" s="125" t="str">
        <f>IF(AJ21="","",VLOOKUP(AJ21,'シフト記号表（勤務時間帯）'!$C$4:$K$35,9,FALSE))</f>
        <v/>
      </c>
      <c r="AK22" s="125" t="str">
        <f>IF(AK21="","",VLOOKUP(AK21,'シフト記号表（勤務時間帯）'!$C$4:$K$35,9,FALSE))</f>
        <v/>
      </c>
      <c r="AL22" s="125" t="str">
        <f>IF(AL21="","",VLOOKUP(AL21,'シフト記号表（勤務時間帯）'!$C$4:$K$35,9,FALSE))</f>
        <v/>
      </c>
      <c r="AM22" s="125" t="str">
        <f>IF(AM21="","",VLOOKUP(AM21,'シフト記号表（勤務時間帯）'!$C$4:$K$35,9,FALSE))</f>
        <v/>
      </c>
      <c r="AN22" s="126" t="str">
        <f>IF(AN21="","",VLOOKUP(AN21,'シフト記号表（勤務時間帯）'!$C$4:$K$35,9,FALSE))</f>
        <v/>
      </c>
      <c r="AO22" s="124" t="str">
        <f>IF(AO21="","",VLOOKUP(AO21,'シフト記号表（勤務時間帯）'!$C$4:$K$35,9,FALSE))</f>
        <v/>
      </c>
      <c r="AP22" s="125" t="str">
        <f>IF(AP21="","",VLOOKUP(AP21,'シフト記号表（勤務時間帯）'!$C$4:$K$35,9,FALSE))</f>
        <v/>
      </c>
      <c r="AQ22" s="125" t="str">
        <f>IF(AQ21="","",VLOOKUP(AQ21,'シフト記号表（勤務時間帯）'!$C$4:$K$35,9,FALSE))</f>
        <v/>
      </c>
      <c r="AR22" s="125" t="str">
        <f>IF(AR21="","",VLOOKUP(AR21,'シフト記号表（勤務時間帯）'!$C$4:$K$35,9,FALSE))</f>
        <v/>
      </c>
      <c r="AS22" s="125" t="str">
        <f>IF(AS21="","",VLOOKUP(AS21,'シフト記号表（勤務時間帯）'!$C$4:$K$35,9,FALSE))</f>
        <v/>
      </c>
      <c r="AT22" s="125" t="str">
        <f>IF(AT21="","",VLOOKUP(AT21,'シフト記号表（勤務時間帯）'!$C$4:$K$35,9,FALSE))</f>
        <v/>
      </c>
      <c r="AU22" s="126" t="str">
        <f>IF(AU21="","",VLOOKUP(AU21,'シフト記号表（勤務時間帯）'!$C$4:$K$35,9,FALSE))</f>
        <v/>
      </c>
      <c r="AV22" s="124" t="str">
        <f>IF(AV21="","",VLOOKUP(AV21,'シフト記号表（勤務時間帯）'!$C$4:$K$35,9,FALSE))</f>
        <v/>
      </c>
      <c r="AW22" s="125" t="str">
        <f>IF(AW21="","",VLOOKUP(AW21,'シフト記号表（勤務時間帯）'!$C$4:$K$35,9,FALSE))</f>
        <v/>
      </c>
      <c r="AX22" s="126" t="str">
        <f>IF(AX21="","",VLOOKUP(AX21,'シフト記号表（勤務時間帯）'!$C$4:$K$35,9,FALSE))</f>
        <v/>
      </c>
      <c r="AY22" s="192"/>
      <c r="AZ22" s="193"/>
      <c r="BA22" s="196"/>
      <c r="BB22" s="197"/>
      <c r="BC22" s="310"/>
      <c r="BD22" s="311"/>
      <c r="BE22" s="311"/>
      <c r="BF22" s="311"/>
      <c r="BG22" s="311"/>
      <c r="BH22" s="312"/>
    </row>
    <row r="23" spans="2:60" ht="20.25" customHeight="1" x14ac:dyDescent="0.4">
      <c r="B23" s="207">
        <f t="shared" ref="B23" si="25">B21+1</f>
        <v>5</v>
      </c>
      <c r="C23" s="293"/>
      <c r="D23" s="294"/>
      <c r="E23" s="295"/>
      <c r="F23" s="297"/>
      <c r="G23" s="295"/>
      <c r="H23" s="300"/>
      <c r="I23" s="301"/>
      <c r="J23" s="301"/>
      <c r="K23" s="301"/>
      <c r="L23" s="302"/>
      <c r="M23" s="304"/>
      <c r="N23" s="305"/>
      <c r="O23" s="305"/>
      <c r="P23" s="306"/>
      <c r="Q23" s="226" t="s">
        <v>54</v>
      </c>
      <c r="R23" s="227"/>
      <c r="S23" s="228"/>
      <c r="T23" s="48"/>
      <c r="U23" s="49"/>
      <c r="V23" s="49"/>
      <c r="W23" s="49"/>
      <c r="X23" s="49"/>
      <c r="Y23" s="49"/>
      <c r="Z23" s="50"/>
      <c r="AA23" s="48"/>
      <c r="AB23" s="49"/>
      <c r="AC23" s="49"/>
      <c r="AD23" s="49"/>
      <c r="AE23" s="49"/>
      <c r="AF23" s="49"/>
      <c r="AG23" s="50"/>
      <c r="AH23" s="48"/>
      <c r="AI23" s="49"/>
      <c r="AJ23" s="49"/>
      <c r="AK23" s="49"/>
      <c r="AL23" s="49"/>
      <c r="AM23" s="49"/>
      <c r="AN23" s="50"/>
      <c r="AO23" s="48"/>
      <c r="AP23" s="49"/>
      <c r="AQ23" s="49"/>
      <c r="AR23" s="49"/>
      <c r="AS23" s="49"/>
      <c r="AT23" s="49"/>
      <c r="AU23" s="50"/>
      <c r="AV23" s="48"/>
      <c r="AW23" s="49"/>
      <c r="AX23" s="50"/>
      <c r="AY23" s="192">
        <f t="shared" ref="AY23" si="26">IF($BD$3="計画",SUM(T24:AU24),IF($BD$3="実績",SUM(T24:AX24),""))</f>
        <v>0</v>
      </c>
      <c r="AZ23" s="193"/>
      <c r="BA23" s="196">
        <f>IF($BD$3="計画",AY23/4,IF($BD$3="実績",AY23/($V$7/7),""))</f>
        <v>0</v>
      </c>
      <c r="BB23" s="197"/>
      <c r="BC23" s="287"/>
      <c r="BD23" s="288"/>
      <c r="BE23" s="288"/>
      <c r="BF23" s="288"/>
      <c r="BG23" s="288"/>
      <c r="BH23" s="289"/>
    </row>
    <row r="24" spans="2:60" ht="20.25" customHeight="1" x14ac:dyDescent="0.4">
      <c r="B24" s="207"/>
      <c r="C24" s="296"/>
      <c r="D24" s="294"/>
      <c r="E24" s="295"/>
      <c r="F24" s="313"/>
      <c r="G24" s="295"/>
      <c r="H24" s="303"/>
      <c r="I24" s="301"/>
      <c r="J24" s="301"/>
      <c r="K24" s="301"/>
      <c r="L24" s="302"/>
      <c r="M24" s="304"/>
      <c r="N24" s="305"/>
      <c r="O24" s="305"/>
      <c r="P24" s="306"/>
      <c r="Q24" s="204" t="s">
        <v>55</v>
      </c>
      <c r="R24" s="205"/>
      <c r="S24" s="206"/>
      <c r="T24" s="124" t="str">
        <f>IF(T23="","",VLOOKUP(T23,'シフト記号表（勤務時間帯）'!$C$4:$K$35,9,FALSE))</f>
        <v/>
      </c>
      <c r="U24" s="125" t="str">
        <f>IF(U23="","",VLOOKUP(U23,'シフト記号表（勤務時間帯）'!$C$4:$K$35,9,FALSE))</f>
        <v/>
      </c>
      <c r="V24" s="125" t="str">
        <f>IF(V23="","",VLOOKUP(V23,'シフト記号表（勤務時間帯）'!$C$4:$K$35,9,FALSE))</f>
        <v/>
      </c>
      <c r="W24" s="125" t="str">
        <f>IF(W23="","",VLOOKUP(W23,'シフト記号表（勤務時間帯）'!$C$4:$K$35,9,FALSE))</f>
        <v/>
      </c>
      <c r="X24" s="125" t="str">
        <f>IF(X23="","",VLOOKUP(X23,'シフト記号表（勤務時間帯）'!$C$4:$K$35,9,FALSE))</f>
        <v/>
      </c>
      <c r="Y24" s="125" t="str">
        <f>IF(Y23="","",VLOOKUP(Y23,'シフト記号表（勤務時間帯）'!$C$4:$K$35,9,FALSE))</f>
        <v/>
      </c>
      <c r="Z24" s="126" t="str">
        <f>IF(Z23="","",VLOOKUP(Z23,'シフト記号表（勤務時間帯）'!$C$4:$K$35,9,FALSE))</f>
        <v/>
      </c>
      <c r="AA24" s="124" t="str">
        <f>IF(AA23="","",VLOOKUP(AA23,'シフト記号表（勤務時間帯）'!$C$4:$K$35,9,FALSE))</f>
        <v/>
      </c>
      <c r="AB24" s="125" t="str">
        <f>IF(AB23="","",VLOOKUP(AB23,'シフト記号表（勤務時間帯）'!$C$4:$K$35,9,FALSE))</f>
        <v/>
      </c>
      <c r="AC24" s="125" t="str">
        <f>IF(AC23="","",VLOOKUP(AC23,'シフト記号表（勤務時間帯）'!$C$4:$K$35,9,FALSE))</f>
        <v/>
      </c>
      <c r="AD24" s="125" t="str">
        <f>IF(AD23="","",VLOOKUP(AD23,'シフト記号表（勤務時間帯）'!$C$4:$K$35,9,FALSE))</f>
        <v/>
      </c>
      <c r="AE24" s="125" t="str">
        <f>IF(AE23="","",VLOOKUP(AE23,'シフト記号表（勤務時間帯）'!$C$4:$K$35,9,FALSE))</f>
        <v/>
      </c>
      <c r="AF24" s="125" t="str">
        <f>IF(AF23="","",VLOOKUP(AF23,'シフト記号表（勤務時間帯）'!$C$4:$K$35,9,FALSE))</f>
        <v/>
      </c>
      <c r="AG24" s="126" t="str">
        <f>IF(AG23="","",VLOOKUP(AG23,'シフト記号表（勤務時間帯）'!$C$4:$K$35,9,FALSE))</f>
        <v/>
      </c>
      <c r="AH24" s="124" t="str">
        <f>IF(AH23="","",VLOOKUP(AH23,'シフト記号表（勤務時間帯）'!$C$4:$K$35,9,FALSE))</f>
        <v/>
      </c>
      <c r="AI24" s="125" t="str">
        <f>IF(AI23="","",VLOOKUP(AI23,'シフト記号表（勤務時間帯）'!$C$4:$K$35,9,FALSE))</f>
        <v/>
      </c>
      <c r="AJ24" s="125" t="str">
        <f>IF(AJ23="","",VLOOKUP(AJ23,'シフト記号表（勤務時間帯）'!$C$4:$K$35,9,FALSE))</f>
        <v/>
      </c>
      <c r="AK24" s="125" t="str">
        <f>IF(AK23="","",VLOOKUP(AK23,'シフト記号表（勤務時間帯）'!$C$4:$K$35,9,FALSE))</f>
        <v/>
      </c>
      <c r="AL24" s="125" t="str">
        <f>IF(AL23="","",VLOOKUP(AL23,'シフト記号表（勤務時間帯）'!$C$4:$K$35,9,FALSE))</f>
        <v/>
      </c>
      <c r="AM24" s="125" t="str">
        <f>IF(AM23="","",VLOOKUP(AM23,'シフト記号表（勤務時間帯）'!$C$4:$K$35,9,FALSE))</f>
        <v/>
      </c>
      <c r="AN24" s="126" t="str">
        <f>IF(AN23="","",VLOOKUP(AN23,'シフト記号表（勤務時間帯）'!$C$4:$K$35,9,FALSE))</f>
        <v/>
      </c>
      <c r="AO24" s="124" t="str">
        <f>IF(AO23="","",VLOOKUP(AO23,'シフト記号表（勤務時間帯）'!$C$4:$K$35,9,FALSE))</f>
        <v/>
      </c>
      <c r="AP24" s="125" t="str">
        <f>IF(AP23="","",VLOOKUP(AP23,'シフト記号表（勤務時間帯）'!$C$4:$K$35,9,FALSE))</f>
        <v/>
      </c>
      <c r="AQ24" s="125" t="str">
        <f>IF(AQ23="","",VLOOKUP(AQ23,'シフト記号表（勤務時間帯）'!$C$4:$K$35,9,FALSE))</f>
        <v/>
      </c>
      <c r="AR24" s="125" t="str">
        <f>IF(AR23="","",VLOOKUP(AR23,'シフト記号表（勤務時間帯）'!$C$4:$K$35,9,FALSE))</f>
        <v/>
      </c>
      <c r="AS24" s="125" t="str">
        <f>IF(AS23="","",VLOOKUP(AS23,'シフト記号表（勤務時間帯）'!$C$4:$K$35,9,FALSE))</f>
        <v/>
      </c>
      <c r="AT24" s="125" t="str">
        <f>IF(AT23="","",VLOOKUP(AT23,'シフト記号表（勤務時間帯）'!$C$4:$K$35,9,FALSE))</f>
        <v/>
      </c>
      <c r="AU24" s="126" t="str">
        <f>IF(AU23="","",VLOOKUP(AU23,'シフト記号表（勤務時間帯）'!$C$4:$K$35,9,FALSE))</f>
        <v/>
      </c>
      <c r="AV24" s="124" t="str">
        <f>IF(AV23="","",VLOOKUP(AV23,'シフト記号表（勤務時間帯）'!$C$4:$K$35,9,FALSE))</f>
        <v/>
      </c>
      <c r="AW24" s="125" t="str">
        <f>IF(AW23="","",VLOOKUP(AW23,'シフト記号表（勤務時間帯）'!$C$4:$K$35,9,FALSE))</f>
        <v/>
      </c>
      <c r="AX24" s="126" t="str">
        <f>IF(AX23="","",VLOOKUP(AX23,'シフト記号表（勤務時間帯）'!$C$4:$K$35,9,FALSE))</f>
        <v/>
      </c>
      <c r="AY24" s="192"/>
      <c r="AZ24" s="193"/>
      <c r="BA24" s="196"/>
      <c r="BB24" s="197"/>
      <c r="BC24" s="310"/>
      <c r="BD24" s="311"/>
      <c r="BE24" s="311"/>
      <c r="BF24" s="311"/>
      <c r="BG24" s="311"/>
      <c r="BH24" s="312"/>
    </row>
    <row r="25" spans="2:60" ht="20.25" customHeight="1" x14ac:dyDescent="0.4">
      <c r="B25" s="207">
        <f t="shared" ref="B25" si="27">B23+1</f>
        <v>6</v>
      </c>
      <c r="C25" s="293"/>
      <c r="D25" s="294"/>
      <c r="E25" s="295"/>
      <c r="F25" s="297"/>
      <c r="G25" s="295"/>
      <c r="H25" s="300"/>
      <c r="I25" s="301"/>
      <c r="J25" s="301"/>
      <c r="K25" s="301"/>
      <c r="L25" s="302"/>
      <c r="M25" s="304"/>
      <c r="N25" s="305"/>
      <c r="O25" s="305"/>
      <c r="P25" s="306"/>
      <c r="Q25" s="226" t="s">
        <v>54</v>
      </c>
      <c r="R25" s="227"/>
      <c r="S25" s="228"/>
      <c r="T25" s="48"/>
      <c r="U25" s="49"/>
      <c r="V25" s="49"/>
      <c r="W25" s="49"/>
      <c r="X25" s="49"/>
      <c r="Y25" s="49"/>
      <c r="Z25" s="50"/>
      <c r="AA25" s="48"/>
      <c r="AB25" s="49"/>
      <c r="AC25" s="49"/>
      <c r="AD25" s="49"/>
      <c r="AE25" s="49"/>
      <c r="AF25" s="49"/>
      <c r="AG25" s="50"/>
      <c r="AH25" s="48"/>
      <c r="AI25" s="49"/>
      <c r="AJ25" s="49"/>
      <c r="AK25" s="49"/>
      <c r="AL25" s="49"/>
      <c r="AM25" s="49"/>
      <c r="AN25" s="50"/>
      <c r="AO25" s="48"/>
      <c r="AP25" s="49"/>
      <c r="AQ25" s="49"/>
      <c r="AR25" s="49"/>
      <c r="AS25" s="49"/>
      <c r="AT25" s="49"/>
      <c r="AU25" s="50"/>
      <c r="AV25" s="48"/>
      <c r="AW25" s="49"/>
      <c r="AX25" s="50"/>
      <c r="AY25" s="192">
        <f>IF($BD$3="計画",SUM(T26:AU26),IF($BD$3="実績",SUM(T26:AX26),""))</f>
        <v>0</v>
      </c>
      <c r="AZ25" s="193"/>
      <c r="BA25" s="196">
        <f>IF($BD$3="計画",AY25/4,IF($BD$3="実績",AY25/($V$7/7),""))</f>
        <v>0</v>
      </c>
      <c r="BB25" s="197"/>
      <c r="BC25" s="287"/>
      <c r="BD25" s="288"/>
      <c r="BE25" s="288"/>
      <c r="BF25" s="288"/>
      <c r="BG25" s="288"/>
      <c r="BH25" s="289"/>
    </row>
    <row r="26" spans="2:60" ht="20.25" customHeight="1" x14ac:dyDescent="0.4">
      <c r="B26" s="207"/>
      <c r="C26" s="296"/>
      <c r="D26" s="294"/>
      <c r="E26" s="295"/>
      <c r="F26" s="313"/>
      <c r="G26" s="295"/>
      <c r="H26" s="303"/>
      <c r="I26" s="301"/>
      <c r="J26" s="301"/>
      <c r="K26" s="301"/>
      <c r="L26" s="302"/>
      <c r="M26" s="304"/>
      <c r="N26" s="305"/>
      <c r="O26" s="305"/>
      <c r="P26" s="306"/>
      <c r="Q26" s="204" t="s">
        <v>55</v>
      </c>
      <c r="R26" s="205"/>
      <c r="S26" s="206"/>
      <c r="T26" s="124" t="str">
        <f>IF(T25="","",VLOOKUP(T25,'シフト記号表（勤務時間帯）'!$C$4:$K$35,9,FALSE))</f>
        <v/>
      </c>
      <c r="U26" s="125" t="str">
        <f>IF(U25="","",VLOOKUP(U25,'シフト記号表（勤務時間帯）'!$C$4:$K$35,9,FALSE))</f>
        <v/>
      </c>
      <c r="V26" s="125" t="str">
        <f>IF(V25="","",VLOOKUP(V25,'シフト記号表（勤務時間帯）'!$C$4:$K$35,9,FALSE))</f>
        <v/>
      </c>
      <c r="W26" s="125" t="str">
        <f>IF(W25="","",VLOOKUP(W25,'シフト記号表（勤務時間帯）'!$C$4:$K$35,9,FALSE))</f>
        <v/>
      </c>
      <c r="X26" s="125" t="str">
        <f>IF(X25="","",VLOOKUP(X25,'シフト記号表（勤務時間帯）'!$C$4:$K$35,9,FALSE))</f>
        <v/>
      </c>
      <c r="Y26" s="125" t="str">
        <f>IF(Y25="","",VLOOKUP(Y25,'シフト記号表（勤務時間帯）'!$C$4:$K$35,9,FALSE))</f>
        <v/>
      </c>
      <c r="Z26" s="126" t="str">
        <f>IF(Z25="","",VLOOKUP(Z25,'シフト記号表（勤務時間帯）'!$C$4:$K$35,9,FALSE))</f>
        <v/>
      </c>
      <c r="AA26" s="124" t="str">
        <f>IF(AA25="","",VLOOKUP(AA25,'シフト記号表（勤務時間帯）'!$C$4:$K$35,9,FALSE))</f>
        <v/>
      </c>
      <c r="AB26" s="125" t="str">
        <f>IF(AB25="","",VLOOKUP(AB25,'シフト記号表（勤務時間帯）'!$C$4:$K$35,9,FALSE))</f>
        <v/>
      </c>
      <c r="AC26" s="125" t="str">
        <f>IF(AC25="","",VLOOKUP(AC25,'シフト記号表（勤務時間帯）'!$C$4:$K$35,9,FALSE))</f>
        <v/>
      </c>
      <c r="AD26" s="125" t="str">
        <f>IF(AD25="","",VLOOKUP(AD25,'シフト記号表（勤務時間帯）'!$C$4:$K$35,9,FALSE))</f>
        <v/>
      </c>
      <c r="AE26" s="125" t="str">
        <f>IF(AE25="","",VLOOKUP(AE25,'シフト記号表（勤務時間帯）'!$C$4:$K$35,9,FALSE))</f>
        <v/>
      </c>
      <c r="AF26" s="125" t="str">
        <f>IF(AF25="","",VLOOKUP(AF25,'シフト記号表（勤務時間帯）'!$C$4:$K$35,9,FALSE))</f>
        <v/>
      </c>
      <c r="AG26" s="126" t="str">
        <f>IF(AG25="","",VLOOKUP(AG25,'シフト記号表（勤務時間帯）'!$C$4:$K$35,9,FALSE))</f>
        <v/>
      </c>
      <c r="AH26" s="124" t="str">
        <f>IF(AH25="","",VLOOKUP(AH25,'シフト記号表（勤務時間帯）'!$C$4:$K$35,9,FALSE))</f>
        <v/>
      </c>
      <c r="AI26" s="125" t="str">
        <f>IF(AI25="","",VLOOKUP(AI25,'シフト記号表（勤務時間帯）'!$C$4:$K$35,9,FALSE))</f>
        <v/>
      </c>
      <c r="AJ26" s="125" t="str">
        <f>IF(AJ25="","",VLOOKUP(AJ25,'シフト記号表（勤務時間帯）'!$C$4:$K$35,9,FALSE))</f>
        <v/>
      </c>
      <c r="AK26" s="125" t="str">
        <f>IF(AK25="","",VLOOKUP(AK25,'シフト記号表（勤務時間帯）'!$C$4:$K$35,9,FALSE))</f>
        <v/>
      </c>
      <c r="AL26" s="125" t="str">
        <f>IF(AL25="","",VLOOKUP(AL25,'シフト記号表（勤務時間帯）'!$C$4:$K$35,9,FALSE))</f>
        <v/>
      </c>
      <c r="AM26" s="125" t="str">
        <f>IF(AM25="","",VLOOKUP(AM25,'シフト記号表（勤務時間帯）'!$C$4:$K$35,9,FALSE))</f>
        <v/>
      </c>
      <c r="AN26" s="126" t="str">
        <f>IF(AN25="","",VLOOKUP(AN25,'シフト記号表（勤務時間帯）'!$C$4:$K$35,9,FALSE))</f>
        <v/>
      </c>
      <c r="AO26" s="124" t="str">
        <f>IF(AO25="","",VLOOKUP(AO25,'シフト記号表（勤務時間帯）'!$C$4:$K$35,9,FALSE))</f>
        <v/>
      </c>
      <c r="AP26" s="125" t="str">
        <f>IF(AP25="","",VLOOKUP(AP25,'シフト記号表（勤務時間帯）'!$C$4:$K$35,9,FALSE))</f>
        <v/>
      </c>
      <c r="AQ26" s="125" t="str">
        <f>IF(AQ25="","",VLOOKUP(AQ25,'シフト記号表（勤務時間帯）'!$C$4:$K$35,9,FALSE))</f>
        <v/>
      </c>
      <c r="AR26" s="125" t="str">
        <f>IF(AR25="","",VLOOKUP(AR25,'シフト記号表（勤務時間帯）'!$C$4:$K$35,9,FALSE))</f>
        <v/>
      </c>
      <c r="AS26" s="125" t="str">
        <f>IF(AS25="","",VLOOKUP(AS25,'シフト記号表（勤務時間帯）'!$C$4:$K$35,9,FALSE))</f>
        <v/>
      </c>
      <c r="AT26" s="125" t="str">
        <f>IF(AT25="","",VLOOKUP(AT25,'シフト記号表（勤務時間帯）'!$C$4:$K$35,9,FALSE))</f>
        <v/>
      </c>
      <c r="AU26" s="126" t="str">
        <f>IF(AU25="","",VLOOKUP(AU25,'シフト記号表（勤務時間帯）'!$C$4:$K$35,9,FALSE))</f>
        <v/>
      </c>
      <c r="AV26" s="124" t="str">
        <f>IF(AV25="","",VLOOKUP(AV25,'シフト記号表（勤務時間帯）'!$C$4:$K$35,9,FALSE))</f>
        <v/>
      </c>
      <c r="AW26" s="125" t="str">
        <f>IF(AW25="","",VLOOKUP(AW25,'シフト記号表（勤務時間帯）'!$C$4:$K$35,9,FALSE))</f>
        <v/>
      </c>
      <c r="AX26" s="126" t="str">
        <f>IF(AX25="","",VLOOKUP(AX25,'シフト記号表（勤務時間帯）'!$C$4:$K$35,9,FALSE))</f>
        <v/>
      </c>
      <c r="AY26" s="192"/>
      <c r="AZ26" s="193"/>
      <c r="BA26" s="196"/>
      <c r="BB26" s="197"/>
      <c r="BC26" s="310"/>
      <c r="BD26" s="311"/>
      <c r="BE26" s="311"/>
      <c r="BF26" s="311"/>
      <c r="BG26" s="311"/>
      <c r="BH26" s="312"/>
    </row>
    <row r="27" spans="2:60" ht="20.25" customHeight="1" x14ac:dyDescent="0.4">
      <c r="B27" s="207">
        <f t="shared" ref="B27" si="28">B25+1</f>
        <v>7</v>
      </c>
      <c r="C27" s="293"/>
      <c r="D27" s="294"/>
      <c r="E27" s="295"/>
      <c r="F27" s="297"/>
      <c r="G27" s="295"/>
      <c r="H27" s="300"/>
      <c r="I27" s="301"/>
      <c r="J27" s="301"/>
      <c r="K27" s="301"/>
      <c r="L27" s="302"/>
      <c r="M27" s="304"/>
      <c r="N27" s="305"/>
      <c r="O27" s="305"/>
      <c r="P27" s="306"/>
      <c r="Q27" s="226" t="s">
        <v>54</v>
      </c>
      <c r="R27" s="227"/>
      <c r="S27" s="228"/>
      <c r="T27" s="48"/>
      <c r="U27" s="49"/>
      <c r="V27" s="49"/>
      <c r="W27" s="49"/>
      <c r="X27" s="49"/>
      <c r="Y27" s="49"/>
      <c r="Z27" s="50"/>
      <c r="AA27" s="48"/>
      <c r="AB27" s="49"/>
      <c r="AC27" s="49"/>
      <c r="AD27" s="49"/>
      <c r="AE27" s="49"/>
      <c r="AF27" s="49"/>
      <c r="AG27" s="50"/>
      <c r="AH27" s="48"/>
      <c r="AI27" s="49"/>
      <c r="AJ27" s="49"/>
      <c r="AK27" s="49"/>
      <c r="AL27" s="49"/>
      <c r="AM27" s="49"/>
      <c r="AN27" s="50"/>
      <c r="AO27" s="48"/>
      <c r="AP27" s="49"/>
      <c r="AQ27" s="49"/>
      <c r="AR27" s="49"/>
      <c r="AS27" s="49"/>
      <c r="AT27" s="49"/>
      <c r="AU27" s="50"/>
      <c r="AV27" s="48"/>
      <c r="AW27" s="49"/>
      <c r="AX27" s="50"/>
      <c r="AY27" s="192">
        <f>IF($BD$3="計画",SUM(T28:AU28),IF($BD$3="実績",SUM(T28:AX28),""))</f>
        <v>0</v>
      </c>
      <c r="AZ27" s="193"/>
      <c r="BA27" s="196">
        <f>IF($BD$3="計画",AY27/4,IF($BD$3="実績",AY27/($V$7/7),""))</f>
        <v>0</v>
      </c>
      <c r="BB27" s="197"/>
      <c r="BC27" s="287"/>
      <c r="BD27" s="288"/>
      <c r="BE27" s="288"/>
      <c r="BF27" s="288"/>
      <c r="BG27" s="288"/>
      <c r="BH27" s="289"/>
    </row>
    <row r="28" spans="2:60" ht="20.25" customHeight="1" x14ac:dyDescent="0.4">
      <c r="B28" s="207"/>
      <c r="C28" s="296"/>
      <c r="D28" s="294"/>
      <c r="E28" s="295"/>
      <c r="F28" s="313"/>
      <c r="G28" s="295"/>
      <c r="H28" s="303"/>
      <c r="I28" s="301"/>
      <c r="J28" s="301"/>
      <c r="K28" s="301"/>
      <c r="L28" s="302"/>
      <c r="M28" s="304"/>
      <c r="N28" s="305"/>
      <c r="O28" s="305"/>
      <c r="P28" s="306"/>
      <c r="Q28" s="204" t="s">
        <v>55</v>
      </c>
      <c r="R28" s="205"/>
      <c r="S28" s="206"/>
      <c r="T28" s="124" t="str">
        <f>IF(T27="","",VLOOKUP(T27,'シフト記号表（勤務時間帯）'!$C$4:$K$35,9,FALSE))</f>
        <v/>
      </c>
      <c r="U28" s="125" t="str">
        <f>IF(U27="","",VLOOKUP(U27,'シフト記号表（勤務時間帯）'!$C$4:$K$35,9,FALSE))</f>
        <v/>
      </c>
      <c r="V28" s="125" t="str">
        <f>IF(V27="","",VLOOKUP(V27,'シフト記号表（勤務時間帯）'!$C$4:$K$35,9,FALSE))</f>
        <v/>
      </c>
      <c r="W28" s="125" t="str">
        <f>IF(W27="","",VLOOKUP(W27,'シフト記号表（勤務時間帯）'!$C$4:$K$35,9,FALSE))</f>
        <v/>
      </c>
      <c r="X28" s="125" t="str">
        <f>IF(X27="","",VLOOKUP(X27,'シフト記号表（勤務時間帯）'!$C$4:$K$35,9,FALSE))</f>
        <v/>
      </c>
      <c r="Y28" s="125" t="str">
        <f>IF(Y27="","",VLOOKUP(Y27,'シフト記号表（勤務時間帯）'!$C$4:$K$35,9,FALSE))</f>
        <v/>
      </c>
      <c r="Z28" s="126" t="str">
        <f>IF(Z27="","",VLOOKUP(Z27,'シフト記号表（勤務時間帯）'!$C$4:$K$35,9,FALSE))</f>
        <v/>
      </c>
      <c r="AA28" s="124" t="str">
        <f>IF(AA27="","",VLOOKUP(AA27,'シフト記号表（勤務時間帯）'!$C$4:$K$35,9,FALSE))</f>
        <v/>
      </c>
      <c r="AB28" s="125" t="str">
        <f>IF(AB27="","",VLOOKUP(AB27,'シフト記号表（勤務時間帯）'!$C$4:$K$35,9,FALSE))</f>
        <v/>
      </c>
      <c r="AC28" s="125" t="str">
        <f>IF(AC27="","",VLOOKUP(AC27,'シフト記号表（勤務時間帯）'!$C$4:$K$35,9,FALSE))</f>
        <v/>
      </c>
      <c r="AD28" s="125" t="str">
        <f>IF(AD27="","",VLOOKUP(AD27,'シフト記号表（勤務時間帯）'!$C$4:$K$35,9,FALSE))</f>
        <v/>
      </c>
      <c r="AE28" s="125" t="str">
        <f>IF(AE27="","",VLOOKUP(AE27,'シフト記号表（勤務時間帯）'!$C$4:$K$35,9,FALSE))</f>
        <v/>
      </c>
      <c r="AF28" s="125" t="str">
        <f>IF(AF27="","",VLOOKUP(AF27,'シフト記号表（勤務時間帯）'!$C$4:$K$35,9,FALSE))</f>
        <v/>
      </c>
      <c r="AG28" s="126" t="str">
        <f>IF(AG27="","",VLOOKUP(AG27,'シフト記号表（勤務時間帯）'!$C$4:$K$35,9,FALSE))</f>
        <v/>
      </c>
      <c r="AH28" s="124" t="str">
        <f>IF(AH27="","",VLOOKUP(AH27,'シフト記号表（勤務時間帯）'!$C$4:$K$35,9,FALSE))</f>
        <v/>
      </c>
      <c r="AI28" s="125" t="str">
        <f>IF(AI27="","",VLOOKUP(AI27,'シフト記号表（勤務時間帯）'!$C$4:$K$35,9,FALSE))</f>
        <v/>
      </c>
      <c r="AJ28" s="125" t="str">
        <f>IF(AJ27="","",VLOOKUP(AJ27,'シフト記号表（勤務時間帯）'!$C$4:$K$35,9,FALSE))</f>
        <v/>
      </c>
      <c r="AK28" s="125" t="str">
        <f>IF(AK27="","",VLOOKUP(AK27,'シフト記号表（勤務時間帯）'!$C$4:$K$35,9,FALSE))</f>
        <v/>
      </c>
      <c r="AL28" s="125" t="str">
        <f>IF(AL27="","",VLOOKUP(AL27,'シフト記号表（勤務時間帯）'!$C$4:$K$35,9,FALSE))</f>
        <v/>
      </c>
      <c r="AM28" s="125" t="str">
        <f>IF(AM27="","",VLOOKUP(AM27,'シフト記号表（勤務時間帯）'!$C$4:$K$35,9,FALSE))</f>
        <v/>
      </c>
      <c r="AN28" s="126" t="str">
        <f>IF(AN27="","",VLOOKUP(AN27,'シフト記号表（勤務時間帯）'!$C$4:$K$35,9,FALSE))</f>
        <v/>
      </c>
      <c r="AO28" s="124" t="str">
        <f>IF(AO27="","",VLOOKUP(AO27,'シフト記号表（勤務時間帯）'!$C$4:$K$35,9,FALSE))</f>
        <v/>
      </c>
      <c r="AP28" s="125" t="str">
        <f>IF(AP27="","",VLOOKUP(AP27,'シフト記号表（勤務時間帯）'!$C$4:$K$35,9,FALSE))</f>
        <v/>
      </c>
      <c r="AQ28" s="125" t="str">
        <f>IF(AQ27="","",VLOOKUP(AQ27,'シフト記号表（勤務時間帯）'!$C$4:$K$35,9,FALSE))</f>
        <v/>
      </c>
      <c r="AR28" s="125" t="str">
        <f>IF(AR27="","",VLOOKUP(AR27,'シフト記号表（勤務時間帯）'!$C$4:$K$35,9,FALSE))</f>
        <v/>
      </c>
      <c r="AS28" s="125" t="str">
        <f>IF(AS27="","",VLOOKUP(AS27,'シフト記号表（勤務時間帯）'!$C$4:$K$35,9,FALSE))</f>
        <v/>
      </c>
      <c r="AT28" s="125" t="str">
        <f>IF(AT27="","",VLOOKUP(AT27,'シフト記号表（勤務時間帯）'!$C$4:$K$35,9,FALSE))</f>
        <v/>
      </c>
      <c r="AU28" s="126" t="str">
        <f>IF(AU27="","",VLOOKUP(AU27,'シフト記号表（勤務時間帯）'!$C$4:$K$35,9,FALSE))</f>
        <v/>
      </c>
      <c r="AV28" s="124" t="str">
        <f>IF(AV27="","",VLOOKUP(AV27,'シフト記号表（勤務時間帯）'!$C$4:$K$35,9,FALSE))</f>
        <v/>
      </c>
      <c r="AW28" s="125" t="str">
        <f>IF(AW27="","",VLOOKUP(AW27,'シフト記号表（勤務時間帯）'!$C$4:$K$35,9,FALSE))</f>
        <v/>
      </c>
      <c r="AX28" s="126" t="str">
        <f>IF(AX27="","",VLOOKUP(AX27,'シフト記号表（勤務時間帯）'!$C$4:$K$35,9,FALSE))</f>
        <v/>
      </c>
      <c r="AY28" s="192"/>
      <c r="AZ28" s="193"/>
      <c r="BA28" s="196"/>
      <c r="BB28" s="197"/>
      <c r="BC28" s="310"/>
      <c r="BD28" s="311"/>
      <c r="BE28" s="311"/>
      <c r="BF28" s="311"/>
      <c r="BG28" s="311"/>
      <c r="BH28" s="312"/>
    </row>
    <row r="29" spans="2:60" ht="20.25" customHeight="1" x14ac:dyDescent="0.4">
      <c r="B29" s="207">
        <f t="shared" ref="B29" si="29">B27+1</f>
        <v>8</v>
      </c>
      <c r="C29" s="293"/>
      <c r="D29" s="294"/>
      <c r="E29" s="295"/>
      <c r="F29" s="297"/>
      <c r="G29" s="295"/>
      <c r="H29" s="300"/>
      <c r="I29" s="301"/>
      <c r="J29" s="301"/>
      <c r="K29" s="301"/>
      <c r="L29" s="302"/>
      <c r="M29" s="304"/>
      <c r="N29" s="305"/>
      <c r="O29" s="305"/>
      <c r="P29" s="306"/>
      <c r="Q29" s="226" t="s">
        <v>54</v>
      </c>
      <c r="R29" s="227"/>
      <c r="S29" s="228"/>
      <c r="T29" s="48"/>
      <c r="U29" s="49"/>
      <c r="V29" s="49"/>
      <c r="W29" s="49"/>
      <c r="X29" s="49"/>
      <c r="Y29" s="49"/>
      <c r="Z29" s="50"/>
      <c r="AA29" s="48"/>
      <c r="AB29" s="49"/>
      <c r="AC29" s="49"/>
      <c r="AD29" s="49"/>
      <c r="AE29" s="49"/>
      <c r="AF29" s="49"/>
      <c r="AG29" s="50"/>
      <c r="AH29" s="48"/>
      <c r="AI29" s="49"/>
      <c r="AJ29" s="49"/>
      <c r="AK29" s="49"/>
      <c r="AL29" s="49"/>
      <c r="AM29" s="49"/>
      <c r="AN29" s="50"/>
      <c r="AO29" s="48"/>
      <c r="AP29" s="49"/>
      <c r="AQ29" s="49"/>
      <c r="AR29" s="49"/>
      <c r="AS29" s="49"/>
      <c r="AT29" s="49"/>
      <c r="AU29" s="50"/>
      <c r="AV29" s="48"/>
      <c r="AW29" s="49"/>
      <c r="AX29" s="50"/>
      <c r="AY29" s="192">
        <f t="shared" ref="AY29" si="30">IF($BD$3="計画",SUM(T30:AU30),IF($BD$3="実績",SUM(T30:AX30),""))</f>
        <v>0</v>
      </c>
      <c r="AZ29" s="193"/>
      <c r="BA29" s="196">
        <f>IF($BD$3="計画",AY29/4,IF($BD$3="実績",AY29/($V$7/7),""))</f>
        <v>0</v>
      </c>
      <c r="BB29" s="197"/>
      <c r="BC29" s="287"/>
      <c r="BD29" s="288"/>
      <c r="BE29" s="288"/>
      <c r="BF29" s="288"/>
      <c r="BG29" s="288"/>
      <c r="BH29" s="289"/>
    </row>
    <row r="30" spans="2:60" ht="20.25" customHeight="1" x14ac:dyDescent="0.4">
      <c r="B30" s="207"/>
      <c r="C30" s="296"/>
      <c r="D30" s="294"/>
      <c r="E30" s="295"/>
      <c r="F30" s="313"/>
      <c r="G30" s="295"/>
      <c r="H30" s="303"/>
      <c r="I30" s="301"/>
      <c r="J30" s="301"/>
      <c r="K30" s="301"/>
      <c r="L30" s="302"/>
      <c r="M30" s="304"/>
      <c r="N30" s="305"/>
      <c r="O30" s="305"/>
      <c r="P30" s="306"/>
      <c r="Q30" s="204" t="s">
        <v>55</v>
      </c>
      <c r="R30" s="205"/>
      <c r="S30" s="206"/>
      <c r="T30" s="124" t="str">
        <f>IF(T29="","",VLOOKUP(T29,'シフト記号表（勤務時間帯）'!$C$4:$K$35,9,FALSE))</f>
        <v/>
      </c>
      <c r="U30" s="125" t="str">
        <f>IF(U29="","",VLOOKUP(U29,'シフト記号表（勤務時間帯）'!$C$4:$K$35,9,FALSE))</f>
        <v/>
      </c>
      <c r="V30" s="125" t="str">
        <f>IF(V29="","",VLOOKUP(V29,'シフト記号表（勤務時間帯）'!$C$4:$K$35,9,FALSE))</f>
        <v/>
      </c>
      <c r="W30" s="125" t="str">
        <f>IF(W29="","",VLOOKUP(W29,'シフト記号表（勤務時間帯）'!$C$4:$K$35,9,FALSE))</f>
        <v/>
      </c>
      <c r="X30" s="125" t="str">
        <f>IF(X29="","",VLOOKUP(X29,'シフト記号表（勤務時間帯）'!$C$4:$K$35,9,FALSE))</f>
        <v/>
      </c>
      <c r="Y30" s="125" t="str">
        <f>IF(Y29="","",VLOOKUP(Y29,'シフト記号表（勤務時間帯）'!$C$4:$K$35,9,FALSE))</f>
        <v/>
      </c>
      <c r="Z30" s="126" t="str">
        <f>IF(Z29="","",VLOOKUP(Z29,'シフト記号表（勤務時間帯）'!$C$4:$K$35,9,FALSE))</f>
        <v/>
      </c>
      <c r="AA30" s="124" t="str">
        <f>IF(AA29="","",VLOOKUP(AA29,'シフト記号表（勤務時間帯）'!$C$4:$K$35,9,FALSE))</f>
        <v/>
      </c>
      <c r="AB30" s="125" t="str">
        <f>IF(AB29="","",VLOOKUP(AB29,'シフト記号表（勤務時間帯）'!$C$4:$K$35,9,FALSE))</f>
        <v/>
      </c>
      <c r="AC30" s="125" t="str">
        <f>IF(AC29="","",VLOOKUP(AC29,'シフト記号表（勤務時間帯）'!$C$4:$K$35,9,FALSE))</f>
        <v/>
      </c>
      <c r="AD30" s="125" t="str">
        <f>IF(AD29="","",VLOOKUP(AD29,'シフト記号表（勤務時間帯）'!$C$4:$K$35,9,FALSE))</f>
        <v/>
      </c>
      <c r="AE30" s="125" t="str">
        <f>IF(AE29="","",VLOOKUP(AE29,'シフト記号表（勤務時間帯）'!$C$4:$K$35,9,FALSE))</f>
        <v/>
      </c>
      <c r="AF30" s="125" t="str">
        <f>IF(AF29="","",VLOOKUP(AF29,'シフト記号表（勤務時間帯）'!$C$4:$K$35,9,FALSE))</f>
        <v/>
      </c>
      <c r="AG30" s="126" t="str">
        <f>IF(AG29="","",VLOOKUP(AG29,'シフト記号表（勤務時間帯）'!$C$4:$K$35,9,FALSE))</f>
        <v/>
      </c>
      <c r="AH30" s="124" t="str">
        <f>IF(AH29="","",VLOOKUP(AH29,'シフト記号表（勤務時間帯）'!$C$4:$K$35,9,FALSE))</f>
        <v/>
      </c>
      <c r="AI30" s="125" t="str">
        <f>IF(AI29="","",VLOOKUP(AI29,'シフト記号表（勤務時間帯）'!$C$4:$K$35,9,FALSE))</f>
        <v/>
      </c>
      <c r="AJ30" s="125" t="str">
        <f>IF(AJ29="","",VLOOKUP(AJ29,'シフト記号表（勤務時間帯）'!$C$4:$K$35,9,FALSE))</f>
        <v/>
      </c>
      <c r="AK30" s="125" t="str">
        <f>IF(AK29="","",VLOOKUP(AK29,'シフト記号表（勤務時間帯）'!$C$4:$K$35,9,FALSE))</f>
        <v/>
      </c>
      <c r="AL30" s="125" t="str">
        <f>IF(AL29="","",VLOOKUP(AL29,'シフト記号表（勤務時間帯）'!$C$4:$K$35,9,FALSE))</f>
        <v/>
      </c>
      <c r="AM30" s="125" t="str">
        <f>IF(AM29="","",VLOOKUP(AM29,'シフト記号表（勤務時間帯）'!$C$4:$K$35,9,FALSE))</f>
        <v/>
      </c>
      <c r="AN30" s="126" t="str">
        <f>IF(AN29="","",VLOOKUP(AN29,'シフト記号表（勤務時間帯）'!$C$4:$K$35,9,FALSE))</f>
        <v/>
      </c>
      <c r="AO30" s="124" t="str">
        <f>IF(AO29="","",VLOOKUP(AO29,'シフト記号表（勤務時間帯）'!$C$4:$K$35,9,FALSE))</f>
        <v/>
      </c>
      <c r="AP30" s="125" t="str">
        <f>IF(AP29="","",VLOOKUP(AP29,'シフト記号表（勤務時間帯）'!$C$4:$K$35,9,FALSE))</f>
        <v/>
      </c>
      <c r="AQ30" s="125" t="str">
        <f>IF(AQ29="","",VLOOKUP(AQ29,'シフト記号表（勤務時間帯）'!$C$4:$K$35,9,FALSE))</f>
        <v/>
      </c>
      <c r="AR30" s="125" t="str">
        <f>IF(AR29="","",VLOOKUP(AR29,'シフト記号表（勤務時間帯）'!$C$4:$K$35,9,FALSE))</f>
        <v/>
      </c>
      <c r="AS30" s="125" t="str">
        <f>IF(AS29="","",VLOOKUP(AS29,'シフト記号表（勤務時間帯）'!$C$4:$K$35,9,FALSE))</f>
        <v/>
      </c>
      <c r="AT30" s="125" t="str">
        <f>IF(AT29="","",VLOOKUP(AT29,'シフト記号表（勤務時間帯）'!$C$4:$K$35,9,FALSE))</f>
        <v/>
      </c>
      <c r="AU30" s="126" t="str">
        <f>IF(AU29="","",VLOOKUP(AU29,'シフト記号表（勤務時間帯）'!$C$4:$K$35,9,FALSE))</f>
        <v/>
      </c>
      <c r="AV30" s="124" t="str">
        <f>IF(AV29="","",VLOOKUP(AV29,'シフト記号表（勤務時間帯）'!$C$4:$K$35,9,FALSE))</f>
        <v/>
      </c>
      <c r="AW30" s="125" t="str">
        <f>IF(AW29="","",VLOOKUP(AW29,'シフト記号表（勤務時間帯）'!$C$4:$K$35,9,FALSE))</f>
        <v/>
      </c>
      <c r="AX30" s="126" t="str">
        <f>IF(AX29="","",VLOOKUP(AX29,'シフト記号表（勤務時間帯）'!$C$4:$K$35,9,FALSE))</f>
        <v/>
      </c>
      <c r="AY30" s="192"/>
      <c r="AZ30" s="193"/>
      <c r="BA30" s="196"/>
      <c r="BB30" s="197"/>
      <c r="BC30" s="310"/>
      <c r="BD30" s="311"/>
      <c r="BE30" s="311"/>
      <c r="BF30" s="311"/>
      <c r="BG30" s="311"/>
      <c r="BH30" s="312"/>
    </row>
    <row r="31" spans="2:60" ht="20.25" customHeight="1" x14ac:dyDescent="0.4">
      <c r="B31" s="207">
        <f>B29+1</f>
        <v>9</v>
      </c>
      <c r="C31" s="293"/>
      <c r="D31" s="294"/>
      <c r="E31" s="295"/>
      <c r="F31" s="297"/>
      <c r="G31" s="295"/>
      <c r="H31" s="300"/>
      <c r="I31" s="301"/>
      <c r="J31" s="301"/>
      <c r="K31" s="301"/>
      <c r="L31" s="302"/>
      <c r="M31" s="304"/>
      <c r="N31" s="305"/>
      <c r="O31" s="305"/>
      <c r="P31" s="306"/>
      <c r="Q31" s="226" t="s">
        <v>54</v>
      </c>
      <c r="R31" s="227"/>
      <c r="S31" s="228"/>
      <c r="T31" s="48"/>
      <c r="U31" s="49"/>
      <c r="V31" s="49"/>
      <c r="W31" s="49"/>
      <c r="X31" s="49"/>
      <c r="Y31" s="49"/>
      <c r="Z31" s="50"/>
      <c r="AA31" s="48"/>
      <c r="AB31" s="49"/>
      <c r="AC31" s="49"/>
      <c r="AD31" s="49"/>
      <c r="AE31" s="49"/>
      <c r="AF31" s="49"/>
      <c r="AG31" s="50"/>
      <c r="AH31" s="48"/>
      <c r="AI31" s="49"/>
      <c r="AJ31" s="49"/>
      <c r="AK31" s="49"/>
      <c r="AL31" s="49"/>
      <c r="AM31" s="49"/>
      <c r="AN31" s="50"/>
      <c r="AO31" s="48"/>
      <c r="AP31" s="49"/>
      <c r="AQ31" s="49"/>
      <c r="AR31" s="49"/>
      <c r="AS31" s="49"/>
      <c r="AT31" s="49"/>
      <c r="AU31" s="50"/>
      <c r="AV31" s="48"/>
      <c r="AW31" s="49"/>
      <c r="AX31" s="50"/>
      <c r="AY31" s="192">
        <f t="shared" ref="AY31" si="31">IF($BD$3="計画",SUM(T32:AU32),IF($BD$3="実績",SUM(T32:AX32),""))</f>
        <v>0</v>
      </c>
      <c r="AZ31" s="193"/>
      <c r="BA31" s="196">
        <f>IF($BD$3="計画",AY31/4,IF($BD$3="実績",AY31/($V$7/7),""))</f>
        <v>0</v>
      </c>
      <c r="BB31" s="197"/>
      <c r="BC31" s="338"/>
      <c r="BD31" s="339"/>
      <c r="BE31" s="339"/>
      <c r="BF31" s="339"/>
      <c r="BG31" s="339"/>
      <c r="BH31" s="340"/>
    </row>
    <row r="32" spans="2:60" ht="20.25" customHeight="1" x14ac:dyDescent="0.4">
      <c r="B32" s="207"/>
      <c r="C32" s="296"/>
      <c r="D32" s="294"/>
      <c r="E32" s="295"/>
      <c r="F32" s="313"/>
      <c r="G32" s="295"/>
      <c r="H32" s="303"/>
      <c r="I32" s="301"/>
      <c r="J32" s="301"/>
      <c r="K32" s="301"/>
      <c r="L32" s="302"/>
      <c r="M32" s="304"/>
      <c r="N32" s="305"/>
      <c r="O32" s="305"/>
      <c r="P32" s="306"/>
      <c r="Q32" s="204" t="s">
        <v>55</v>
      </c>
      <c r="R32" s="205"/>
      <c r="S32" s="206"/>
      <c r="T32" s="124" t="str">
        <f>IF(T31="","",VLOOKUP(T31,'シフト記号表（勤務時間帯）'!$C$4:$K$35,9,FALSE))</f>
        <v/>
      </c>
      <c r="U32" s="125" t="str">
        <f>IF(U31="","",VLOOKUP(U31,'シフト記号表（勤務時間帯）'!$C$4:$K$35,9,FALSE))</f>
        <v/>
      </c>
      <c r="V32" s="125" t="str">
        <f>IF(V31="","",VLOOKUP(V31,'シフト記号表（勤務時間帯）'!$C$4:$K$35,9,FALSE))</f>
        <v/>
      </c>
      <c r="W32" s="125" t="str">
        <f>IF(W31="","",VLOOKUP(W31,'シフト記号表（勤務時間帯）'!$C$4:$K$35,9,FALSE))</f>
        <v/>
      </c>
      <c r="X32" s="125" t="str">
        <f>IF(X31="","",VLOOKUP(X31,'シフト記号表（勤務時間帯）'!$C$4:$K$35,9,FALSE))</f>
        <v/>
      </c>
      <c r="Y32" s="125" t="str">
        <f>IF(Y31="","",VLOOKUP(Y31,'シフト記号表（勤務時間帯）'!$C$4:$K$35,9,FALSE))</f>
        <v/>
      </c>
      <c r="Z32" s="126" t="str">
        <f>IF(Z31="","",VLOOKUP(Z31,'シフト記号表（勤務時間帯）'!$C$4:$K$35,9,FALSE))</f>
        <v/>
      </c>
      <c r="AA32" s="124" t="str">
        <f>IF(AA31="","",VLOOKUP(AA31,'シフト記号表（勤務時間帯）'!$C$4:$K$35,9,FALSE))</f>
        <v/>
      </c>
      <c r="AB32" s="125" t="str">
        <f>IF(AB31="","",VLOOKUP(AB31,'シフト記号表（勤務時間帯）'!$C$4:$K$35,9,FALSE))</f>
        <v/>
      </c>
      <c r="AC32" s="125" t="str">
        <f>IF(AC31="","",VLOOKUP(AC31,'シフト記号表（勤務時間帯）'!$C$4:$K$35,9,FALSE))</f>
        <v/>
      </c>
      <c r="AD32" s="125" t="str">
        <f>IF(AD31="","",VLOOKUP(AD31,'シフト記号表（勤務時間帯）'!$C$4:$K$35,9,FALSE))</f>
        <v/>
      </c>
      <c r="AE32" s="125" t="str">
        <f>IF(AE31="","",VLOOKUP(AE31,'シフト記号表（勤務時間帯）'!$C$4:$K$35,9,FALSE))</f>
        <v/>
      </c>
      <c r="AF32" s="125" t="str">
        <f>IF(AF31="","",VLOOKUP(AF31,'シフト記号表（勤務時間帯）'!$C$4:$K$35,9,FALSE))</f>
        <v/>
      </c>
      <c r="AG32" s="126" t="str">
        <f>IF(AG31="","",VLOOKUP(AG31,'シフト記号表（勤務時間帯）'!$C$4:$K$35,9,FALSE))</f>
        <v/>
      </c>
      <c r="AH32" s="124" t="str">
        <f>IF(AH31="","",VLOOKUP(AH31,'シフト記号表（勤務時間帯）'!$C$4:$K$35,9,FALSE))</f>
        <v/>
      </c>
      <c r="AI32" s="125" t="str">
        <f>IF(AI31="","",VLOOKUP(AI31,'シフト記号表（勤務時間帯）'!$C$4:$K$35,9,FALSE))</f>
        <v/>
      </c>
      <c r="AJ32" s="125" t="str">
        <f>IF(AJ31="","",VLOOKUP(AJ31,'シフト記号表（勤務時間帯）'!$C$4:$K$35,9,FALSE))</f>
        <v/>
      </c>
      <c r="AK32" s="125" t="str">
        <f>IF(AK31="","",VLOOKUP(AK31,'シフト記号表（勤務時間帯）'!$C$4:$K$35,9,FALSE))</f>
        <v/>
      </c>
      <c r="AL32" s="125" t="str">
        <f>IF(AL31="","",VLOOKUP(AL31,'シフト記号表（勤務時間帯）'!$C$4:$K$35,9,FALSE))</f>
        <v/>
      </c>
      <c r="AM32" s="125" t="str">
        <f>IF(AM31="","",VLOOKUP(AM31,'シフト記号表（勤務時間帯）'!$C$4:$K$35,9,FALSE))</f>
        <v/>
      </c>
      <c r="AN32" s="126" t="str">
        <f>IF(AN31="","",VLOOKUP(AN31,'シフト記号表（勤務時間帯）'!$C$4:$K$35,9,FALSE))</f>
        <v/>
      </c>
      <c r="AO32" s="124" t="str">
        <f>IF(AO31="","",VLOOKUP(AO31,'シフト記号表（勤務時間帯）'!$C$4:$K$35,9,FALSE))</f>
        <v/>
      </c>
      <c r="AP32" s="125" t="str">
        <f>IF(AP31="","",VLOOKUP(AP31,'シフト記号表（勤務時間帯）'!$C$4:$K$35,9,FALSE))</f>
        <v/>
      </c>
      <c r="AQ32" s="125" t="str">
        <f>IF(AQ31="","",VLOOKUP(AQ31,'シフト記号表（勤務時間帯）'!$C$4:$K$35,9,FALSE))</f>
        <v/>
      </c>
      <c r="AR32" s="125" t="str">
        <f>IF(AR31="","",VLOOKUP(AR31,'シフト記号表（勤務時間帯）'!$C$4:$K$35,9,FALSE))</f>
        <v/>
      </c>
      <c r="AS32" s="125" t="str">
        <f>IF(AS31="","",VLOOKUP(AS31,'シフト記号表（勤務時間帯）'!$C$4:$K$35,9,FALSE))</f>
        <v/>
      </c>
      <c r="AT32" s="125" t="str">
        <f>IF(AT31="","",VLOOKUP(AT31,'シフト記号表（勤務時間帯）'!$C$4:$K$35,9,FALSE))</f>
        <v/>
      </c>
      <c r="AU32" s="126" t="str">
        <f>IF(AU31="","",VLOOKUP(AU31,'シフト記号表（勤務時間帯）'!$C$4:$K$35,9,FALSE))</f>
        <v/>
      </c>
      <c r="AV32" s="124" t="str">
        <f>IF(AV31="","",VLOOKUP(AV31,'シフト記号表（勤務時間帯）'!$C$4:$K$35,9,FALSE))</f>
        <v/>
      </c>
      <c r="AW32" s="125" t="str">
        <f>IF(AW31="","",VLOOKUP(AW31,'シフト記号表（勤務時間帯）'!$C$4:$K$35,9,FALSE))</f>
        <v/>
      </c>
      <c r="AX32" s="126" t="str">
        <f>IF(AX31="","",VLOOKUP(AX31,'シフト記号表（勤務時間帯）'!$C$4:$K$35,9,FALSE))</f>
        <v/>
      </c>
      <c r="AY32" s="192"/>
      <c r="AZ32" s="193"/>
      <c r="BA32" s="196"/>
      <c r="BB32" s="197"/>
      <c r="BC32" s="341"/>
      <c r="BD32" s="342"/>
      <c r="BE32" s="342"/>
      <c r="BF32" s="342"/>
      <c r="BG32" s="342"/>
      <c r="BH32" s="343"/>
    </row>
    <row r="33" spans="2:60" ht="20.25" customHeight="1" x14ac:dyDescent="0.4">
      <c r="B33" s="207">
        <f t="shared" ref="B33:B35" si="32">B31+1</f>
        <v>10</v>
      </c>
      <c r="C33" s="293"/>
      <c r="D33" s="294"/>
      <c r="E33" s="295"/>
      <c r="F33" s="297"/>
      <c r="G33" s="295"/>
      <c r="H33" s="300"/>
      <c r="I33" s="301"/>
      <c r="J33" s="301"/>
      <c r="K33" s="301"/>
      <c r="L33" s="302"/>
      <c r="M33" s="304"/>
      <c r="N33" s="305"/>
      <c r="O33" s="305"/>
      <c r="P33" s="306"/>
      <c r="Q33" s="226" t="s">
        <v>54</v>
      </c>
      <c r="R33" s="227"/>
      <c r="S33" s="228"/>
      <c r="T33" s="48"/>
      <c r="U33" s="49"/>
      <c r="V33" s="49"/>
      <c r="W33" s="49"/>
      <c r="X33" s="49"/>
      <c r="Y33" s="49"/>
      <c r="Z33" s="50"/>
      <c r="AA33" s="48"/>
      <c r="AB33" s="49"/>
      <c r="AC33" s="49"/>
      <c r="AD33" s="49"/>
      <c r="AE33" s="49"/>
      <c r="AF33" s="49"/>
      <c r="AG33" s="50"/>
      <c r="AH33" s="48"/>
      <c r="AI33" s="49"/>
      <c r="AJ33" s="49"/>
      <c r="AK33" s="49"/>
      <c r="AL33" s="49"/>
      <c r="AM33" s="49"/>
      <c r="AN33" s="50"/>
      <c r="AO33" s="48"/>
      <c r="AP33" s="49"/>
      <c r="AQ33" s="49"/>
      <c r="AR33" s="49"/>
      <c r="AS33" s="49"/>
      <c r="AT33" s="49"/>
      <c r="AU33" s="50"/>
      <c r="AV33" s="48"/>
      <c r="AW33" s="49"/>
      <c r="AX33" s="50"/>
      <c r="AY33" s="192">
        <f t="shared" ref="AY33" si="33">IF($BD$3="計画",SUM(T34:AU34),IF($BD$3="実績",SUM(T34:AX34),""))</f>
        <v>0</v>
      </c>
      <c r="AZ33" s="193"/>
      <c r="BA33" s="196">
        <f>IF($BD$3="計画",AY33/4,IF($BD$3="実績",AY33/($V$7/7),""))</f>
        <v>0</v>
      </c>
      <c r="BB33" s="197"/>
      <c r="BC33" s="287"/>
      <c r="BD33" s="288"/>
      <c r="BE33" s="288"/>
      <c r="BF33" s="288"/>
      <c r="BG33" s="288"/>
      <c r="BH33" s="289"/>
    </row>
    <row r="34" spans="2:60" ht="20.25" customHeight="1" x14ac:dyDescent="0.4">
      <c r="B34" s="255"/>
      <c r="C34" s="296"/>
      <c r="D34" s="294"/>
      <c r="E34" s="295"/>
      <c r="F34" s="298"/>
      <c r="G34" s="299"/>
      <c r="H34" s="303"/>
      <c r="I34" s="301"/>
      <c r="J34" s="301"/>
      <c r="K34" s="301"/>
      <c r="L34" s="302"/>
      <c r="M34" s="307"/>
      <c r="N34" s="308"/>
      <c r="O34" s="308"/>
      <c r="P34" s="309"/>
      <c r="Q34" s="260" t="s">
        <v>55</v>
      </c>
      <c r="R34" s="261"/>
      <c r="S34" s="262"/>
      <c r="T34" s="124" t="str">
        <f>IF(T33="","",VLOOKUP(T33,'シフト記号表（勤務時間帯）'!$C$4:$K$35,9,FALSE))</f>
        <v/>
      </c>
      <c r="U34" s="125" t="str">
        <f>IF(U33="","",VLOOKUP(U33,'シフト記号表（勤務時間帯）'!$C$4:$K$35,9,FALSE))</f>
        <v/>
      </c>
      <c r="V34" s="125" t="str">
        <f>IF(V33="","",VLOOKUP(V33,'シフト記号表（勤務時間帯）'!$C$4:$K$35,9,FALSE))</f>
        <v/>
      </c>
      <c r="W34" s="125" t="str">
        <f>IF(W33="","",VLOOKUP(W33,'シフト記号表（勤務時間帯）'!$C$4:$K$35,9,FALSE))</f>
        <v/>
      </c>
      <c r="X34" s="125" t="str">
        <f>IF(X33="","",VLOOKUP(X33,'シフト記号表（勤務時間帯）'!$C$4:$K$35,9,FALSE))</f>
        <v/>
      </c>
      <c r="Y34" s="125" t="str">
        <f>IF(Y33="","",VLOOKUP(Y33,'シフト記号表（勤務時間帯）'!$C$4:$K$35,9,FALSE))</f>
        <v/>
      </c>
      <c r="Z34" s="126" t="str">
        <f>IF(Z33="","",VLOOKUP(Z33,'シフト記号表（勤務時間帯）'!$C$4:$K$35,9,FALSE))</f>
        <v/>
      </c>
      <c r="AA34" s="124" t="str">
        <f>IF(AA33="","",VLOOKUP(AA33,'シフト記号表（勤務時間帯）'!$C$4:$K$35,9,FALSE))</f>
        <v/>
      </c>
      <c r="AB34" s="125" t="str">
        <f>IF(AB33="","",VLOOKUP(AB33,'シフト記号表（勤務時間帯）'!$C$4:$K$35,9,FALSE))</f>
        <v/>
      </c>
      <c r="AC34" s="125" t="str">
        <f>IF(AC33="","",VLOOKUP(AC33,'シフト記号表（勤務時間帯）'!$C$4:$K$35,9,FALSE))</f>
        <v/>
      </c>
      <c r="AD34" s="125" t="str">
        <f>IF(AD33="","",VLOOKUP(AD33,'シフト記号表（勤務時間帯）'!$C$4:$K$35,9,FALSE))</f>
        <v/>
      </c>
      <c r="AE34" s="125" t="str">
        <f>IF(AE33="","",VLOOKUP(AE33,'シフト記号表（勤務時間帯）'!$C$4:$K$35,9,FALSE))</f>
        <v/>
      </c>
      <c r="AF34" s="125" t="str">
        <f>IF(AF33="","",VLOOKUP(AF33,'シフト記号表（勤務時間帯）'!$C$4:$K$35,9,FALSE))</f>
        <v/>
      </c>
      <c r="AG34" s="126" t="str">
        <f>IF(AG33="","",VLOOKUP(AG33,'シフト記号表（勤務時間帯）'!$C$4:$K$35,9,FALSE))</f>
        <v/>
      </c>
      <c r="AH34" s="124" t="str">
        <f>IF(AH33="","",VLOOKUP(AH33,'シフト記号表（勤務時間帯）'!$C$4:$K$35,9,FALSE))</f>
        <v/>
      </c>
      <c r="AI34" s="125" t="str">
        <f>IF(AI33="","",VLOOKUP(AI33,'シフト記号表（勤務時間帯）'!$C$4:$K$35,9,FALSE))</f>
        <v/>
      </c>
      <c r="AJ34" s="125" t="str">
        <f>IF(AJ33="","",VLOOKUP(AJ33,'シフト記号表（勤務時間帯）'!$C$4:$K$35,9,FALSE))</f>
        <v/>
      </c>
      <c r="AK34" s="125" t="str">
        <f>IF(AK33="","",VLOOKUP(AK33,'シフト記号表（勤務時間帯）'!$C$4:$K$35,9,FALSE))</f>
        <v/>
      </c>
      <c r="AL34" s="125" t="str">
        <f>IF(AL33="","",VLOOKUP(AL33,'シフト記号表（勤務時間帯）'!$C$4:$K$35,9,FALSE))</f>
        <v/>
      </c>
      <c r="AM34" s="125" t="str">
        <f>IF(AM33="","",VLOOKUP(AM33,'シフト記号表（勤務時間帯）'!$C$4:$K$35,9,FALSE))</f>
        <v/>
      </c>
      <c r="AN34" s="126" t="str">
        <f>IF(AN33="","",VLOOKUP(AN33,'シフト記号表（勤務時間帯）'!$C$4:$K$35,9,FALSE))</f>
        <v/>
      </c>
      <c r="AO34" s="124" t="str">
        <f>IF(AO33="","",VLOOKUP(AO33,'シフト記号表（勤務時間帯）'!$C$4:$K$35,9,FALSE))</f>
        <v/>
      </c>
      <c r="AP34" s="125" t="str">
        <f>IF(AP33="","",VLOOKUP(AP33,'シフト記号表（勤務時間帯）'!$C$4:$K$35,9,FALSE))</f>
        <v/>
      </c>
      <c r="AQ34" s="125" t="str">
        <f>IF(AQ33="","",VLOOKUP(AQ33,'シフト記号表（勤務時間帯）'!$C$4:$K$35,9,FALSE))</f>
        <v/>
      </c>
      <c r="AR34" s="125" t="str">
        <f>IF(AR33="","",VLOOKUP(AR33,'シフト記号表（勤務時間帯）'!$C$4:$K$35,9,FALSE))</f>
        <v/>
      </c>
      <c r="AS34" s="125" t="str">
        <f>IF(AS33="","",VLOOKUP(AS33,'シフト記号表（勤務時間帯）'!$C$4:$K$35,9,FALSE))</f>
        <v/>
      </c>
      <c r="AT34" s="125" t="str">
        <f>IF(AT33="","",VLOOKUP(AT33,'シフト記号表（勤務時間帯）'!$C$4:$K$35,9,FALSE))</f>
        <v/>
      </c>
      <c r="AU34" s="126" t="str">
        <f>IF(AU33="","",VLOOKUP(AU33,'シフト記号表（勤務時間帯）'!$C$4:$K$35,9,FALSE))</f>
        <v/>
      </c>
      <c r="AV34" s="124" t="str">
        <f>IF(AV33="","",VLOOKUP(AV33,'シフト記号表（勤務時間帯）'!$C$4:$K$35,9,FALSE))</f>
        <v/>
      </c>
      <c r="AW34" s="125" t="str">
        <f>IF(AW33="","",VLOOKUP(AW33,'シフト記号表（勤務時間帯）'!$C$4:$K$35,9,FALSE))</f>
        <v/>
      </c>
      <c r="AX34" s="126" t="str">
        <f>IF(AX33="","",VLOOKUP(AX33,'シフト記号表（勤務時間帯）'!$C$4:$K$35,9,FALSE))</f>
        <v/>
      </c>
      <c r="AY34" s="192"/>
      <c r="AZ34" s="193"/>
      <c r="BA34" s="196"/>
      <c r="BB34" s="197"/>
      <c r="BC34" s="290"/>
      <c r="BD34" s="291"/>
      <c r="BE34" s="291"/>
      <c r="BF34" s="291"/>
      <c r="BG34" s="291"/>
      <c r="BH34" s="292"/>
    </row>
    <row r="35" spans="2:60" ht="20.25" customHeight="1" x14ac:dyDescent="0.4">
      <c r="B35" s="207">
        <f t="shared" si="32"/>
        <v>11</v>
      </c>
      <c r="C35" s="293"/>
      <c r="D35" s="294"/>
      <c r="E35" s="295"/>
      <c r="F35" s="297"/>
      <c r="G35" s="295"/>
      <c r="H35" s="300"/>
      <c r="I35" s="301"/>
      <c r="J35" s="301"/>
      <c r="K35" s="301"/>
      <c r="L35" s="302"/>
      <c r="M35" s="304"/>
      <c r="N35" s="305"/>
      <c r="O35" s="305"/>
      <c r="P35" s="306"/>
      <c r="Q35" s="226" t="s">
        <v>54</v>
      </c>
      <c r="R35" s="227"/>
      <c r="S35" s="228"/>
      <c r="T35" s="48"/>
      <c r="U35" s="49"/>
      <c r="V35" s="49"/>
      <c r="W35" s="49"/>
      <c r="X35" s="49"/>
      <c r="Y35" s="49"/>
      <c r="Z35" s="50"/>
      <c r="AA35" s="48"/>
      <c r="AB35" s="49"/>
      <c r="AC35" s="49"/>
      <c r="AD35" s="49"/>
      <c r="AE35" s="49"/>
      <c r="AF35" s="49"/>
      <c r="AG35" s="50"/>
      <c r="AH35" s="48"/>
      <c r="AI35" s="49"/>
      <c r="AJ35" s="49"/>
      <c r="AK35" s="49"/>
      <c r="AL35" s="49"/>
      <c r="AM35" s="49"/>
      <c r="AN35" s="50"/>
      <c r="AO35" s="48"/>
      <c r="AP35" s="49"/>
      <c r="AQ35" s="49"/>
      <c r="AR35" s="49"/>
      <c r="AS35" s="49"/>
      <c r="AT35" s="49"/>
      <c r="AU35" s="50"/>
      <c r="AV35" s="48"/>
      <c r="AW35" s="49"/>
      <c r="AX35" s="50"/>
      <c r="AY35" s="192">
        <f t="shared" ref="AY35" si="34">IF($BD$3="計画",SUM(T36:AU36),IF($BD$3="実績",SUM(T36:AX36),""))</f>
        <v>0</v>
      </c>
      <c r="AZ35" s="193"/>
      <c r="BA35" s="196">
        <f>IF($BD$3="計画",AY35/4,IF($BD$3="実績",AY35/($V$7/7),""))</f>
        <v>0</v>
      </c>
      <c r="BB35" s="197"/>
      <c r="BC35" s="287"/>
      <c r="BD35" s="288"/>
      <c r="BE35" s="288"/>
      <c r="BF35" s="288"/>
      <c r="BG35" s="288"/>
      <c r="BH35" s="289"/>
    </row>
    <row r="36" spans="2:60" ht="20.25" customHeight="1" x14ac:dyDescent="0.4">
      <c r="B36" s="255"/>
      <c r="C36" s="296"/>
      <c r="D36" s="294"/>
      <c r="E36" s="295"/>
      <c r="F36" s="298"/>
      <c r="G36" s="299"/>
      <c r="H36" s="303"/>
      <c r="I36" s="301"/>
      <c r="J36" s="301"/>
      <c r="K36" s="301"/>
      <c r="L36" s="302"/>
      <c r="M36" s="307"/>
      <c r="N36" s="308"/>
      <c r="O36" s="308"/>
      <c r="P36" s="309"/>
      <c r="Q36" s="260" t="s">
        <v>55</v>
      </c>
      <c r="R36" s="261"/>
      <c r="S36" s="262"/>
      <c r="T36" s="124" t="str">
        <f>IF(T35="","",VLOOKUP(T35,'シフト記号表（勤務時間帯）'!$C$4:$K$35,9,FALSE))</f>
        <v/>
      </c>
      <c r="U36" s="125" t="str">
        <f>IF(U35="","",VLOOKUP(U35,'シフト記号表（勤務時間帯）'!$C$4:$K$35,9,FALSE))</f>
        <v/>
      </c>
      <c r="V36" s="125" t="str">
        <f>IF(V35="","",VLOOKUP(V35,'シフト記号表（勤務時間帯）'!$C$4:$K$35,9,FALSE))</f>
        <v/>
      </c>
      <c r="W36" s="125" t="str">
        <f>IF(W35="","",VLOOKUP(W35,'シフト記号表（勤務時間帯）'!$C$4:$K$35,9,FALSE))</f>
        <v/>
      </c>
      <c r="X36" s="125" t="str">
        <f>IF(X35="","",VLOOKUP(X35,'シフト記号表（勤務時間帯）'!$C$4:$K$35,9,FALSE))</f>
        <v/>
      </c>
      <c r="Y36" s="125" t="str">
        <f>IF(Y35="","",VLOOKUP(Y35,'シフト記号表（勤務時間帯）'!$C$4:$K$35,9,FALSE))</f>
        <v/>
      </c>
      <c r="Z36" s="126" t="str">
        <f>IF(Z35="","",VLOOKUP(Z35,'シフト記号表（勤務時間帯）'!$C$4:$K$35,9,FALSE))</f>
        <v/>
      </c>
      <c r="AA36" s="124" t="str">
        <f>IF(AA35="","",VLOOKUP(AA35,'シフト記号表（勤務時間帯）'!$C$4:$K$35,9,FALSE))</f>
        <v/>
      </c>
      <c r="AB36" s="125" t="str">
        <f>IF(AB35="","",VLOOKUP(AB35,'シフト記号表（勤務時間帯）'!$C$4:$K$35,9,FALSE))</f>
        <v/>
      </c>
      <c r="AC36" s="125" t="str">
        <f>IF(AC35="","",VLOOKUP(AC35,'シフト記号表（勤務時間帯）'!$C$4:$K$35,9,FALSE))</f>
        <v/>
      </c>
      <c r="AD36" s="125" t="str">
        <f>IF(AD35="","",VLOOKUP(AD35,'シフト記号表（勤務時間帯）'!$C$4:$K$35,9,FALSE))</f>
        <v/>
      </c>
      <c r="AE36" s="125" t="str">
        <f>IF(AE35="","",VLOOKUP(AE35,'シフト記号表（勤務時間帯）'!$C$4:$K$35,9,FALSE))</f>
        <v/>
      </c>
      <c r="AF36" s="125" t="str">
        <f>IF(AF35="","",VLOOKUP(AF35,'シフト記号表（勤務時間帯）'!$C$4:$K$35,9,FALSE))</f>
        <v/>
      </c>
      <c r="AG36" s="126" t="str">
        <f>IF(AG35="","",VLOOKUP(AG35,'シフト記号表（勤務時間帯）'!$C$4:$K$35,9,FALSE))</f>
        <v/>
      </c>
      <c r="AH36" s="124" t="str">
        <f>IF(AH35="","",VLOOKUP(AH35,'シフト記号表（勤務時間帯）'!$C$4:$K$35,9,FALSE))</f>
        <v/>
      </c>
      <c r="AI36" s="125" t="str">
        <f>IF(AI35="","",VLOOKUP(AI35,'シフト記号表（勤務時間帯）'!$C$4:$K$35,9,FALSE))</f>
        <v/>
      </c>
      <c r="AJ36" s="125" t="str">
        <f>IF(AJ35="","",VLOOKUP(AJ35,'シフト記号表（勤務時間帯）'!$C$4:$K$35,9,FALSE))</f>
        <v/>
      </c>
      <c r="AK36" s="125" t="str">
        <f>IF(AK35="","",VLOOKUP(AK35,'シフト記号表（勤務時間帯）'!$C$4:$K$35,9,FALSE))</f>
        <v/>
      </c>
      <c r="AL36" s="125" t="str">
        <f>IF(AL35="","",VLOOKUP(AL35,'シフト記号表（勤務時間帯）'!$C$4:$K$35,9,FALSE))</f>
        <v/>
      </c>
      <c r="AM36" s="125" t="str">
        <f>IF(AM35="","",VLOOKUP(AM35,'シフト記号表（勤務時間帯）'!$C$4:$K$35,9,FALSE))</f>
        <v/>
      </c>
      <c r="AN36" s="126" t="str">
        <f>IF(AN35="","",VLOOKUP(AN35,'シフト記号表（勤務時間帯）'!$C$4:$K$35,9,FALSE))</f>
        <v/>
      </c>
      <c r="AO36" s="124" t="str">
        <f>IF(AO35="","",VLOOKUP(AO35,'シフト記号表（勤務時間帯）'!$C$4:$K$35,9,FALSE))</f>
        <v/>
      </c>
      <c r="AP36" s="125" t="str">
        <f>IF(AP35="","",VLOOKUP(AP35,'シフト記号表（勤務時間帯）'!$C$4:$K$35,9,FALSE))</f>
        <v/>
      </c>
      <c r="AQ36" s="125" t="str">
        <f>IF(AQ35="","",VLOOKUP(AQ35,'シフト記号表（勤務時間帯）'!$C$4:$K$35,9,FALSE))</f>
        <v/>
      </c>
      <c r="AR36" s="125" t="str">
        <f>IF(AR35="","",VLOOKUP(AR35,'シフト記号表（勤務時間帯）'!$C$4:$K$35,9,FALSE))</f>
        <v/>
      </c>
      <c r="AS36" s="125" t="str">
        <f>IF(AS35="","",VLOOKUP(AS35,'シフト記号表（勤務時間帯）'!$C$4:$K$35,9,FALSE))</f>
        <v/>
      </c>
      <c r="AT36" s="125" t="str">
        <f>IF(AT35="","",VLOOKUP(AT35,'シフト記号表（勤務時間帯）'!$C$4:$K$35,9,FALSE))</f>
        <v/>
      </c>
      <c r="AU36" s="126" t="str">
        <f>IF(AU35="","",VLOOKUP(AU35,'シフト記号表（勤務時間帯）'!$C$4:$K$35,9,FALSE))</f>
        <v/>
      </c>
      <c r="AV36" s="124" t="str">
        <f>IF(AV35="","",VLOOKUP(AV35,'シフト記号表（勤務時間帯）'!$C$4:$K$35,9,FALSE))</f>
        <v/>
      </c>
      <c r="AW36" s="125" t="str">
        <f>IF(AW35="","",VLOOKUP(AW35,'シフト記号表（勤務時間帯）'!$C$4:$K$35,9,FALSE))</f>
        <v/>
      </c>
      <c r="AX36" s="126" t="str">
        <f>IF(AX35="","",VLOOKUP(AX35,'シフト記号表（勤務時間帯）'!$C$4:$K$35,9,FALSE))</f>
        <v/>
      </c>
      <c r="AY36" s="192"/>
      <c r="AZ36" s="193"/>
      <c r="BA36" s="196"/>
      <c r="BB36" s="197"/>
      <c r="BC36" s="290"/>
      <c r="BD36" s="291"/>
      <c r="BE36" s="291"/>
      <c r="BF36" s="291"/>
      <c r="BG36" s="291"/>
      <c r="BH36" s="292"/>
    </row>
    <row r="37" spans="2:60" ht="20.25" customHeight="1" x14ac:dyDescent="0.4">
      <c r="B37" s="207">
        <f>B35+1</f>
        <v>12</v>
      </c>
      <c r="C37" s="293"/>
      <c r="D37" s="294"/>
      <c r="E37" s="295"/>
      <c r="F37" s="297"/>
      <c r="G37" s="295"/>
      <c r="H37" s="300"/>
      <c r="I37" s="301"/>
      <c r="J37" s="301"/>
      <c r="K37" s="301"/>
      <c r="L37" s="302"/>
      <c r="M37" s="304"/>
      <c r="N37" s="305"/>
      <c r="O37" s="305"/>
      <c r="P37" s="306"/>
      <c r="Q37" s="226" t="s">
        <v>54</v>
      </c>
      <c r="R37" s="227"/>
      <c r="S37" s="228"/>
      <c r="T37" s="48"/>
      <c r="U37" s="49"/>
      <c r="V37" s="49"/>
      <c r="W37" s="49"/>
      <c r="X37" s="49"/>
      <c r="Y37" s="49"/>
      <c r="Z37" s="50"/>
      <c r="AA37" s="48"/>
      <c r="AB37" s="49"/>
      <c r="AC37" s="49"/>
      <c r="AD37" s="49"/>
      <c r="AE37" s="49"/>
      <c r="AF37" s="49"/>
      <c r="AG37" s="50"/>
      <c r="AH37" s="48"/>
      <c r="AI37" s="49"/>
      <c r="AJ37" s="49"/>
      <c r="AK37" s="49"/>
      <c r="AL37" s="49"/>
      <c r="AM37" s="49"/>
      <c r="AN37" s="50"/>
      <c r="AO37" s="48"/>
      <c r="AP37" s="49"/>
      <c r="AQ37" s="49"/>
      <c r="AR37" s="49"/>
      <c r="AS37" s="49"/>
      <c r="AT37" s="49"/>
      <c r="AU37" s="50"/>
      <c r="AV37" s="48"/>
      <c r="AW37" s="49"/>
      <c r="AX37" s="50"/>
      <c r="AY37" s="192">
        <f t="shared" ref="AY37" si="35">IF($BD$3="計画",SUM(T38:AU38),IF($BD$3="実績",SUM(T38:AX38),""))</f>
        <v>0</v>
      </c>
      <c r="AZ37" s="193"/>
      <c r="BA37" s="196">
        <f>IF($BD$3="計画",AY37/4,IF($BD$3="実績",AY37/($V$7/7),""))</f>
        <v>0</v>
      </c>
      <c r="BB37" s="197"/>
      <c r="BC37" s="287"/>
      <c r="BD37" s="288"/>
      <c r="BE37" s="288"/>
      <c r="BF37" s="288"/>
      <c r="BG37" s="288"/>
      <c r="BH37" s="289"/>
    </row>
    <row r="38" spans="2:60" ht="20.25" customHeight="1" x14ac:dyDescent="0.4">
      <c r="B38" s="255"/>
      <c r="C38" s="296"/>
      <c r="D38" s="294"/>
      <c r="E38" s="295"/>
      <c r="F38" s="298"/>
      <c r="G38" s="299"/>
      <c r="H38" s="303"/>
      <c r="I38" s="301"/>
      <c r="J38" s="301"/>
      <c r="K38" s="301"/>
      <c r="L38" s="302"/>
      <c r="M38" s="307"/>
      <c r="N38" s="308"/>
      <c r="O38" s="308"/>
      <c r="P38" s="309"/>
      <c r="Q38" s="260" t="s">
        <v>55</v>
      </c>
      <c r="R38" s="261"/>
      <c r="S38" s="262"/>
      <c r="T38" s="124" t="str">
        <f>IF(T37="","",VLOOKUP(T37,'シフト記号表（勤務時間帯）'!$C$4:$K$35,9,FALSE))</f>
        <v/>
      </c>
      <c r="U38" s="125" t="str">
        <f>IF(U37="","",VLOOKUP(U37,'シフト記号表（勤務時間帯）'!$C$4:$K$35,9,FALSE))</f>
        <v/>
      </c>
      <c r="V38" s="125" t="str">
        <f>IF(V37="","",VLOOKUP(V37,'シフト記号表（勤務時間帯）'!$C$4:$K$35,9,FALSE))</f>
        <v/>
      </c>
      <c r="W38" s="125" t="str">
        <f>IF(W37="","",VLOOKUP(W37,'シフト記号表（勤務時間帯）'!$C$4:$K$35,9,FALSE))</f>
        <v/>
      </c>
      <c r="X38" s="125" t="str">
        <f>IF(X37="","",VLOOKUP(X37,'シフト記号表（勤務時間帯）'!$C$4:$K$35,9,FALSE))</f>
        <v/>
      </c>
      <c r="Y38" s="125" t="str">
        <f>IF(Y37="","",VLOOKUP(Y37,'シフト記号表（勤務時間帯）'!$C$4:$K$35,9,FALSE))</f>
        <v/>
      </c>
      <c r="Z38" s="126" t="str">
        <f>IF(Z37="","",VLOOKUP(Z37,'シフト記号表（勤務時間帯）'!$C$4:$K$35,9,FALSE))</f>
        <v/>
      </c>
      <c r="AA38" s="124" t="str">
        <f>IF(AA37="","",VLOOKUP(AA37,'シフト記号表（勤務時間帯）'!$C$4:$K$35,9,FALSE))</f>
        <v/>
      </c>
      <c r="AB38" s="125" t="str">
        <f>IF(AB37="","",VLOOKUP(AB37,'シフト記号表（勤務時間帯）'!$C$4:$K$35,9,FALSE))</f>
        <v/>
      </c>
      <c r="AC38" s="125" t="str">
        <f>IF(AC37="","",VLOOKUP(AC37,'シフト記号表（勤務時間帯）'!$C$4:$K$35,9,FALSE))</f>
        <v/>
      </c>
      <c r="AD38" s="125" t="str">
        <f>IF(AD37="","",VLOOKUP(AD37,'シフト記号表（勤務時間帯）'!$C$4:$K$35,9,FALSE))</f>
        <v/>
      </c>
      <c r="AE38" s="125" t="str">
        <f>IF(AE37="","",VLOOKUP(AE37,'シフト記号表（勤務時間帯）'!$C$4:$K$35,9,FALSE))</f>
        <v/>
      </c>
      <c r="AF38" s="125" t="str">
        <f>IF(AF37="","",VLOOKUP(AF37,'シフト記号表（勤務時間帯）'!$C$4:$K$35,9,FALSE))</f>
        <v/>
      </c>
      <c r="AG38" s="126" t="str">
        <f>IF(AG37="","",VLOOKUP(AG37,'シフト記号表（勤務時間帯）'!$C$4:$K$35,9,FALSE))</f>
        <v/>
      </c>
      <c r="AH38" s="124" t="str">
        <f>IF(AH37="","",VLOOKUP(AH37,'シフト記号表（勤務時間帯）'!$C$4:$K$35,9,FALSE))</f>
        <v/>
      </c>
      <c r="AI38" s="125" t="str">
        <f>IF(AI37="","",VLOOKUP(AI37,'シフト記号表（勤務時間帯）'!$C$4:$K$35,9,FALSE))</f>
        <v/>
      </c>
      <c r="AJ38" s="125" t="str">
        <f>IF(AJ37="","",VLOOKUP(AJ37,'シフト記号表（勤務時間帯）'!$C$4:$K$35,9,FALSE))</f>
        <v/>
      </c>
      <c r="AK38" s="125" t="str">
        <f>IF(AK37="","",VLOOKUP(AK37,'シフト記号表（勤務時間帯）'!$C$4:$K$35,9,FALSE))</f>
        <v/>
      </c>
      <c r="AL38" s="125" t="str">
        <f>IF(AL37="","",VLOOKUP(AL37,'シフト記号表（勤務時間帯）'!$C$4:$K$35,9,FALSE))</f>
        <v/>
      </c>
      <c r="AM38" s="125" t="str">
        <f>IF(AM37="","",VLOOKUP(AM37,'シフト記号表（勤務時間帯）'!$C$4:$K$35,9,FALSE))</f>
        <v/>
      </c>
      <c r="AN38" s="126" t="str">
        <f>IF(AN37="","",VLOOKUP(AN37,'シフト記号表（勤務時間帯）'!$C$4:$K$35,9,FALSE))</f>
        <v/>
      </c>
      <c r="AO38" s="124" t="str">
        <f>IF(AO37="","",VLOOKUP(AO37,'シフト記号表（勤務時間帯）'!$C$4:$K$35,9,FALSE))</f>
        <v/>
      </c>
      <c r="AP38" s="125" t="str">
        <f>IF(AP37="","",VLOOKUP(AP37,'シフト記号表（勤務時間帯）'!$C$4:$K$35,9,FALSE))</f>
        <v/>
      </c>
      <c r="AQ38" s="125" t="str">
        <f>IF(AQ37="","",VLOOKUP(AQ37,'シフト記号表（勤務時間帯）'!$C$4:$K$35,9,FALSE))</f>
        <v/>
      </c>
      <c r="AR38" s="125" t="str">
        <f>IF(AR37="","",VLOOKUP(AR37,'シフト記号表（勤務時間帯）'!$C$4:$K$35,9,FALSE))</f>
        <v/>
      </c>
      <c r="AS38" s="125" t="str">
        <f>IF(AS37="","",VLOOKUP(AS37,'シフト記号表（勤務時間帯）'!$C$4:$K$35,9,FALSE))</f>
        <v/>
      </c>
      <c r="AT38" s="125" t="str">
        <f>IF(AT37="","",VLOOKUP(AT37,'シフト記号表（勤務時間帯）'!$C$4:$K$35,9,FALSE))</f>
        <v/>
      </c>
      <c r="AU38" s="126" t="str">
        <f>IF(AU37="","",VLOOKUP(AU37,'シフト記号表（勤務時間帯）'!$C$4:$K$35,9,FALSE))</f>
        <v/>
      </c>
      <c r="AV38" s="124" t="str">
        <f>IF(AV37="","",VLOOKUP(AV37,'シフト記号表（勤務時間帯）'!$C$4:$K$35,9,FALSE))</f>
        <v/>
      </c>
      <c r="AW38" s="125" t="str">
        <f>IF(AW37="","",VLOOKUP(AW37,'シフト記号表（勤務時間帯）'!$C$4:$K$35,9,FALSE))</f>
        <v/>
      </c>
      <c r="AX38" s="126" t="str">
        <f>IF(AX37="","",VLOOKUP(AX37,'シフト記号表（勤務時間帯）'!$C$4:$K$35,9,FALSE))</f>
        <v/>
      </c>
      <c r="AY38" s="192"/>
      <c r="AZ38" s="193"/>
      <c r="BA38" s="196"/>
      <c r="BB38" s="197"/>
      <c r="BC38" s="290"/>
      <c r="BD38" s="291"/>
      <c r="BE38" s="291"/>
      <c r="BF38" s="291"/>
      <c r="BG38" s="291"/>
      <c r="BH38" s="292"/>
    </row>
    <row r="39" spans="2:60" ht="20.25" customHeight="1" x14ac:dyDescent="0.4">
      <c r="B39" s="207">
        <f>B37+1</f>
        <v>13</v>
      </c>
      <c r="C39" s="293"/>
      <c r="D39" s="294"/>
      <c r="E39" s="295"/>
      <c r="F39" s="297"/>
      <c r="G39" s="295"/>
      <c r="H39" s="300"/>
      <c r="I39" s="301"/>
      <c r="J39" s="301"/>
      <c r="K39" s="301"/>
      <c r="L39" s="302"/>
      <c r="M39" s="304"/>
      <c r="N39" s="305"/>
      <c r="O39" s="305"/>
      <c r="P39" s="306"/>
      <c r="Q39" s="226" t="s">
        <v>54</v>
      </c>
      <c r="R39" s="227"/>
      <c r="S39" s="228"/>
      <c r="T39" s="48"/>
      <c r="U39" s="49"/>
      <c r="V39" s="49"/>
      <c r="W39" s="49"/>
      <c r="X39" s="49"/>
      <c r="Y39" s="49"/>
      <c r="Z39" s="50"/>
      <c r="AA39" s="48"/>
      <c r="AB39" s="49"/>
      <c r="AC39" s="49"/>
      <c r="AD39" s="49"/>
      <c r="AE39" s="49"/>
      <c r="AF39" s="49"/>
      <c r="AG39" s="50"/>
      <c r="AH39" s="48"/>
      <c r="AI39" s="49"/>
      <c r="AJ39" s="49"/>
      <c r="AK39" s="49"/>
      <c r="AL39" s="49"/>
      <c r="AM39" s="49"/>
      <c r="AN39" s="50"/>
      <c r="AO39" s="48"/>
      <c r="AP39" s="49"/>
      <c r="AQ39" s="49"/>
      <c r="AR39" s="49"/>
      <c r="AS39" s="49"/>
      <c r="AT39" s="49"/>
      <c r="AU39" s="50"/>
      <c r="AV39" s="48"/>
      <c r="AW39" s="49"/>
      <c r="AX39" s="50"/>
      <c r="AY39" s="192">
        <f t="shared" ref="AY39" si="36">IF($BD$3="計画",SUM(T40:AU40),IF($BD$3="実績",SUM(T40:AX40),""))</f>
        <v>0</v>
      </c>
      <c r="AZ39" s="193"/>
      <c r="BA39" s="196">
        <f>IF($BD$3="計画",AY39/4,IF($BD$3="実績",AY39/($V$7/7),""))</f>
        <v>0</v>
      </c>
      <c r="BB39" s="197"/>
      <c r="BC39" s="287"/>
      <c r="BD39" s="288"/>
      <c r="BE39" s="288"/>
      <c r="BF39" s="288"/>
      <c r="BG39" s="288"/>
      <c r="BH39" s="289"/>
    </row>
    <row r="40" spans="2:60" ht="20.25" customHeight="1" x14ac:dyDescent="0.4">
      <c r="B40" s="255"/>
      <c r="C40" s="296"/>
      <c r="D40" s="294"/>
      <c r="E40" s="295"/>
      <c r="F40" s="298"/>
      <c r="G40" s="299"/>
      <c r="H40" s="303"/>
      <c r="I40" s="301"/>
      <c r="J40" s="301"/>
      <c r="K40" s="301"/>
      <c r="L40" s="302"/>
      <c r="M40" s="307"/>
      <c r="N40" s="308"/>
      <c r="O40" s="308"/>
      <c r="P40" s="309"/>
      <c r="Q40" s="260" t="s">
        <v>55</v>
      </c>
      <c r="R40" s="261"/>
      <c r="S40" s="262"/>
      <c r="T40" s="124" t="str">
        <f>IF(T39="","",VLOOKUP(T39,'シフト記号表（勤務時間帯）'!$C$4:$K$35,9,FALSE))</f>
        <v/>
      </c>
      <c r="U40" s="125" t="str">
        <f>IF(U39="","",VLOOKUP(U39,'シフト記号表（勤務時間帯）'!$C$4:$K$35,9,FALSE))</f>
        <v/>
      </c>
      <c r="V40" s="125" t="str">
        <f>IF(V39="","",VLOOKUP(V39,'シフト記号表（勤務時間帯）'!$C$4:$K$35,9,FALSE))</f>
        <v/>
      </c>
      <c r="W40" s="125" t="str">
        <f>IF(W39="","",VLOOKUP(W39,'シフト記号表（勤務時間帯）'!$C$4:$K$35,9,FALSE))</f>
        <v/>
      </c>
      <c r="X40" s="125" t="str">
        <f>IF(X39="","",VLOOKUP(X39,'シフト記号表（勤務時間帯）'!$C$4:$K$35,9,FALSE))</f>
        <v/>
      </c>
      <c r="Y40" s="125" t="str">
        <f>IF(Y39="","",VLOOKUP(Y39,'シフト記号表（勤務時間帯）'!$C$4:$K$35,9,FALSE))</f>
        <v/>
      </c>
      <c r="Z40" s="126" t="str">
        <f>IF(Z39="","",VLOOKUP(Z39,'シフト記号表（勤務時間帯）'!$C$4:$K$35,9,FALSE))</f>
        <v/>
      </c>
      <c r="AA40" s="124" t="str">
        <f>IF(AA39="","",VLOOKUP(AA39,'シフト記号表（勤務時間帯）'!$C$4:$K$35,9,FALSE))</f>
        <v/>
      </c>
      <c r="AB40" s="125" t="str">
        <f>IF(AB39="","",VLOOKUP(AB39,'シフト記号表（勤務時間帯）'!$C$4:$K$35,9,FALSE))</f>
        <v/>
      </c>
      <c r="AC40" s="125" t="str">
        <f>IF(AC39="","",VLOOKUP(AC39,'シフト記号表（勤務時間帯）'!$C$4:$K$35,9,FALSE))</f>
        <v/>
      </c>
      <c r="AD40" s="125" t="str">
        <f>IF(AD39="","",VLOOKUP(AD39,'シフト記号表（勤務時間帯）'!$C$4:$K$35,9,FALSE))</f>
        <v/>
      </c>
      <c r="AE40" s="125" t="str">
        <f>IF(AE39="","",VLOOKUP(AE39,'シフト記号表（勤務時間帯）'!$C$4:$K$35,9,FALSE))</f>
        <v/>
      </c>
      <c r="AF40" s="125" t="str">
        <f>IF(AF39="","",VLOOKUP(AF39,'シフト記号表（勤務時間帯）'!$C$4:$K$35,9,FALSE))</f>
        <v/>
      </c>
      <c r="AG40" s="126" t="str">
        <f>IF(AG39="","",VLOOKUP(AG39,'シフト記号表（勤務時間帯）'!$C$4:$K$35,9,FALSE))</f>
        <v/>
      </c>
      <c r="AH40" s="124" t="str">
        <f>IF(AH39="","",VLOOKUP(AH39,'シフト記号表（勤務時間帯）'!$C$4:$K$35,9,FALSE))</f>
        <v/>
      </c>
      <c r="AI40" s="125" t="str">
        <f>IF(AI39="","",VLOOKUP(AI39,'シフト記号表（勤務時間帯）'!$C$4:$K$35,9,FALSE))</f>
        <v/>
      </c>
      <c r="AJ40" s="125" t="str">
        <f>IF(AJ39="","",VLOOKUP(AJ39,'シフト記号表（勤務時間帯）'!$C$4:$K$35,9,FALSE))</f>
        <v/>
      </c>
      <c r="AK40" s="125" t="str">
        <f>IF(AK39="","",VLOOKUP(AK39,'シフト記号表（勤務時間帯）'!$C$4:$K$35,9,FALSE))</f>
        <v/>
      </c>
      <c r="AL40" s="125" t="str">
        <f>IF(AL39="","",VLOOKUP(AL39,'シフト記号表（勤務時間帯）'!$C$4:$K$35,9,FALSE))</f>
        <v/>
      </c>
      <c r="AM40" s="125" t="str">
        <f>IF(AM39="","",VLOOKUP(AM39,'シフト記号表（勤務時間帯）'!$C$4:$K$35,9,FALSE))</f>
        <v/>
      </c>
      <c r="AN40" s="126" t="str">
        <f>IF(AN39="","",VLOOKUP(AN39,'シフト記号表（勤務時間帯）'!$C$4:$K$35,9,FALSE))</f>
        <v/>
      </c>
      <c r="AO40" s="124" t="str">
        <f>IF(AO39="","",VLOOKUP(AO39,'シフト記号表（勤務時間帯）'!$C$4:$K$35,9,FALSE))</f>
        <v/>
      </c>
      <c r="AP40" s="125" t="str">
        <f>IF(AP39="","",VLOOKUP(AP39,'シフト記号表（勤務時間帯）'!$C$4:$K$35,9,FALSE))</f>
        <v/>
      </c>
      <c r="AQ40" s="125" t="str">
        <f>IF(AQ39="","",VLOOKUP(AQ39,'シフト記号表（勤務時間帯）'!$C$4:$K$35,9,FALSE))</f>
        <v/>
      </c>
      <c r="AR40" s="125" t="str">
        <f>IF(AR39="","",VLOOKUP(AR39,'シフト記号表（勤務時間帯）'!$C$4:$K$35,9,FALSE))</f>
        <v/>
      </c>
      <c r="AS40" s="125" t="str">
        <f>IF(AS39="","",VLOOKUP(AS39,'シフト記号表（勤務時間帯）'!$C$4:$K$35,9,FALSE))</f>
        <v/>
      </c>
      <c r="AT40" s="125" t="str">
        <f>IF(AT39="","",VLOOKUP(AT39,'シフト記号表（勤務時間帯）'!$C$4:$K$35,9,FALSE))</f>
        <v/>
      </c>
      <c r="AU40" s="126" t="str">
        <f>IF(AU39="","",VLOOKUP(AU39,'シフト記号表（勤務時間帯）'!$C$4:$K$35,9,FALSE))</f>
        <v/>
      </c>
      <c r="AV40" s="124" t="str">
        <f>IF(AV39="","",VLOOKUP(AV39,'シフト記号表（勤務時間帯）'!$C$4:$K$35,9,FALSE))</f>
        <v/>
      </c>
      <c r="AW40" s="125" t="str">
        <f>IF(AW39="","",VLOOKUP(AW39,'シフト記号表（勤務時間帯）'!$C$4:$K$35,9,FALSE))</f>
        <v/>
      </c>
      <c r="AX40" s="126" t="str">
        <f>IF(AX39="","",VLOOKUP(AX39,'シフト記号表（勤務時間帯）'!$C$4:$K$35,9,FALSE))</f>
        <v/>
      </c>
      <c r="AY40" s="192"/>
      <c r="AZ40" s="193"/>
      <c r="BA40" s="196"/>
      <c r="BB40" s="197"/>
      <c r="BC40" s="290"/>
      <c r="BD40" s="291"/>
      <c r="BE40" s="291"/>
      <c r="BF40" s="291"/>
      <c r="BG40" s="291"/>
      <c r="BH40" s="292"/>
    </row>
    <row r="41" spans="2:60" ht="20.25" customHeight="1" x14ac:dyDescent="0.4">
      <c r="B41" s="207">
        <f>B39+1</f>
        <v>14</v>
      </c>
      <c r="C41" s="293"/>
      <c r="D41" s="294"/>
      <c r="E41" s="295"/>
      <c r="F41" s="297"/>
      <c r="G41" s="295"/>
      <c r="H41" s="300"/>
      <c r="I41" s="301"/>
      <c r="J41" s="301"/>
      <c r="K41" s="301"/>
      <c r="L41" s="302"/>
      <c r="M41" s="304"/>
      <c r="N41" s="305"/>
      <c r="O41" s="305"/>
      <c r="P41" s="306"/>
      <c r="Q41" s="226" t="s">
        <v>54</v>
      </c>
      <c r="R41" s="227"/>
      <c r="S41" s="228"/>
      <c r="T41" s="48"/>
      <c r="U41" s="49"/>
      <c r="V41" s="49"/>
      <c r="W41" s="49"/>
      <c r="X41" s="49"/>
      <c r="Y41" s="49"/>
      <c r="Z41" s="50"/>
      <c r="AA41" s="48"/>
      <c r="AB41" s="49"/>
      <c r="AC41" s="49"/>
      <c r="AD41" s="49"/>
      <c r="AE41" s="49"/>
      <c r="AF41" s="49"/>
      <c r="AG41" s="50"/>
      <c r="AH41" s="48"/>
      <c r="AI41" s="49"/>
      <c r="AJ41" s="49"/>
      <c r="AK41" s="49"/>
      <c r="AL41" s="49"/>
      <c r="AM41" s="49"/>
      <c r="AN41" s="50"/>
      <c r="AO41" s="48"/>
      <c r="AP41" s="49"/>
      <c r="AQ41" s="49"/>
      <c r="AR41" s="49"/>
      <c r="AS41" s="49"/>
      <c r="AT41" s="49"/>
      <c r="AU41" s="50"/>
      <c r="AV41" s="48"/>
      <c r="AW41" s="49"/>
      <c r="AX41" s="50"/>
      <c r="AY41" s="192">
        <f t="shared" ref="AY41" si="37">IF($BD$3="計画",SUM(T42:AU42),IF($BD$3="実績",SUM(T42:AX42),""))</f>
        <v>0</v>
      </c>
      <c r="AZ41" s="193"/>
      <c r="BA41" s="196">
        <f>IF($BD$3="計画",AY41/4,IF($BD$3="実績",AY41/($V$7/7),""))</f>
        <v>0</v>
      </c>
      <c r="BB41" s="197"/>
      <c r="BC41" s="287"/>
      <c r="BD41" s="288"/>
      <c r="BE41" s="288"/>
      <c r="BF41" s="288"/>
      <c r="BG41" s="288"/>
      <c r="BH41" s="289"/>
    </row>
    <row r="42" spans="2:60" ht="20.25" customHeight="1" x14ac:dyDescent="0.4">
      <c r="B42" s="255"/>
      <c r="C42" s="296"/>
      <c r="D42" s="294"/>
      <c r="E42" s="295"/>
      <c r="F42" s="298"/>
      <c r="G42" s="299"/>
      <c r="H42" s="303"/>
      <c r="I42" s="301"/>
      <c r="J42" s="301"/>
      <c r="K42" s="301"/>
      <c r="L42" s="302"/>
      <c r="M42" s="307"/>
      <c r="N42" s="308"/>
      <c r="O42" s="308"/>
      <c r="P42" s="309"/>
      <c r="Q42" s="260" t="s">
        <v>55</v>
      </c>
      <c r="R42" s="261"/>
      <c r="S42" s="262"/>
      <c r="T42" s="124" t="str">
        <f>IF(T41="","",VLOOKUP(T41,'シフト記号表（勤務時間帯）'!$C$4:$K$35,9,FALSE))</f>
        <v/>
      </c>
      <c r="U42" s="125" t="str">
        <f>IF(U41="","",VLOOKUP(U41,'シフト記号表（勤務時間帯）'!$C$4:$K$35,9,FALSE))</f>
        <v/>
      </c>
      <c r="V42" s="125" t="str">
        <f>IF(V41="","",VLOOKUP(V41,'シフト記号表（勤務時間帯）'!$C$4:$K$35,9,FALSE))</f>
        <v/>
      </c>
      <c r="W42" s="125" t="str">
        <f>IF(W41="","",VLOOKUP(W41,'シフト記号表（勤務時間帯）'!$C$4:$K$35,9,FALSE))</f>
        <v/>
      </c>
      <c r="X42" s="125" t="str">
        <f>IF(X41="","",VLOOKUP(X41,'シフト記号表（勤務時間帯）'!$C$4:$K$35,9,FALSE))</f>
        <v/>
      </c>
      <c r="Y42" s="125" t="str">
        <f>IF(Y41="","",VLOOKUP(Y41,'シフト記号表（勤務時間帯）'!$C$4:$K$35,9,FALSE))</f>
        <v/>
      </c>
      <c r="Z42" s="126" t="str">
        <f>IF(Z41="","",VLOOKUP(Z41,'シフト記号表（勤務時間帯）'!$C$4:$K$35,9,FALSE))</f>
        <v/>
      </c>
      <c r="AA42" s="124" t="str">
        <f>IF(AA41="","",VLOOKUP(AA41,'シフト記号表（勤務時間帯）'!$C$4:$K$35,9,FALSE))</f>
        <v/>
      </c>
      <c r="AB42" s="125" t="str">
        <f>IF(AB41="","",VLOOKUP(AB41,'シフト記号表（勤務時間帯）'!$C$4:$K$35,9,FALSE))</f>
        <v/>
      </c>
      <c r="AC42" s="125" t="str">
        <f>IF(AC41="","",VLOOKUP(AC41,'シフト記号表（勤務時間帯）'!$C$4:$K$35,9,FALSE))</f>
        <v/>
      </c>
      <c r="AD42" s="125" t="str">
        <f>IF(AD41="","",VLOOKUP(AD41,'シフト記号表（勤務時間帯）'!$C$4:$K$35,9,FALSE))</f>
        <v/>
      </c>
      <c r="AE42" s="125" t="str">
        <f>IF(AE41="","",VLOOKUP(AE41,'シフト記号表（勤務時間帯）'!$C$4:$K$35,9,FALSE))</f>
        <v/>
      </c>
      <c r="AF42" s="125" t="str">
        <f>IF(AF41="","",VLOOKUP(AF41,'シフト記号表（勤務時間帯）'!$C$4:$K$35,9,FALSE))</f>
        <v/>
      </c>
      <c r="AG42" s="126" t="str">
        <f>IF(AG41="","",VLOOKUP(AG41,'シフト記号表（勤務時間帯）'!$C$4:$K$35,9,FALSE))</f>
        <v/>
      </c>
      <c r="AH42" s="124" t="str">
        <f>IF(AH41="","",VLOOKUP(AH41,'シフト記号表（勤務時間帯）'!$C$4:$K$35,9,FALSE))</f>
        <v/>
      </c>
      <c r="AI42" s="125" t="str">
        <f>IF(AI41="","",VLOOKUP(AI41,'シフト記号表（勤務時間帯）'!$C$4:$K$35,9,FALSE))</f>
        <v/>
      </c>
      <c r="AJ42" s="125" t="str">
        <f>IF(AJ41="","",VLOOKUP(AJ41,'シフト記号表（勤務時間帯）'!$C$4:$K$35,9,FALSE))</f>
        <v/>
      </c>
      <c r="AK42" s="125" t="str">
        <f>IF(AK41="","",VLOOKUP(AK41,'シフト記号表（勤務時間帯）'!$C$4:$K$35,9,FALSE))</f>
        <v/>
      </c>
      <c r="AL42" s="125" t="str">
        <f>IF(AL41="","",VLOOKUP(AL41,'シフト記号表（勤務時間帯）'!$C$4:$K$35,9,FALSE))</f>
        <v/>
      </c>
      <c r="AM42" s="125" t="str">
        <f>IF(AM41="","",VLOOKUP(AM41,'シフト記号表（勤務時間帯）'!$C$4:$K$35,9,FALSE))</f>
        <v/>
      </c>
      <c r="AN42" s="126" t="str">
        <f>IF(AN41="","",VLOOKUP(AN41,'シフト記号表（勤務時間帯）'!$C$4:$K$35,9,FALSE))</f>
        <v/>
      </c>
      <c r="AO42" s="124" t="str">
        <f>IF(AO41="","",VLOOKUP(AO41,'シフト記号表（勤務時間帯）'!$C$4:$K$35,9,FALSE))</f>
        <v/>
      </c>
      <c r="AP42" s="125" t="str">
        <f>IF(AP41="","",VLOOKUP(AP41,'シフト記号表（勤務時間帯）'!$C$4:$K$35,9,FALSE))</f>
        <v/>
      </c>
      <c r="AQ42" s="125" t="str">
        <f>IF(AQ41="","",VLOOKUP(AQ41,'シフト記号表（勤務時間帯）'!$C$4:$K$35,9,FALSE))</f>
        <v/>
      </c>
      <c r="AR42" s="125" t="str">
        <f>IF(AR41="","",VLOOKUP(AR41,'シフト記号表（勤務時間帯）'!$C$4:$K$35,9,FALSE))</f>
        <v/>
      </c>
      <c r="AS42" s="125" t="str">
        <f>IF(AS41="","",VLOOKUP(AS41,'シフト記号表（勤務時間帯）'!$C$4:$K$35,9,FALSE))</f>
        <v/>
      </c>
      <c r="AT42" s="125" t="str">
        <f>IF(AT41="","",VLOOKUP(AT41,'シフト記号表（勤務時間帯）'!$C$4:$K$35,9,FALSE))</f>
        <v/>
      </c>
      <c r="AU42" s="126" t="str">
        <f>IF(AU41="","",VLOOKUP(AU41,'シフト記号表（勤務時間帯）'!$C$4:$K$35,9,FALSE))</f>
        <v/>
      </c>
      <c r="AV42" s="124" t="str">
        <f>IF(AV41="","",VLOOKUP(AV41,'シフト記号表（勤務時間帯）'!$C$4:$K$35,9,FALSE))</f>
        <v/>
      </c>
      <c r="AW42" s="125" t="str">
        <f>IF(AW41="","",VLOOKUP(AW41,'シフト記号表（勤務時間帯）'!$C$4:$K$35,9,FALSE))</f>
        <v/>
      </c>
      <c r="AX42" s="126" t="str">
        <f>IF(AX41="","",VLOOKUP(AX41,'シフト記号表（勤務時間帯）'!$C$4:$K$35,9,FALSE))</f>
        <v/>
      </c>
      <c r="AY42" s="192"/>
      <c r="AZ42" s="193"/>
      <c r="BA42" s="196"/>
      <c r="BB42" s="197"/>
      <c r="BC42" s="290"/>
      <c r="BD42" s="291"/>
      <c r="BE42" s="291"/>
      <c r="BF42" s="291"/>
      <c r="BG42" s="291"/>
      <c r="BH42" s="292"/>
    </row>
    <row r="43" spans="2:60" ht="20.25" customHeight="1" x14ac:dyDescent="0.4">
      <c r="B43" s="207">
        <f>B41+1</f>
        <v>15</v>
      </c>
      <c r="C43" s="293"/>
      <c r="D43" s="294"/>
      <c r="E43" s="295"/>
      <c r="F43" s="297"/>
      <c r="G43" s="295"/>
      <c r="H43" s="300"/>
      <c r="I43" s="301"/>
      <c r="J43" s="301"/>
      <c r="K43" s="301"/>
      <c r="L43" s="302"/>
      <c r="M43" s="304"/>
      <c r="N43" s="305"/>
      <c r="O43" s="305"/>
      <c r="P43" s="306"/>
      <c r="Q43" s="226" t="s">
        <v>54</v>
      </c>
      <c r="R43" s="227"/>
      <c r="S43" s="228"/>
      <c r="T43" s="48"/>
      <c r="U43" s="49"/>
      <c r="V43" s="49"/>
      <c r="W43" s="49"/>
      <c r="X43" s="49"/>
      <c r="Y43" s="49"/>
      <c r="Z43" s="50"/>
      <c r="AA43" s="48"/>
      <c r="AB43" s="49"/>
      <c r="AC43" s="49"/>
      <c r="AD43" s="49"/>
      <c r="AE43" s="49"/>
      <c r="AF43" s="49"/>
      <c r="AG43" s="50"/>
      <c r="AH43" s="48"/>
      <c r="AI43" s="49"/>
      <c r="AJ43" s="49"/>
      <c r="AK43" s="49"/>
      <c r="AL43" s="49"/>
      <c r="AM43" s="49"/>
      <c r="AN43" s="50"/>
      <c r="AO43" s="48"/>
      <c r="AP43" s="49"/>
      <c r="AQ43" s="49"/>
      <c r="AR43" s="49"/>
      <c r="AS43" s="49"/>
      <c r="AT43" s="49"/>
      <c r="AU43" s="50"/>
      <c r="AV43" s="48"/>
      <c r="AW43" s="49"/>
      <c r="AX43" s="50"/>
      <c r="AY43" s="192">
        <f t="shared" ref="AY43" si="38">IF($BD$3="計画",SUM(T44:AU44),IF($BD$3="実績",SUM(T44:AX44),""))</f>
        <v>0</v>
      </c>
      <c r="AZ43" s="193"/>
      <c r="BA43" s="196">
        <f>IF($BD$3="計画",AY43/4,IF($BD$3="実績",AY43/($V$7/7),""))</f>
        <v>0</v>
      </c>
      <c r="BB43" s="197"/>
      <c r="BC43" s="287"/>
      <c r="BD43" s="288"/>
      <c r="BE43" s="288"/>
      <c r="BF43" s="288"/>
      <c r="BG43" s="288"/>
      <c r="BH43" s="289"/>
    </row>
    <row r="44" spans="2:60" ht="20.25" customHeight="1" thickBot="1" x14ac:dyDescent="0.45">
      <c r="B44" s="255"/>
      <c r="C44" s="296"/>
      <c r="D44" s="294"/>
      <c r="E44" s="295"/>
      <c r="F44" s="298"/>
      <c r="G44" s="299"/>
      <c r="H44" s="303"/>
      <c r="I44" s="301"/>
      <c r="J44" s="301"/>
      <c r="K44" s="301"/>
      <c r="L44" s="302"/>
      <c r="M44" s="307"/>
      <c r="N44" s="308"/>
      <c r="O44" s="308"/>
      <c r="P44" s="309"/>
      <c r="Q44" s="260" t="s">
        <v>55</v>
      </c>
      <c r="R44" s="261"/>
      <c r="S44" s="262"/>
      <c r="T44" s="124" t="str">
        <f>IF(T43="","",VLOOKUP(T43,'シフト記号表（勤務時間帯）'!$C$4:$K$35,9,FALSE))</f>
        <v/>
      </c>
      <c r="U44" s="125" t="str">
        <f>IF(U43="","",VLOOKUP(U43,'シフト記号表（勤務時間帯）'!$C$4:$K$35,9,FALSE))</f>
        <v/>
      </c>
      <c r="V44" s="125" t="str">
        <f>IF(V43="","",VLOOKUP(V43,'シフト記号表（勤務時間帯）'!$C$4:$K$35,9,FALSE))</f>
        <v/>
      </c>
      <c r="W44" s="125" t="str">
        <f>IF(W43="","",VLOOKUP(W43,'シフト記号表（勤務時間帯）'!$C$4:$K$35,9,FALSE))</f>
        <v/>
      </c>
      <c r="X44" s="125" t="str">
        <f>IF(X43="","",VLOOKUP(X43,'シフト記号表（勤務時間帯）'!$C$4:$K$35,9,FALSE))</f>
        <v/>
      </c>
      <c r="Y44" s="125" t="str">
        <f>IF(Y43="","",VLOOKUP(Y43,'シフト記号表（勤務時間帯）'!$C$4:$K$35,9,FALSE))</f>
        <v/>
      </c>
      <c r="Z44" s="126" t="str">
        <f>IF(Z43="","",VLOOKUP(Z43,'シフト記号表（勤務時間帯）'!$C$4:$K$35,9,FALSE))</f>
        <v/>
      </c>
      <c r="AA44" s="124" t="str">
        <f>IF(AA43="","",VLOOKUP(AA43,'シフト記号表（勤務時間帯）'!$C$4:$K$35,9,FALSE))</f>
        <v/>
      </c>
      <c r="AB44" s="125" t="str">
        <f>IF(AB43="","",VLOOKUP(AB43,'シフト記号表（勤務時間帯）'!$C$4:$K$35,9,FALSE))</f>
        <v/>
      </c>
      <c r="AC44" s="125" t="str">
        <f>IF(AC43="","",VLOOKUP(AC43,'シフト記号表（勤務時間帯）'!$C$4:$K$35,9,FALSE))</f>
        <v/>
      </c>
      <c r="AD44" s="125" t="str">
        <f>IF(AD43="","",VLOOKUP(AD43,'シフト記号表（勤務時間帯）'!$C$4:$K$35,9,FALSE))</f>
        <v/>
      </c>
      <c r="AE44" s="125" t="str">
        <f>IF(AE43="","",VLOOKUP(AE43,'シフト記号表（勤務時間帯）'!$C$4:$K$35,9,FALSE))</f>
        <v/>
      </c>
      <c r="AF44" s="125" t="str">
        <f>IF(AF43="","",VLOOKUP(AF43,'シフト記号表（勤務時間帯）'!$C$4:$K$35,9,FALSE))</f>
        <v/>
      </c>
      <c r="AG44" s="126" t="str">
        <f>IF(AG43="","",VLOOKUP(AG43,'シフト記号表（勤務時間帯）'!$C$4:$K$35,9,FALSE))</f>
        <v/>
      </c>
      <c r="AH44" s="124" t="str">
        <f>IF(AH43="","",VLOOKUP(AH43,'シフト記号表（勤務時間帯）'!$C$4:$K$35,9,FALSE))</f>
        <v/>
      </c>
      <c r="AI44" s="125" t="str">
        <f>IF(AI43="","",VLOOKUP(AI43,'シフト記号表（勤務時間帯）'!$C$4:$K$35,9,FALSE))</f>
        <v/>
      </c>
      <c r="AJ44" s="125" t="str">
        <f>IF(AJ43="","",VLOOKUP(AJ43,'シフト記号表（勤務時間帯）'!$C$4:$K$35,9,FALSE))</f>
        <v/>
      </c>
      <c r="AK44" s="125" t="str">
        <f>IF(AK43="","",VLOOKUP(AK43,'シフト記号表（勤務時間帯）'!$C$4:$K$35,9,FALSE))</f>
        <v/>
      </c>
      <c r="AL44" s="125" t="str">
        <f>IF(AL43="","",VLOOKUP(AL43,'シフト記号表（勤務時間帯）'!$C$4:$K$35,9,FALSE))</f>
        <v/>
      </c>
      <c r="AM44" s="125" t="str">
        <f>IF(AM43="","",VLOOKUP(AM43,'シフト記号表（勤務時間帯）'!$C$4:$K$35,9,FALSE))</f>
        <v/>
      </c>
      <c r="AN44" s="126" t="str">
        <f>IF(AN43="","",VLOOKUP(AN43,'シフト記号表（勤務時間帯）'!$C$4:$K$35,9,FALSE))</f>
        <v/>
      </c>
      <c r="AO44" s="124" t="str">
        <f>IF(AO43="","",VLOOKUP(AO43,'シフト記号表（勤務時間帯）'!$C$4:$K$35,9,FALSE))</f>
        <v/>
      </c>
      <c r="AP44" s="125" t="str">
        <f>IF(AP43="","",VLOOKUP(AP43,'シフト記号表（勤務時間帯）'!$C$4:$K$35,9,FALSE))</f>
        <v/>
      </c>
      <c r="AQ44" s="125" t="str">
        <f>IF(AQ43="","",VLOOKUP(AQ43,'シフト記号表（勤務時間帯）'!$C$4:$K$35,9,FALSE))</f>
        <v/>
      </c>
      <c r="AR44" s="125" t="str">
        <f>IF(AR43="","",VLOOKUP(AR43,'シフト記号表（勤務時間帯）'!$C$4:$K$35,9,FALSE))</f>
        <v/>
      </c>
      <c r="AS44" s="125" t="str">
        <f>IF(AS43="","",VLOOKUP(AS43,'シフト記号表（勤務時間帯）'!$C$4:$K$35,9,FALSE))</f>
        <v/>
      </c>
      <c r="AT44" s="125" t="str">
        <f>IF(AT43="","",VLOOKUP(AT43,'シフト記号表（勤務時間帯）'!$C$4:$K$35,9,FALSE))</f>
        <v/>
      </c>
      <c r="AU44" s="126" t="str">
        <f>IF(AU43="","",VLOOKUP(AU43,'シフト記号表（勤務時間帯）'!$C$4:$K$35,9,FALSE))</f>
        <v/>
      </c>
      <c r="AV44" s="124" t="str">
        <f>IF(AV43="","",VLOOKUP(AV43,'シフト記号表（勤務時間帯）'!$C$4:$K$35,9,FALSE))</f>
        <v/>
      </c>
      <c r="AW44" s="125" t="str">
        <f>IF(AW43="","",VLOOKUP(AW43,'シフト記号表（勤務時間帯）'!$C$4:$K$35,9,FALSE))</f>
        <v/>
      </c>
      <c r="AX44" s="126" t="str">
        <f>IF(AX43="","",VLOOKUP(AX43,'シフト記号表（勤務時間帯）'!$C$4:$K$35,9,FALSE))</f>
        <v/>
      </c>
      <c r="AY44" s="192"/>
      <c r="AZ44" s="193"/>
      <c r="BA44" s="196"/>
      <c r="BB44" s="197"/>
      <c r="BC44" s="290"/>
      <c r="BD44" s="291"/>
      <c r="BE44" s="291"/>
      <c r="BF44" s="291"/>
      <c r="BG44" s="291"/>
      <c r="BH44" s="292"/>
    </row>
    <row r="45" spans="2:60" ht="20.25" customHeight="1" thickBot="1" x14ac:dyDescent="0.45">
      <c r="B45" s="100"/>
      <c r="C45" s="101"/>
      <c r="D45" s="101"/>
      <c r="E45" s="101"/>
      <c r="F45" s="101"/>
      <c r="G45" s="101"/>
      <c r="H45" s="101"/>
      <c r="I45" s="101"/>
      <c r="J45" s="101"/>
      <c r="K45" s="101"/>
      <c r="L45" s="101"/>
      <c r="M45" s="101"/>
      <c r="N45" s="101"/>
      <c r="O45" s="101"/>
      <c r="P45" s="101"/>
      <c r="Q45" s="101"/>
      <c r="R45" s="101"/>
      <c r="S45" s="102"/>
      <c r="T45" s="264"/>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6">
        <f>SUM(AY15:AZ44)</f>
        <v>0</v>
      </c>
      <c r="AZ45" s="267"/>
      <c r="BA45" s="268">
        <f>SUM(BA15:BB44)</f>
        <v>0</v>
      </c>
      <c r="BB45" s="269"/>
      <c r="BC45" s="270"/>
      <c r="BD45" s="271"/>
      <c r="BE45" s="271"/>
      <c r="BF45" s="271"/>
      <c r="BG45" s="271"/>
      <c r="BH45" s="272"/>
    </row>
    <row r="46" spans="2:60" ht="20.25" customHeight="1" x14ac:dyDescent="0.4">
      <c r="C46" s="103"/>
      <c r="D46" s="103"/>
      <c r="E46" s="104"/>
      <c r="F46" s="105"/>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106"/>
      <c r="AH46" s="80"/>
      <c r="AI46" s="80"/>
      <c r="AJ46" s="80"/>
      <c r="AK46" s="80"/>
      <c r="AL46" s="80"/>
      <c r="AM46" s="80"/>
      <c r="AN46" s="80"/>
      <c r="AO46" s="80"/>
      <c r="AP46" s="80"/>
      <c r="AQ46" s="80"/>
      <c r="AR46" s="80"/>
      <c r="AS46" s="80"/>
      <c r="AT46" s="80"/>
      <c r="AU46" s="80"/>
      <c r="AV46" s="80"/>
      <c r="AW46" s="80"/>
      <c r="AX46" s="80"/>
      <c r="AY46" s="80"/>
    </row>
    <row r="47" spans="2:60" ht="20.25" customHeight="1" x14ac:dyDescent="0.4">
      <c r="F47" s="80" t="s">
        <v>216</v>
      </c>
      <c r="G47" s="80"/>
      <c r="H47" s="80"/>
      <c r="I47" s="80"/>
      <c r="J47" s="80"/>
      <c r="K47" s="80"/>
      <c r="L47" s="80"/>
      <c r="M47" s="80"/>
      <c r="N47" s="80"/>
      <c r="O47" s="80"/>
      <c r="P47" s="106"/>
      <c r="Q47" s="80"/>
      <c r="R47" s="80"/>
      <c r="S47" s="80"/>
      <c r="T47" s="80"/>
      <c r="U47" s="80"/>
      <c r="V47" s="80"/>
      <c r="W47" s="80"/>
      <c r="X47" s="80" t="s">
        <v>229</v>
      </c>
      <c r="Y47" s="80"/>
      <c r="Z47" s="80"/>
      <c r="AA47" s="80"/>
      <c r="AB47" s="80"/>
      <c r="AC47" s="80"/>
      <c r="AD47" s="80"/>
      <c r="AE47" s="80"/>
      <c r="AF47" s="80"/>
      <c r="AG47" s="80"/>
      <c r="AH47" s="106"/>
      <c r="AI47" s="80"/>
      <c r="AJ47" s="80"/>
      <c r="AM47" s="80" t="s">
        <v>121</v>
      </c>
      <c r="AN47" s="80"/>
      <c r="AO47" s="80"/>
      <c r="AP47" s="80"/>
      <c r="AQ47" s="80"/>
      <c r="AR47" s="80"/>
      <c r="AU47" s="80"/>
      <c r="AV47" s="80"/>
      <c r="AW47" s="80"/>
      <c r="AX47" s="80"/>
      <c r="AY47" s="80"/>
    </row>
    <row r="48" spans="2:60" ht="20.25" customHeight="1" x14ac:dyDescent="0.4">
      <c r="F48" s="80"/>
      <c r="G48" s="263" t="s">
        <v>78</v>
      </c>
      <c r="H48" s="263"/>
      <c r="I48" s="263" t="s">
        <v>79</v>
      </c>
      <c r="J48" s="263"/>
      <c r="K48" s="263"/>
      <c r="L48" s="263"/>
      <c r="M48" s="80"/>
      <c r="N48" s="178" t="s">
        <v>82</v>
      </c>
      <c r="O48" s="178"/>
      <c r="P48" s="178"/>
      <c r="Q48" s="178"/>
      <c r="S48" s="80"/>
      <c r="T48" s="107" t="s">
        <v>91</v>
      </c>
      <c r="U48" s="107"/>
      <c r="V48" s="80"/>
      <c r="W48" s="80"/>
      <c r="X48" s="80"/>
      <c r="Y48" s="78" t="s">
        <v>230</v>
      </c>
      <c r="AH48" s="344"/>
      <c r="AI48" s="345"/>
      <c r="AM48" s="128" t="s">
        <v>8</v>
      </c>
      <c r="AN48" s="130"/>
      <c r="AO48" s="128" t="s">
        <v>9</v>
      </c>
      <c r="AP48" s="129"/>
      <c r="AQ48" s="129"/>
      <c r="AR48" s="130"/>
      <c r="AU48" s="80"/>
      <c r="AV48" s="80"/>
      <c r="AW48" s="80"/>
      <c r="AX48" s="80"/>
      <c r="AY48" s="80"/>
    </row>
    <row r="49" spans="6:51" ht="20.25" customHeight="1" x14ac:dyDescent="0.4">
      <c r="F49" s="80"/>
      <c r="G49" s="134"/>
      <c r="H49" s="134"/>
      <c r="I49" s="134" t="s">
        <v>80</v>
      </c>
      <c r="J49" s="134"/>
      <c r="K49" s="134" t="s">
        <v>81</v>
      </c>
      <c r="L49" s="134"/>
      <c r="M49" s="80"/>
      <c r="N49" s="127" t="s">
        <v>80</v>
      </c>
      <c r="O49" s="127"/>
      <c r="P49" s="127" t="s">
        <v>81</v>
      </c>
      <c r="Q49" s="127"/>
      <c r="S49" s="80"/>
      <c r="T49" s="107" t="s">
        <v>88</v>
      </c>
      <c r="U49" s="107"/>
      <c r="V49" s="80"/>
      <c r="W49" s="80"/>
      <c r="X49" s="80"/>
      <c r="Y49" s="78" t="s">
        <v>231</v>
      </c>
      <c r="AC49" s="108" t="s">
        <v>6</v>
      </c>
      <c r="AD49" s="275">
        <f>COUNTIFS($C$15:$D$44,"登録看護職員",$F$15:$G$44,"C")</f>
        <v>0</v>
      </c>
      <c r="AE49" s="276"/>
      <c r="AG49" s="108" t="s">
        <v>7</v>
      </c>
      <c r="AH49" s="275">
        <f>COUNTIFS($C$15:$D$44,"登録看護職員",$F$15:$G$44,"D")</f>
        <v>0</v>
      </c>
      <c r="AI49" s="276"/>
      <c r="AM49" s="128" t="s">
        <v>4</v>
      </c>
      <c r="AN49" s="130"/>
      <c r="AO49" s="128" t="s">
        <v>96</v>
      </c>
      <c r="AP49" s="129"/>
      <c r="AQ49" s="129"/>
      <c r="AR49" s="130"/>
      <c r="AU49" s="80"/>
      <c r="AV49" s="80"/>
      <c r="AW49" s="80"/>
      <c r="AX49" s="80"/>
      <c r="AY49" s="80"/>
    </row>
    <row r="50" spans="6:51" ht="20.25" customHeight="1" x14ac:dyDescent="0.4">
      <c r="F50" s="80"/>
      <c r="G50" s="128" t="s">
        <v>4</v>
      </c>
      <c r="H50" s="130"/>
      <c r="I50" s="138">
        <f>SUMIFS($AY$15:$AZ$44,$C$15:$D$44,"訪問看護員",$F$15:$G$44,"A")</f>
        <v>0</v>
      </c>
      <c r="J50" s="139"/>
      <c r="K50" s="140">
        <f>SUMIFS($BA$15:$BB$44,$C$15:$D$44,"訪問看護員",$F$15:$G$44,"A")</f>
        <v>0</v>
      </c>
      <c r="L50" s="141"/>
      <c r="M50" s="80"/>
      <c r="N50" s="281">
        <v>0</v>
      </c>
      <c r="O50" s="282"/>
      <c r="P50" s="281">
        <v>0</v>
      </c>
      <c r="Q50" s="282"/>
      <c r="T50" s="281">
        <v>0</v>
      </c>
      <c r="U50" s="282"/>
      <c r="V50" s="80"/>
      <c r="W50" s="80"/>
      <c r="X50" s="80"/>
      <c r="Y50" s="263" t="s">
        <v>78</v>
      </c>
      <c r="Z50" s="263"/>
      <c r="AA50" s="263" t="s">
        <v>79</v>
      </c>
      <c r="AB50" s="263"/>
      <c r="AC50" s="263"/>
      <c r="AD50" s="263"/>
      <c r="AE50" s="80"/>
      <c r="AF50" s="178" t="s">
        <v>82</v>
      </c>
      <c r="AG50" s="178"/>
      <c r="AH50" s="178"/>
      <c r="AI50" s="178"/>
      <c r="AJ50" s="109"/>
      <c r="AM50" s="128" t="s">
        <v>5</v>
      </c>
      <c r="AN50" s="130"/>
      <c r="AO50" s="128" t="s">
        <v>97</v>
      </c>
      <c r="AP50" s="129"/>
      <c r="AQ50" s="129"/>
      <c r="AR50" s="130"/>
      <c r="AU50" s="80"/>
      <c r="AV50" s="80"/>
      <c r="AW50" s="80"/>
      <c r="AX50" s="80"/>
      <c r="AY50" s="80"/>
    </row>
    <row r="51" spans="6:51" ht="20.25" customHeight="1" x14ac:dyDescent="0.4">
      <c r="F51" s="80"/>
      <c r="G51" s="128" t="s">
        <v>5</v>
      </c>
      <c r="H51" s="130"/>
      <c r="I51" s="138">
        <f>SUMIFS($AY$15:$AZ$44,$C$15:$D$44,"訪問看護員",$F$15:$G$44,"B")</f>
        <v>0</v>
      </c>
      <c r="J51" s="139"/>
      <c r="K51" s="140">
        <f>SUMIFS($BA$15:$BB$44,$C$15:$D$44,"訪問看護員",$F$15:$G$44,"B")</f>
        <v>0</v>
      </c>
      <c r="L51" s="141"/>
      <c r="M51" s="80"/>
      <c r="N51" s="281">
        <v>0</v>
      </c>
      <c r="O51" s="282"/>
      <c r="P51" s="281">
        <v>0</v>
      </c>
      <c r="Q51" s="282"/>
      <c r="T51" s="281">
        <v>0</v>
      </c>
      <c r="U51" s="282"/>
      <c r="V51" s="80"/>
      <c r="W51" s="80"/>
      <c r="X51" s="80"/>
      <c r="Y51" s="134"/>
      <c r="Z51" s="134"/>
      <c r="AA51" s="134" t="s">
        <v>80</v>
      </c>
      <c r="AB51" s="134"/>
      <c r="AC51" s="134" t="s">
        <v>81</v>
      </c>
      <c r="AD51" s="134"/>
      <c r="AE51" s="80"/>
      <c r="AF51" s="134" t="s">
        <v>80</v>
      </c>
      <c r="AG51" s="134"/>
      <c r="AH51" s="134" t="s">
        <v>81</v>
      </c>
      <c r="AI51" s="134"/>
      <c r="AJ51" s="109"/>
      <c r="AM51" s="128" t="s">
        <v>6</v>
      </c>
      <c r="AN51" s="130"/>
      <c r="AO51" s="128" t="s">
        <v>98</v>
      </c>
      <c r="AP51" s="129"/>
      <c r="AQ51" s="129"/>
      <c r="AR51" s="130"/>
      <c r="AU51" s="80"/>
      <c r="AV51" s="80"/>
      <c r="AW51" s="80"/>
      <c r="AX51" s="80"/>
      <c r="AY51" s="80"/>
    </row>
    <row r="52" spans="6:51" ht="20.25" customHeight="1" x14ac:dyDescent="0.4">
      <c r="F52" s="80"/>
      <c r="G52" s="128" t="s">
        <v>6</v>
      </c>
      <c r="H52" s="130"/>
      <c r="I52" s="138">
        <f>SUMIFS($AY$15:$AZ$44,$C$15:$D$44,"訪問看護員",$F$15:$G$44,"C")</f>
        <v>0</v>
      </c>
      <c r="J52" s="139"/>
      <c r="K52" s="140">
        <f>SUMIFS($BA$15:$BB$44,$C$15:$D$44,"訪問看護員",$F$15:$G$44,"C")</f>
        <v>0</v>
      </c>
      <c r="L52" s="141"/>
      <c r="M52" s="80"/>
      <c r="N52" s="281">
        <v>0</v>
      </c>
      <c r="O52" s="282"/>
      <c r="P52" s="285">
        <v>0</v>
      </c>
      <c r="Q52" s="286"/>
      <c r="T52" s="128" t="s">
        <v>71</v>
      </c>
      <c r="U52" s="130"/>
      <c r="V52" s="80"/>
      <c r="W52" s="80"/>
      <c r="X52" s="80"/>
      <c r="Y52" s="128" t="s">
        <v>6</v>
      </c>
      <c r="Z52" s="130"/>
      <c r="AA52" s="138">
        <f>SUMIFS($AY$15:$AZ$44,$C$15:$D$44,"登録看護職員",$F$15:$G$44,"C")</f>
        <v>0</v>
      </c>
      <c r="AB52" s="139"/>
      <c r="AC52" s="140">
        <f>SUMIFS($BA$15:$BB$44,$C$15:$D$44,"登録看護職員",$F$15:$G$44,"C")</f>
        <v>0</v>
      </c>
      <c r="AD52" s="141"/>
      <c r="AE52" s="80"/>
      <c r="AF52" s="281">
        <v>0</v>
      </c>
      <c r="AG52" s="282"/>
      <c r="AH52" s="283">
        <v>0</v>
      </c>
      <c r="AI52" s="284"/>
      <c r="AM52" s="128" t="s">
        <v>7</v>
      </c>
      <c r="AN52" s="130"/>
      <c r="AO52" s="128" t="s">
        <v>120</v>
      </c>
      <c r="AP52" s="129"/>
      <c r="AQ52" s="129"/>
      <c r="AR52" s="130"/>
      <c r="AU52" s="80"/>
      <c r="AV52" s="80"/>
      <c r="AW52" s="80"/>
      <c r="AX52" s="80"/>
      <c r="AY52" s="80"/>
    </row>
    <row r="53" spans="6:51" ht="20.25" customHeight="1" x14ac:dyDescent="0.4">
      <c r="F53" s="80"/>
      <c r="G53" s="128" t="s">
        <v>7</v>
      </c>
      <c r="H53" s="130"/>
      <c r="I53" s="138">
        <f>SUMIFS($AY$15:$AZ$44,$C$15:$D$44,"訪問看護員",$F$15:$G$44,"D")</f>
        <v>0</v>
      </c>
      <c r="J53" s="139"/>
      <c r="K53" s="140">
        <f>SUMIFS($BA$15:$BB$44,$C$15:$D$44,"訪問看護員",$F$15:$G$44,"D")</f>
        <v>0</v>
      </c>
      <c r="L53" s="141"/>
      <c r="M53" s="80"/>
      <c r="N53" s="281">
        <v>0</v>
      </c>
      <c r="O53" s="282"/>
      <c r="P53" s="285">
        <v>0</v>
      </c>
      <c r="Q53" s="286"/>
      <c r="T53" s="128" t="s">
        <v>71</v>
      </c>
      <c r="U53" s="130"/>
      <c r="V53" s="80"/>
      <c r="W53" s="80"/>
      <c r="X53" s="80"/>
      <c r="Y53" s="128" t="s">
        <v>7</v>
      </c>
      <c r="Z53" s="130"/>
      <c r="AA53" s="138">
        <f>SUMIFS($AY$15:$AZ$44,$C$15:$D$44,"登録看護職員",$F$15:$G$44,"D")</f>
        <v>0</v>
      </c>
      <c r="AB53" s="139"/>
      <c r="AC53" s="140">
        <f>SUMIFS($BA$15:$BB$44,$C$15:$D$44,"登録看護職員",$F$15:$G$44,"D")</f>
        <v>0</v>
      </c>
      <c r="AD53" s="141"/>
      <c r="AE53" s="80"/>
      <c r="AF53" s="281">
        <v>0</v>
      </c>
      <c r="AG53" s="282"/>
      <c r="AH53" s="283">
        <v>0</v>
      </c>
      <c r="AI53" s="284"/>
      <c r="AL53" s="80"/>
      <c r="AM53" s="80"/>
      <c r="AN53" s="80"/>
      <c r="AU53" s="80"/>
      <c r="AV53" s="80"/>
      <c r="AW53" s="80"/>
      <c r="AX53" s="80"/>
      <c r="AY53" s="80"/>
    </row>
    <row r="54" spans="6:51" ht="20.25" customHeight="1" x14ac:dyDescent="0.4">
      <c r="F54" s="80"/>
      <c r="G54" s="128" t="s">
        <v>61</v>
      </c>
      <c r="H54" s="130"/>
      <c r="I54" s="138">
        <f>SUM(I50:J53)</f>
        <v>0</v>
      </c>
      <c r="J54" s="139"/>
      <c r="K54" s="140">
        <f>SUM(K50:L53)</f>
        <v>0</v>
      </c>
      <c r="L54" s="141"/>
      <c r="M54" s="80"/>
      <c r="N54" s="138">
        <f>SUM(N50:O53)</f>
        <v>0</v>
      </c>
      <c r="O54" s="139"/>
      <c r="P54" s="140">
        <f>SUM(P50:Q53)</f>
        <v>0</v>
      </c>
      <c r="Q54" s="141"/>
      <c r="T54" s="138">
        <f>SUM(T50:U51)</f>
        <v>0</v>
      </c>
      <c r="U54" s="139"/>
      <c r="V54" s="80"/>
      <c r="W54" s="80"/>
      <c r="X54" s="80"/>
      <c r="Y54" s="128" t="s">
        <v>61</v>
      </c>
      <c r="Z54" s="130"/>
      <c r="AA54" s="138">
        <f>SUM(AA52:AB53)</f>
        <v>0</v>
      </c>
      <c r="AB54" s="139"/>
      <c r="AC54" s="140">
        <f>SUM(AC52:AD53)</f>
        <v>0</v>
      </c>
      <c r="AD54" s="141"/>
      <c r="AE54" s="80"/>
      <c r="AF54" s="138">
        <f>SUM(AF52:AG53)</f>
        <v>0</v>
      </c>
      <c r="AG54" s="139"/>
      <c r="AH54" s="140">
        <f>SUM(AH52:AI53)</f>
        <v>0</v>
      </c>
      <c r="AI54" s="141"/>
      <c r="AL54" s="80"/>
      <c r="AM54" s="80"/>
      <c r="AN54" s="80"/>
      <c r="AU54" s="80"/>
      <c r="AV54" s="80"/>
      <c r="AW54" s="80"/>
      <c r="AX54" s="80"/>
      <c r="AY54" s="80"/>
    </row>
    <row r="55" spans="6:51" ht="20.25" customHeight="1" x14ac:dyDescent="0.4">
      <c r="F55" s="80"/>
      <c r="G55" s="80"/>
      <c r="H55" s="80"/>
      <c r="I55" s="80"/>
      <c r="J55" s="80"/>
      <c r="K55" s="80"/>
      <c r="L55" s="80"/>
      <c r="M55" s="80"/>
      <c r="N55" s="80"/>
      <c r="O55" s="80"/>
      <c r="P55" s="106"/>
      <c r="Q55" s="80"/>
      <c r="R55" s="80"/>
      <c r="S55" s="80"/>
      <c r="T55" s="80"/>
      <c r="U55" s="80"/>
      <c r="V55" s="80"/>
      <c r="W55" s="80"/>
      <c r="X55" s="80"/>
      <c r="Y55" s="80"/>
      <c r="Z55" s="80"/>
      <c r="AA55" s="80"/>
      <c r="AB55" s="80"/>
      <c r="AC55" s="80"/>
      <c r="AD55" s="80"/>
      <c r="AE55" s="80"/>
      <c r="AF55" s="80"/>
      <c r="AG55" s="80"/>
      <c r="AH55" s="106"/>
      <c r="AI55" s="80"/>
      <c r="AJ55" s="80"/>
      <c r="AK55" s="80"/>
      <c r="AL55" s="80"/>
      <c r="AM55" s="80"/>
      <c r="AN55" s="80"/>
      <c r="AU55" s="80"/>
      <c r="AV55" s="80"/>
      <c r="AW55" s="80"/>
      <c r="AX55" s="80"/>
      <c r="AY55" s="80"/>
    </row>
    <row r="56" spans="6:51" ht="20.25" customHeight="1" x14ac:dyDescent="0.4">
      <c r="F56" s="80"/>
      <c r="G56" s="106" t="s">
        <v>89</v>
      </c>
      <c r="H56" s="80"/>
      <c r="I56" s="80"/>
      <c r="J56" s="80"/>
      <c r="K56" s="80"/>
      <c r="L56" s="80"/>
      <c r="M56" s="110" t="s">
        <v>251</v>
      </c>
      <c r="N56" s="346" t="s">
        <v>252</v>
      </c>
      <c r="O56" s="347"/>
      <c r="P56" s="110"/>
      <c r="Q56" s="110"/>
      <c r="R56" s="80"/>
      <c r="S56" s="80"/>
      <c r="T56" s="80"/>
      <c r="U56" s="80"/>
      <c r="V56" s="80"/>
      <c r="W56" s="80"/>
      <c r="X56" s="80"/>
      <c r="Y56" s="106" t="s">
        <v>240</v>
      </c>
      <c r="Z56" s="80"/>
      <c r="AA56" s="80"/>
      <c r="AB56" s="80"/>
      <c r="AC56" s="80"/>
      <c r="AD56" s="80"/>
      <c r="AE56" s="80"/>
      <c r="AF56" s="80"/>
      <c r="AG56" s="80"/>
      <c r="AH56" s="110"/>
      <c r="AI56" s="110"/>
      <c r="AJ56" s="80"/>
      <c r="AK56" s="80"/>
      <c r="AL56" s="80"/>
      <c r="AM56" s="80"/>
      <c r="AN56" s="80"/>
      <c r="AU56" s="80"/>
      <c r="AV56" s="80"/>
      <c r="AW56" s="80"/>
      <c r="AX56" s="80"/>
      <c r="AY56" s="80"/>
    </row>
    <row r="57" spans="6:51" ht="20.25" customHeight="1" x14ac:dyDescent="0.4">
      <c r="F57" s="80"/>
      <c r="G57" s="80" t="s">
        <v>84</v>
      </c>
      <c r="H57" s="80"/>
      <c r="I57" s="80"/>
      <c r="J57" s="80"/>
      <c r="K57" s="80"/>
      <c r="L57" s="80" t="s">
        <v>85</v>
      </c>
      <c r="M57" s="80"/>
      <c r="N57" s="80"/>
      <c r="O57" s="80"/>
      <c r="P57" s="106"/>
      <c r="Q57" s="80"/>
      <c r="R57" s="80"/>
      <c r="S57" s="80"/>
      <c r="T57" s="80"/>
      <c r="U57" s="80"/>
      <c r="V57" s="80"/>
      <c r="W57" s="80"/>
      <c r="X57" s="80"/>
      <c r="Y57" s="80" t="s">
        <v>84</v>
      </c>
      <c r="Z57" s="80"/>
      <c r="AA57" s="80"/>
      <c r="AB57" s="80"/>
      <c r="AC57" s="80"/>
      <c r="AD57" s="80" t="s">
        <v>85</v>
      </c>
      <c r="AE57" s="80"/>
      <c r="AF57" s="80"/>
      <c r="AG57" s="80"/>
      <c r="AH57" s="106"/>
      <c r="AI57" s="80"/>
      <c r="AJ57" s="80"/>
      <c r="AK57" s="80"/>
      <c r="AL57" s="80"/>
      <c r="AM57" s="80"/>
      <c r="AN57" s="80"/>
      <c r="AU57" s="80"/>
      <c r="AV57" s="80"/>
    </row>
    <row r="58" spans="6:51" ht="20.25" customHeight="1" x14ac:dyDescent="0.4">
      <c r="F58" s="80"/>
      <c r="G58" s="80" t="str">
        <f>IF($N$56="週","対象時間数（週平均）","対象時間数（当月合計）")</f>
        <v>対象時間数（週平均）</v>
      </c>
      <c r="H58" s="80"/>
      <c r="I58" s="80"/>
      <c r="J58" s="80"/>
      <c r="K58" s="80"/>
      <c r="L58" s="80" t="str">
        <f>IF($N$56="週","週に勤務すべき時間数","当月に勤務すべき時間数")</f>
        <v>週に勤務すべき時間数</v>
      </c>
      <c r="M58" s="80"/>
      <c r="N58" s="80"/>
      <c r="O58" s="80"/>
      <c r="P58" s="106"/>
      <c r="Q58" s="80" t="s">
        <v>86</v>
      </c>
      <c r="R58" s="80"/>
      <c r="S58" s="80"/>
      <c r="T58" s="80"/>
      <c r="U58" s="80"/>
      <c r="V58" s="80"/>
      <c r="W58" s="80"/>
      <c r="X58" s="80"/>
      <c r="Y58" s="80" t="str">
        <f>IF($N$56="週","対象時間数（週平均）","対象時間数（当月合計）")</f>
        <v>対象時間数（週平均）</v>
      </c>
      <c r="Z58" s="80"/>
      <c r="AA58" s="80"/>
      <c r="AB58" s="80"/>
      <c r="AC58" s="80"/>
      <c r="AD58" s="80" t="str">
        <f>IF($N$56="週","週に勤務すべき時間数","当月に勤務すべき時間数")</f>
        <v>週に勤務すべき時間数</v>
      </c>
      <c r="AE58" s="80"/>
      <c r="AF58" s="80"/>
      <c r="AG58" s="80"/>
      <c r="AH58" s="106"/>
      <c r="AI58" s="80" t="s">
        <v>86</v>
      </c>
      <c r="AJ58" s="80"/>
      <c r="AK58" s="80"/>
      <c r="AL58" s="80"/>
      <c r="AM58" s="80"/>
      <c r="AN58" s="80"/>
      <c r="AU58" s="80"/>
      <c r="AV58" s="80"/>
    </row>
    <row r="59" spans="6:51" ht="20.25" customHeight="1" x14ac:dyDescent="0.4">
      <c r="F59" s="80"/>
      <c r="G59" s="146">
        <f>IF($N$56="週",P54,N54)</f>
        <v>0</v>
      </c>
      <c r="H59" s="147"/>
      <c r="I59" s="147"/>
      <c r="J59" s="148"/>
      <c r="K59" s="111" t="s">
        <v>62</v>
      </c>
      <c r="L59" s="128">
        <f>IF($N$56="週",$R$5,$V$5)</f>
        <v>40</v>
      </c>
      <c r="M59" s="129"/>
      <c r="N59" s="129"/>
      <c r="O59" s="130"/>
      <c r="P59" s="111" t="s">
        <v>63</v>
      </c>
      <c r="Q59" s="131">
        <f>ROUNDDOWN(G59/L59,1)</f>
        <v>0</v>
      </c>
      <c r="R59" s="132"/>
      <c r="S59" s="132"/>
      <c r="T59" s="133"/>
      <c r="U59" s="80"/>
      <c r="V59" s="80"/>
      <c r="W59" s="80"/>
      <c r="X59" s="80"/>
      <c r="Y59" s="146">
        <f>IF($N$56="週",AH54,AF54)</f>
        <v>0</v>
      </c>
      <c r="Z59" s="147"/>
      <c r="AA59" s="147"/>
      <c r="AB59" s="148"/>
      <c r="AC59" s="111" t="s">
        <v>62</v>
      </c>
      <c r="AD59" s="128">
        <f>IF($N$56="週",$R$5,$V$5)</f>
        <v>40</v>
      </c>
      <c r="AE59" s="129"/>
      <c r="AF59" s="129"/>
      <c r="AG59" s="130"/>
      <c r="AH59" s="111" t="s">
        <v>63</v>
      </c>
      <c r="AI59" s="131">
        <f>ROUNDDOWN(Y59/AD59,1)</f>
        <v>0</v>
      </c>
      <c r="AJ59" s="132"/>
      <c r="AK59" s="132"/>
      <c r="AL59" s="133"/>
      <c r="AM59" s="80"/>
      <c r="AN59" s="80"/>
      <c r="AU59" s="80"/>
      <c r="AV59" s="80"/>
    </row>
    <row r="60" spans="6:51" ht="20.25" customHeight="1" x14ac:dyDescent="0.4">
      <c r="F60" s="80"/>
      <c r="G60" s="80"/>
      <c r="H60" s="80"/>
      <c r="I60" s="80"/>
      <c r="J60" s="80"/>
      <c r="K60" s="80"/>
      <c r="L60" s="80"/>
      <c r="M60" s="80"/>
      <c r="N60" s="80"/>
      <c r="O60" s="80"/>
      <c r="P60" s="106"/>
      <c r="Q60" s="80" t="s">
        <v>122</v>
      </c>
      <c r="R60" s="80"/>
      <c r="S60" s="80"/>
      <c r="T60" s="80"/>
      <c r="U60" s="80"/>
      <c r="V60" s="80"/>
      <c r="W60" s="80"/>
      <c r="X60" s="80"/>
      <c r="Y60" s="80"/>
      <c r="Z60" s="80"/>
      <c r="AA60" s="80"/>
      <c r="AB60" s="80"/>
      <c r="AC60" s="80"/>
      <c r="AD60" s="80"/>
      <c r="AE60" s="80"/>
      <c r="AF60" s="80"/>
      <c r="AG60" s="80"/>
      <c r="AH60" s="106"/>
      <c r="AI60" s="80" t="s">
        <v>122</v>
      </c>
      <c r="AJ60" s="80"/>
      <c r="AK60" s="80"/>
      <c r="AL60" s="80"/>
      <c r="AM60" s="80"/>
      <c r="AN60" s="80"/>
      <c r="AU60" s="80"/>
      <c r="AV60" s="80"/>
    </row>
    <row r="61" spans="6:51" ht="20.25" customHeight="1" x14ac:dyDescent="0.4">
      <c r="F61" s="80"/>
      <c r="G61" s="80" t="s">
        <v>187</v>
      </c>
      <c r="H61" s="80"/>
      <c r="I61" s="80"/>
      <c r="J61" s="80"/>
      <c r="K61" s="80"/>
      <c r="L61" s="80"/>
      <c r="M61" s="80"/>
      <c r="N61" s="80"/>
      <c r="O61" s="80"/>
      <c r="P61" s="106"/>
      <c r="Q61" s="80"/>
      <c r="R61" s="80"/>
      <c r="S61" s="80"/>
      <c r="T61" s="80"/>
      <c r="U61" s="80"/>
      <c r="V61" s="80"/>
      <c r="W61" s="80"/>
      <c r="X61" s="80"/>
      <c r="Y61" s="80"/>
      <c r="Z61" s="80"/>
      <c r="AA61" s="80"/>
      <c r="AB61" s="80"/>
      <c r="AC61" s="80"/>
      <c r="AD61" s="80"/>
      <c r="AE61" s="80"/>
      <c r="AF61" s="80"/>
      <c r="AG61" s="80"/>
      <c r="AH61" s="106"/>
      <c r="AI61" s="80"/>
      <c r="AJ61" s="80"/>
      <c r="AK61" s="80"/>
      <c r="AL61" s="80"/>
      <c r="AM61" s="80"/>
      <c r="AN61" s="80"/>
      <c r="AU61" s="80"/>
      <c r="AV61" s="80"/>
    </row>
    <row r="62" spans="6:51" ht="20.25" customHeight="1" x14ac:dyDescent="0.4">
      <c r="F62" s="80"/>
      <c r="G62" s="80" t="s">
        <v>91</v>
      </c>
      <c r="H62" s="80"/>
      <c r="I62" s="80"/>
      <c r="J62" s="80"/>
      <c r="K62" s="80"/>
      <c r="L62" s="80"/>
      <c r="M62" s="80"/>
      <c r="N62" s="80"/>
      <c r="O62" s="80"/>
      <c r="P62" s="106"/>
      <c r="Q62" s="111"/>
      <c r="R62" s="111"/>
      <c r="S62" s="111"/>
      <c r="T62" s="111"/>
      <c r="U62" s="80"/>
      <c r="V62" s="80"/>
      <c r="W62" s="80"/>
      <c r="X62" s="80"/>
      <c r="Y62" s="80"/>
      <c r="Z62" s="80"/>
      <c r="AA62" s="80"/>
      <c r="AB62" s="80"/>
      <c r="AC62" s="80"/>
      <c r="AD62" s="80"/>
      <c r="AE62" s="80"/>
      <c r="AF62" s="80"/>
      <c r="AG62" s="80"/>
      <c r="AH62" s="80"/>
      <c r="AI62" s="80"/>
      <c r="AJ62" s="80"/>
      <c r="AK62" s="80"/>
      <c r="AL62" s="80"/>
      <c r="AM62" s="80"/>
      <c r="AN62" s="80"/>
      <c r="AU62" s="80"/>
      <c r="AV62" s="80"/>
    </row>
    <row r="63" spans="6:51" ht="20.25" customHeight="1" x14ac:dyDescent="0.4">
      <c r="F63" s="80"/>
      <c r="G63" s="78" t="s">
        <v>87</v>
      </c>
      <c r="L63" s="80" t="s">
        <v>90</v>
      </c>
      <c r="Q63" s="127" t="s">
        <v>83</v>
      </c>
      <c r="R63" s="127"/>
      <c r="S63" s="127"/>
      <c r="T63" s="127"/>
      <c r="U63" s="80"/>
      <c r="V63" s="80"/>
      <c r="W63" s="80"/>
      <c r="X63" s="80"/>
      <c r="Y63" s="80"/>
      <c r="Z63" s="80"/>
      <c r="AA63" s="80"/>
      <c r="AB63" s="80"/>
      <c r="AC63" s="80"/>
      <c r="AD63" s="80"/>
      <c r="AE63" s="80"/>
      <c r="AF63" s="80"/>
      <c r="AG63" s="80"/>
      <c r="AH63" s="80"/>
      <c r="AI63" s="80"/>
      <c r="AJ63" s="80"/>
      <c r="AK63" s="80"/>
      <c r="AL63" s="80"/>
      <c r="AM63" s="80"/>
      <c r="AN63" s="80"/>
      <c r="AO63" s="134" t="s">
        <v>239</v>
      </c>
      <c r="AP63" s="134"/>
      <c r="AQ63" s="134"/>
      <c r="AR63" s="134"/>
      <c r="AU63" s="80"/>
      <c r="AV63" s="80"/>
      <c r="AW63" s="80"/>
      <c r="AX63" s="80"/>
      <c r="AY63" s="80"/>
    </row>
    <row r="64" spans="6:51" ht="20.25" customHeight="1" x14ac:dyDescent="0.4">
      <c r="F64" s="80"/>
      <c r="G64" s="128">
        <f>T54</f>
        <v>0</v>
      </c>
      <c r="H64" s="129"/>
      <c r="I64" s="129"/>
      <c r="J64" s="130"/>
      <c r="K64" s="111" t="s">
        <v>133</v>
      </c>
      <c r="L64" s="131">
        <f>Q59</f>
        <v>0</v>
      </c>
      <c r="M64" s="132"/>
      <c r="N64" s="132"/>
      <c r="O64" s="133"/>
      <c r="P64" s="111" t="s">
        <v>63</v>
      </c>
      <c r="Q64" s="135">
        <f>ROUNDDOWN(G64+L64,1)</f>
        <v>0</v>
      </c>
      <c r="R64" s="136"/>
      <c r="S64" s="136"/>
      <c r="T64" s="137"/>
      <c r="U64" s="80"/>
      <c r="V64" s="80"/>
      <c r="W64" s="80"/>
      <c r="X64" s="80"/>
      <c r="Y64" s="80"/>
      <c r="Z64" s="80"/>
      <c r="AA64" s="80"/>
      <c r="AB64" s="80"/>
      <c r="AC64" s="80"/>
      <c r="AD64" s="80"/>
      <c r="AE64" s="80"/>
      <c r="AF64" s="80"/>
      <c r="AG64" s="80"/>
      <c r="AH64" s="80"/>
      <c r="AI64" s="80"/>
      <c r="AJ64" s="80"/>
      <c r="AK64" s="80"/>
      <c r="AL64" s="80"/>
      <c r="AM64" s="80"/>
      <c r="AN64" s="80"/>
      <c r="AO64" s="135">
        <f>Q64+AI59</f>
        <v>0</v>
      </c>
      <c r="AP64" s="136"/>
      <c r="AQ64" s="136"/>
      <c r="AR64" s="137"/>
      <c r="AU64" s="80"/>
      <c r="AV64" s="80"/>
      <c r="AW64" s="80"/>
      <c r="AX64" s="80"/>
      <c r="AY64" s="80"/>
    </row>
    <row r="65" spans="1:62" ht="20.25" customHeight="1" x14ac:dyDescent="0.4">
      <c r="W65" s="80"/>
      <c r="X65" s="80"/>
      <c r="Y65" s="80"/>
      <c r="Z65" s="80"/>
      <c r="AA65" s="80"/>
      <c r="AB65" s="80"/>
      <c r="AC65" s="80"/>
      <c r="AD65" s="80"/>
      <c r="AE65" s="80"/>
      <c r="AF65" s="80"/>
      <c r="AG65" s="106"/>
      <c r="AH65" s="80"/>
      <c r="AI65" s="80"/>
      <c r="AJ65" s="80"/>
      <c r="AK65" s="80"/>
      <c r="AL65" s="80"/>
      <c r="AM65" s="80"/>
      <c r="AN65" s="80"/>
      <c r="AO65" s="80"/>
      <c r="AP65" s="80"/>
      <c r="AQ65" s="80"/>
      <c r="AR65" s="80"/>
      <c r="AS65" s="80"/>
      <c r="AT65" s="80"/>
      <c r="AU65" s="80"/>
      <c r="AV65" s="80"/>
      <c r="AW65" s="80"/>
      <c r="AX65" s="80"/>
      <c r="AY65" s="80"/>
    </row>
    <row r="66" spans="1:62" ht="20.25" customHeight="1" x14ac:dyDescent="0.4">
      <c r="C66" s="106"/>
      <c r="D66" s="106"/>
      <c r="E66" s="106"/>
      <c r="F66" s="80"/>
      <c r="G66" s="80"/>
      <c r="H66" s="80"/>
      <c r="I66" s="80"/>
      <c r="J66" s="80"/>
      <c r="K66" s="80"/>
      <c r="L66" s="80"/>
      <c r="M66" s="80"/>
      <c r="N66" s="80"/>
      <c r="O66" s="80"/>
      <c r="P66" s="80"/>
      <c r="Q66" s="80"/>
      <c r="R66" s="80"/>
      <c r="S66" s="80"/>
      <c r="T66" s="80"/>
      <c r="U66" s="80"/>
      <c r="V66" s="80"/>
      <c r="W66" s="80"/>
      <c r="X66" s="106"/>
      <c r="Y66" s="80"/>
      <c r="Z66" s="80"/>
      <c r="AA66" s="80"/>
      <c r="AB66" s="80"/>
      <c r="AC66" s="80"/>
      <c r="AD66" s="80"/>
      <c r="AE66" s="80"/>
      <c r="AF66" s="80"/>
      <c r="AG66" s="80"/>
      <c r="AH66" s="80"/>
      <c r="AI66" s="80"/>
      <c r="AJ66" s="80"/>
      <c r="AN66" s="112"/>
      <c r="AO66" s="113"/>
      <c r="AP66" s="113"/>
      <c r="AQ66" s="80"/>
      <c r="AR66" s="80"/>
      <c r="AS66" s="80"/>
      <c r="AT66" s="80"/>
      <c r="AU66" s="80"/>
      <c r="AV66" s="80"/>
      <c r="AW66" s="80"/>
      <c r="AX66" s="80"/>
      <c r="AY66" s="80"/>
      <c r="AZ66" s="80"/>
      <c r="BA66" s="80"/>
      <c r="BB66" s="80"/>
      <c r="BC66" s="80"/>
      <c r="BD66" s="80"/>
      <c r="BE66" s="80"/>
      <c r="BF66" s="80"/>
      <c r="BG66" s="80"/>
      <c r="BH66" s="80"/>
      <c r="BI66" s="113"/>
    </row>
    <row r="67" spans="1:62" ht="20.25" customHeight="1" x14ac:dyDescent="0.4">
      <c r="A67" s="80"/>
      <c r="B67" s="80"/>
      <c r="C67" s="106"/>
      <c r="D67" s="106"/>
      <c r="E67" s="106"/>
      <c r="F67" s="80"/>
      <c r="G67" s="80"/>
      <c r="H67" s="80"/>
      <c r="I67" s="80"/>
      <c r="J67" s="80"/>
      <c r="K67" s="80"/>
      <c r="L67" s="80"/>
      <c r="M67" s="80"/>
      <c r="N67" s="80"/>
      <c r="O67" s="80"/>
      <c r="P67" s="80"/>
      <c r="Q67" s="80"/>
      <c r="R67" s="80"/>
      <c r="S67" s="80"/>
      <c r="T67" s="80"/>
      <c r="U67" s="80"/>
      <c r="V67" s="80"/>
      <c r="W67" s="80"/>
      <c r="X67" s="80"/>
      <c r="Y67" s="106"/>
      <c r="Z67" s="80"/>
      <c r="AA67" s="80"/>
      <c r="AB67" s="80"/>
      <c r="AC67" s="80"/>
      <c r="AD67" s="80"/>
      <c r="AE67" s="80"/>
      <c r="AF67" s="80"/>
      <c r="AG67" s="80"/>
      <c r="AH67" s="80"/>
      <c r="AI67" s="80"/>
      <c r="AJ67" s="80"/>
      <c r="AK67" s="80"/>
      <c r="AO67" s="112"/>
      <c r="AP67" s="113"/>
      <c r="AQ67" s="113"/>
      <c r="AR67" s="80"/>
      <c r="AS67" s="80"/>
      <c r="AT67" s="80"/>
      <c r="AU67" s="80"/>
      <c r="AV67" s="80"/>
      <c r="AW67" s="80"/>
      <c r="AX67" s="80"/>
      <c r="AY67" s="80"/>
      <c r="AZ67" s="80"/>
      <c r="BA67" s="80"/>
      <c r="BB67" s="80"/>
      <c r="BC67" s="80"/>
      <c r="BD67" s="80"/>
      <c r="BE67" s="80"/>
      <c r="BF67" s="80"/>
      <c r="BG67" s="80"/>
      <c r="BH67" s="80"/>
      <c r="BI67" s="80"/>
      <c r="BJ67" s="113"/>
    </row>
    <row r="68" spans="1:62" ht="20.25" customHeight="1" x14ac:dyDescent="0.4">
      <c r="A68" s="80"/>
      <c r="B68" s="80"/>
      <c r="C68" s="80"/>
      <c r="D68" s="80"/>
      <c r="E68" s="106"/>
      <c r="F68" s="80"/>
      <c r="G68" s="80"/>
      <c r="H68" s="80"/>
      <c r="I68" s="80"/>
      <c r="J68" s="80"/>
      <c r="K68" s="80"/>
      <c r="L68" s="80"/>
      <c r="M68" s="80"/>
      <c r="N68" s="80"/>
      <c r="O68" s="80"/>
      <c r="P68" s="80"/>
      <c r="Q68" s="80"/>
      <c r="R68" s="80"/>
      <c r="S68" s="80"/>
      <c r="T68" s="80"/>
      <c r="U68" s="80"/>
      <c r="V68" s="80"/>
      <c r="W68" s="80"/>
      <c r="X68" s="80"/>
      <c r="Y68" s="106"/>
      <c r="Z68" s="80"/>
      <c r="AA68" s="80"/>
      <c r="AB68" s="80"/>
      <c r="AC68" s="80"/>
      <c r="AD68" s="80"/>
      <c r="AE68" s="80"/>
      <c r="AF68" s="80"/>
      <c r="AG68" s="80"/>
      <c r="AH68" s="80"/>
      <c r="AI68" s="80"/>
      <c r="AJ68" s="80"/>
      <c r="AK68" s="80"/>
      <c r="AO68" s="112"/>
      <c r="AP68" s="113"/>
      <c r="AQ68" s="113"/>
      <c r="AR68" s="80"/>
      <c r="AS68" s="80"/>
      <c r="AT68" s="80"/>
      <c r="AU68" s="80"/>
      <c r="AV68" s="80"/>
      <c r="AW68" s="80"/>
      <c r="AX68" s="80"/>
      <c r="AY68" s="80"/>
      <c r="AZ68" s="80"/>
      <c r="BA68" s="80"/>
      <c r="BB68" s="80"/>
      <c r="BC68" s="80"/>
      <c r="BD68" s="80"/>
      <c r="BE68" s="80"/>
      <c r="BF68" s="80"/>
      <c r="BG68" s="80"/>
      <c r="BH68" s="80"/>
      <c r="BI68" s="80"/>
      <c r="BJ68" s="113"/>
    </row>
    <row r="69" spans="1:62" ht="20.25" customHeight="1" x14ac:dyDescent="0.4">
      <c r="A69" s="80"/>
      <c r="B69" s="80"/>
      <c r="C69" s="106"/>
      <c r="D69" s="106"/>
      <c r="E69" s="106"/>
      <c r="F69" s="80"/>
      <c r="G69" s="80"/>
      <c r="H69" s="80"/>
      <c r="I69" s="80"/>
      <c r="J69" s="80"/>
      <c r="K69" s="80"/>
      <c r="L69" s="80"/>
      <c r="M69" s="80"/>
      <c r="N69" s="80"/>
      <c r="O69" s="80"/>
      <c r="P69" s="80"/>
      <c r="Q69" s="80"/>
      <c r="R69" s="80"/>
      <c r="S69" s="80"/>
      <c r="T69" s="80"/>
      <c r="U69" s="80"/>
      <c r="V69" s="80"/>
      <c r="W69" s="80"/>
      <c r="X69" s="80"/>
      <c r="Y69" s="106"/>
      <c r="Z69" s="80"/>
      <c r="AA69" s="80"/>
      <c r="AB69" s="80"/>
      <c r="AC69" s="80"/>
      <c r="AD69" s="80"/>
      <c r="AE69" s="80"/>
      <c r="AF69" s="80"/>
      <c r="AG69" s="80"/>
      <c r="AH69" s="80"/>
      <c r="AI69" s="80"/>
      <c r="AJ69" s="80"/>
      <c r="AK69" s="80"/>
      <c r="AO69" s="112"/>
      <c r="AP69" s="113"/>
      <c r="AQ69" s="113"/>
      <c r="AR69" s="80"/>
      <c r="AS69" s="80"/>
      <c r="AT69" s="80"/>
      <c r="AU69" s="80"/>
      <c r="AV69" s="80"/>
      <c r="AW69" s="80"/>
      <c r="AX69" s="80"/>
      <c r="AY69" s="80"/>
      <c r="AZ69" s="80"/>
      <c r="BA69" s="80"/>
      <c r="BB69" s="80"/>
      <c r="BC69" s="80"/>
      <c r="BD69" s="80"/>
      <c r="BE69" s="80"/>
      <c r="BF69" s="80"/>
      <c r="BG69" s="80"/>
      <c r="BH69" s="80"/>
      <c r="BI69" s="80"/>
      <c r="BJ69" s="113"/>
    </row>
    <row r="70" spans="1:62" ht="20.25" customHeight="1" x14ac:dyDescent="0.4">
      <c r="C70" s="112"/>
      <c r="D70" s="112"/>
      <c r="E70" s="112"/>
      <c r="F70" s="112"/>
      <c r="G70" s="112"/>
      <c r="H70" s="112"/>
      <c r="I70" s="112"/>
      <c r="J70" s="112"/>
      <c r="K70" s="112"/>
      <c r="L70" s="112"/>
      <c r="M70" s="112"/>
      <c r="N70" s="112"/>
      <c r="O70" s="112"/>
      <c r="P70" s="112"/>
      <c r="Q70" s="112"/>
      <c r="R70" s="112"/>
      <c r="S70" s="112"/>
      <c r="T70" s="112"/>
      <c r="U70" s="112"/>
      <c r="V70" s="112"/>
      <c r="W70" s="112"/>
      <c r="X70" s="112"/>
      <c r="Y70" s="113"/>
      <c r="Z70" s="113"/>
      <c r="AA70" s="112"/>
      <c r="AB70" s="112"/>
      <c r="AC70" s="112"/>
      <c r="AD70" s="112"/>
      <c r="AE70" s="112"/>
      <c r="AF70" s="112"/>
      <c r="AG70" s="112"/>
      <c r="AH70" s="112"/>
      <c r="AI70" s="112"/>
      <c r="AJ70" s="112"/>
      <c r="AK70" s="112"/>
      <c r="AL70" s="112"/>
      <c r="AM70" s="112"/>
      <c r="AN70" s="112"/>
      <c r="AO70" s="112"/>
      <c r="AP70" s="113"/>
      <c r="AQ70" s="113"/>
      <c r="AR70" s="80"/>
      <c r="AS70" s="80"/>
      <c r="AT70" s="80"/>
      <c r="AU70" s="80"/>
      <c r="AV70" s="80"/>
      <c r="AW70" s="80"/>
      <c r="AX70" s="80"/>
      <c r="AY70" s="80"/>
      <c r="AZ70" s="80"/>
      <c r="BA70" s="80"/>
      <c r="BB70" s="80"/>
      <c r="BC70" s="80"/>
      <c r="BD70" s="80"/>
      <c r="BE70" s="80"/>
      <c r="BF70" s="80"/>
      <c r="BG70" s="80"/>
      <c r="BH70" s="80"/>
      <c r="BI70" s="80"/>
      <c r="BJ70" s="113"/>
    </row>
    <row r="71" spans="1:62" ht="20.25" customHeight="1" x14ac:dyDescent="0.4">
      <c r="C71" s="112"/>
      <c r="D71" s="112"/>
      <c r="E71" s="112"/>
      <c r="F71" s="112"/>
      <c r="G71" s="112"/>
      <c r="H71" s="112"/>
      <c r="I71" s="112"/>
      <c r="J71" s="112"/>
      <c r="K71" s="112"/>
      <c r="L71" s="112"/>
      <c r="M71" s="112"/>
      <c r="N71" s="112"/>
      <c r="O71" s="112"/>
      <c r="P71" s="112"/>
      <c r="Q71" s="112"/>
      <c r="R71" s="112"/>
      <c r="S71" s="112"/>
      <c r="T71" s="112"/>
      <c r="U71" s="112"/>
      <c r="V71" s="112"/>
      <c r="W71" s="112"/>
      <c r="X71" s="112"/>
      <c r="Y71" s="113"/>
      <c r="Z71" s="113"/>
      <c r="AA71" s="112"/>
      <c r="AB71" s="112"/>
      <c r="AC71" s="112"/>
      <c r="AD71" s="112"/>
      <c r="AE71" s="112"/>
      <c r="AF71" s="112"/>
      <c r="AG71" s="112"/>
      <c r="AH71" s="112"/>
      <c r="AI71" s="112"/>
      <c r="AJ71" s="112"/>
      <c r="AK71" s="112"/>
      <c r="AL71" s="112"/>
      <c r="AM71" s="112"/>
      <c r="AN71" s="112"/>
      <c r="AO71" s="112"/>
      <c r="AP71" s="113"/>
      <c r="AQ71" s="113"/>
      <c r="AR71" s="80"/>
      <c r="AS71" s="80"/>
      <c r="AT71" s="80"/>
      <c r="AU71" s="80"/>
      <c r="AV71" s="80"/>
      <c r="AW71" s="80"/>
      <c r="AX71" s="80"/>
      <c r="AY71" s="80"/>
      <c r="AZ71" s="80"/>
      <c r="BA71" s="80"/>
      <c r="BB71" s="80"/>
      <c r="BC71" s="80"/>
      <c r="BD71" s="80"/>
      <c r="BE71" s="80"/>
      <c r="BF71" s="80"/>
      <c r="BG71" s="80"/>
      <c r="BH71" s="80"/>
      <c r="BI71" s="80"/>
      <c r="BJ71" s="113"/>
    </row>
  </sheetData>
  <sheetProtection sheet="1" insertRows="0"/>
  <mergeCells count="261">
    <mergeCell ref="G52:H52"/>
    <mergeCell ref="I52:J52"/>
    <mergeCell ref="K52:L52"/>
    <mergeCell ref="G53:H53"/>
    <mergeCell ref="I53:J53"/>
    <mergeCell ref="K53:L53"/>
    <mergeCell ref="N51:O51"/>
    <mergeCell ref="Q39:S39"/>
    <mergeCell ref="AY39:AZ40"/>
    <mergeCell ref="P50:Q50"/>
    <mergeCell ref="T50:U50"/>
    <mergeCell ref="I49:J49"/>
    <mergeCell ref="K49:L49"/>
    <mergeCell ref="G50:H50"/>
    <mergeCell ref="I50:J50"/>
    <mergeCell ref="K50:L50"/>
    <mergeCell ref="G51:H51"/>
    <mergeCell ref="I51:J51"/>
    <mergeCell ref="K51:L51"/>
    <mergeCell ref="AH48:AI48"/>
    <mergeCell ref="AM48:AN48"/>
    <mergeCell ref="AO48:AR48"/>
    <mergeCell ref="AD49:AE49"/>
    <mergeCell ref="AH49:AI49"/>
    <mergeCell ref="AM49:AN49"/>
    <mergeCell ref="AO49:AR49"/>
    <mergeCell ref="T45:AX45"/>
    <mergeCell ref="N56:O56"/>
    <mergeCell ref="C10:E14"/>
    <mergeCell ref="F10:G14"/>
    <mergeCell ref="T11:Z11"/>
    <mergeCell ref="AA11:AG11"/>
    <mergeCell ref="AH11:AN11"/>
    <mergeCell ref="F25:G26"/>
    <mergeCell ref="M25:P26"/>
    <mergeCell ref="BC45:BH45"/>
    <mergeCell ref="AY45:AZ45"/>
    <mergeCell ref="BA45:BB45"/>
    <mergeCell ref="BC37:BH38"/>
    <mergeCell ref="Q38:S38"/>
    <mergeCell ref="M37:P38"/>
    <mergeCell ref="Q37:S37"/>
    <mergeCell ref="C35:E36"/>
    <mergeCell ref="F35:G36"/>
    <mergeCell ref="H35:L36"/>
    <mergeCell ref="M35:P36"/>
    <mergeCell ref="Q35:S35"/>
    <mergeCell ref="AY35:AZ36"/>
    <mergeCell ref="BA35:BB36"/>
    <mergeCell ref="BC35:BH36"/>
    <mergeCell ref="Q36:S36"/>
    <mergeCell ref="B10:B14"/>
    <mergeCell ref="B15:B16"/>
    <mergeCell ref="B17:B18"/>
    <mergeCell ref="B19:B20"/>
    <mergeCell ref="B21:B22"/>
    <mergeCell ref="B23:B24"/>
    <mergeCell ref="B25:B26"/>
    <mergeCell ref="B27:B28"/>
    <mergeCell ref="B29:B30"/>
    <mergeCell ref="AY19:AZ20"/>
    <mergeCell ref="AY21:AZ22"/>
    <mergeCell ref="BA15:BB16"/>
    <mergeCell ref="BA17:BB18"/>
    <mergeCell ref="BA19:BB20"/>
    <mergeCell ref="BA21:BB22"/>
    <mergeCell ref="BD3:BG3"/>
    <mergeCell ref="BC19:BH20"/>
    <mergeCell ref="BC21:BH22"/>
    <mergeCell ref="BC15:BH16"/>
    <mergeCell ref="BC17:BH18"/>
    <mergeCell ref="BC10:BH14"/>
    <mergeCell ref="BA10:BB14"/>
    <mergeCell ref="N5:O5"/>
    <mergeCell ref="R5:S5"/>
    <mergeCell ref="V5:W5"/>
    <mergeCell ref="V7:W7"/>
    <mergeCell ref="T10:AX10"/>
    <mergeCell ref="AY15:AZ16"/>
    <mergeCell ref="Y2:Z2"/>
    <mergeCell ref="H15:L16"/>
    <mergeCell ref="H17:L18"/>
    <mergeCell ref="H10:L14"/>
    <mergeCell ref="AQ2:BE2"/>
    <mergeCell ref="AO11:AU11"/>
    <mergeCell ref="AV11:AX11"/>
    <mergeCell ref="AY10:AZ14"/>
    <mergeCell ref="AY17:AZ18"/>
    <mergeCell ref="A1:V2"/>
    <mergeCell ref="H19:L20"/>
    <mergeCell ref="H21:L22"/>
    <mergeCell ref="F23:G24"/>
    <mergeCell ref="M23:P24"/>
    <mergeCell ref="Q24:S24"/>
    <mergeCell ref="C25:E26"/>
    <mergeCell ref="H23:L24"/>
    <mergeCell ref="H25:L26"/>
    <mergeCell ref="C23:E24"/>
    <mergeCell ref="Q25:S25"/>
    <mergeCell ref="Q23:S23"/>
    <mergeCell ref="AQ1:BE1"/>
    <mergeCell ref="AB2:AC2"/>
    <mergeCell ref="AF2:AG2"/>
    <mergeCell ref="C21:E22"/>
    <mergeCell ref="F21:G22"/>
    <mergeCell ref="M21:P22"/>
    <mergeCell ref="Q21:S21"/>
    <mergeCell ref="Q22:S22"/>
    <mergeCell ref="M15:P16"/>
    <mergeCell ref="F15:G16"/>
    <mergeCell ref="C15:E16"/>
    <mergeCell ref="Q15:S15"/>
    <mergeCell ref="Q16:S16"/>
    <mergeCell ref="C17:E18"/>
    <mergeCell ref="F17:G18"/>
    <mergeCell ref="M17:P18"/>
    <mergeCell ref="Q17:S17"/>
    <mergeCell ref="Q18:S18"/>
    <mergeCell ref="C19:E20"/>
    <mergeCell ref="F19:G20"/>
    <mergeCell ref="M19:P20"/>
    <mergeCell ref="Q19:S19"/>
    <mergeCell ref="Q20:S20"/>
    <mergeCell ref="M10:P14"/>
    <mergeCell ref="AY37:AZ38"/>
    <mergeCell ref="BA37:BB38"/>
    <mergeCell ref="BA39:BB40"/>
    <mergeCell ref="C27:E28"/>
    <mergeCell ref="F27:G28"/>
    <mergeCell ref="C33:E34"/>
    <mergeCell ref="H27:L28"/>
    <mergeCell ref="H29:L30"/>
    <mergeCell ref="M33:P34"/>
    <mergeCell ref="C31:E32"/>
    <mergeCell ref="F31:G32"/>
    <mergeCell ref="C29:E30"/>
    <mergeCell ref="F29:G30"/>
    <mergeCell ref="Q40:S40"/>
    <mergeCell ref="H33:L34"/>
    <mergeCell ref="M29:P30"/>
    <mergeCell ref="Q29:S29"/>
    <mergeCell ref="Q30:S30"/>
    <mergeCell ref="M31:P32"/>
    <mergeCell ref="F33:G34"/>
    <mergeCell ref="M27:P28"/>
    <mergeCell ref="Q27:S27"/>
    <mergeCell ref="Q28:S28"/>
    <mergeCell ref="BA27:BB28"/>
    <mergeCell ref="H31:L32"/>
    <mergeCell ref="B41:B42"/>
    <mergeCell ref="C41:E42"/>
    <mergeCell ref="F41:G42"/>
    <mergeCell ref="H41:L42"/>
    <mergeCell ref="B37:B38"/>
    <mergeCell ref="B31:B32"/>
    <mergeCell ref="B33:B34"/>
    <mergeCell ref="C37:E38"/>
    <mergeCell ref="F37:G38"/>
    <mergeCell ref="H37:L38"/>
    <mergeCell ref="B35:B36"/>
    <mergeCell ref="BC33:BH34"/>
    <mergeCell ref="AY23:AZ24"/>
    <mergeCell ref="AY25:AZ26"/>
    <mergeCell ref="AY27:AZ28"/>
    <mergeCell ref="AY29:AZ30"/>
    <mergeCell ref="AY31:AZ32"/>
    <mergeCell ref="Q33:S33"/>
    <mergeCell ref="Q34:S34"/>
    <mergeCell ref="Q31:S31"/>
    <mergeCell ref="Q32:S32"/>
    <mergeCell ref="AY33:AZ34"/>
    <mergeCell ref="Q26:S26"/>
    <mergeCell ref="BC23:BH24"/>
    <mergeCell ref="BC25:BH26"/>
    <mergeCell ref="BA23:BB24"/>
    <mergeCell ref="BA25:BB26"/>
    <mergeCell ref="BA33:BB34"/>
    <mergeCell ref="BC27:BH28"/>
    <mergeCell ref="BC29:BH30"/>
    <mergeCell ref="BC31:BH32"/>
    <mergeCell ref="BA29:BB30"/>
    <mergeCell ref="BA31:BB32"/>
    <mergeCell ref="BC39:BH40"/>
    <mergeCell ref="B43:B44"/>
    <mergeCell ref="C43:E44"/>
    <mergeCell ref="F43:G44"/>
    <mergeCell ref="H43:L44"/>
    <mergeCell ref="M43:P44"/>
    <mergeCell ref="Q43:S43"/>
    <mergeCell ref="AY43:AZ44"/>
    <mergeCell ref="BA43:BB44"/>
    <mergeCell ref="BC43:BH44"/>
    <mergeCell ref="Q44:S44"/>
    <mergeCell ref="B39:B40"/>
    <mergeCell ref="C39:E40"/>
    <mergeCell ref="F39:G40"/>
    <mergeCell ref="H39:L40"/>
    <mergeCell ref="M39:P40"/>
    <mergeCell ref="AY41:AZ42"/>
    <mergeCell ref="BA41:BB42"/>
    <mergeCell ref="M41:P42"/>
    <mergeCell ref="Q41:S41"/>
    <mergeCell ref="BC41:BH42"/>
    <mergeCell ref="Q42:S42"/>
    <mergeCell ref="G59:J59"/>
    <mergeCell ref="L59:O59"/>
    <mergeCell ref="Q59:T59"/>
    <mergeCell ref="G64:J64"/>
    <mergeCell ref="L64:O64"/>
    <mergeCell ref="Q64:T64"/>
    <mergeCell ref="N48:Q48"/>
    <mergeCell ref="P51:Q51"/>
    <mergeCell ref="T51:U51"/>
    <mergeCell ref="N52:O52"/>
    <mergeCell ref="P52:Q52"/>
    <mergeCell ref="T52:U52"/>
    <mergeCell ref="N53:O53"/>
    <mergeCell ref="P53:Q53"/>
    <mergeCell ref="T53:U53"/>
    <mergeCell ref="G54:H54"/>
    <mergeCell ref="I54:J54"/>
    <mergeCell ref="K54:L54"/>
    <mergeCell ref="N54:O54"/>
    <mergeCell ref="P54:Q54"/>
    <mergeCell ref="T54:U54"/>
    <mergeCell ref="I48:L48"/>
    <mergeCell ref="G48:H49"/>
    <mergeCell ref="N50:O50"/>
    <mergeCell ref="AH51:AI51"/>
    <mergeCell ref="AM51:AN51"/>
    <mergeCell ref="AO51:AR51"/>
    <mergeCell ref="Y52:Z52"/>
    <mergeCell ref="AA52:AB52"/>
    <mergeCell ref="AC52:AD52"/>
    <mergeCell ref="AF52:AG52"/>
    <mergeCell ref="AH52:AI52"/>
    <mergeCell ref="AM52:AN52"/>
    <mergeCell ref="AO52:AR52"/>
    <mergeCell ref="Y50:Z51"/>
    <mergeCell ref="AA50:AD50"/>
    <mergeCell ref="AF50:AI50"/>
    <mergeCell ref="AM50:AN50"/>
    <mergeCell ref="AO50:AR50"/>
    <mergeCell ref="AA51:AB51"/>
    <mergeCell ref="AC51:AD51"/>
    <mergeCell ref="AF51:AG51"/>
    <mergeCell ref="Y53:Z53"/>
    <mergeCell ref="AA53:AB53"/>
    <mergeCell ref="AC53:AD53"/>
    <mergeCell ref="AF53:AG53"/>
    <mergeCell ref="AH53:AI53"/>
    <mergeCell ref="AO64:AR64"/>
    <mergeCell ref="Y54:Z54"/>
    <mergeCell ref="AA54:AB54"/>
    <mergeCell ref="AC54:AD54"/>
    <mergeCell ref="AF54:AG54"/>
    <mergeCell ref="AH54:AI54"/>
    <mergeCell ref="Y59:AB59"/>
    <mergeCell ref="AD59:AG59"/>
    <mergeCell ref="AI59:AL59"/>
    <mergeCell ref="AO63:AR63"/>
  </mergeCells>
  <phoneticPr fontId="1"/>
  <dataValidations count="6">
    <dataValidation type="list" allowBlank="1" showInputMessage="1" showErrorMessage="1" sqref="F17 F19 F21 F23 F25 F27 F29 F31 F33 F15:G16 F41 F39 F37 F35 F43">
      <formula1>"A, B, C, D"</formula1>
    </dataValidation>
    <dataValidation type="list" allowBlank="1" showInputMessage="1" showErrorMessage="1" sqref="C15:D15 C17:D17 C19:D19 C21:D21 C23:D23 C25:D25 C27:D27 C29:D29 C31:D31 C33:D33 C41:D41 C39:D39 C37:D37 C35:D35 C43:D43">
      <formula1>職種</formula1>
    </dataValidation>
    <dataValidation type="list" allowBlank="1" showInputMessage="1" showErrorMessage="1" sqref="BD3:BG3">
      <formula1>"計画,実績"</formula1>
    </dataValidation>
    <dataValidation type="decimal" allowBlank="1" showInputMessage="1" showErrorMessage="1" error="入力可能範囲　32～40" sqref="R5:S5">
      <formula1>32</formula1>
      <formula2>40</formula2>
    </dataValidation>
    <dataValidation type="list" allowBlank="1" showInputMessage="1" showErrorMessage="1" sqref="N56:O56">
      <formula1>"週,暦月"</formula1>
    </dataValidation>
    <dataValidation type="list" errorStyle="warning" allowBlank="1" showInputMessage="1" showErrorMessage="1" error="リストにない場合のみ、入力してください。" sqref="H15:L44">
      <formula1>INDIRECT(C15)</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ignoredErrors>
    <ignoredError sqref="BC3" numberStoredAsText="1"/>
    <ignoredError sqref="AW14"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'シフト記号表（勤務時間帯）'!$C$4:$C$35</xm:f>
          </x14:formula1>
          <xm:sqref>T15:AX15 T17:AX17 T19:AX19 T21:AX21 T23:AX23 T25:AX25 T27:AX27 T29:AX29 T31:AX31 T33:AX33 T35:AX35 T37:AX37 T39:AX39 T41:AX41 T43:AX43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B1:M35"/>
  <sheetViews>
    <sheetView view="pageBreakPreview" zoomScaleNormal="100" zoomScaleSheetLayoutView="100" workbookViewId="0">
      <selection activeCell="B15" sqref="B15"/>
    </sheetView>
  </sheetViews>
  <sheetFormatPr defaultRowHeight="18.75" x14ac:dyDescent="0.4"/>
  <cols>
    <col min="1" max="1" width="1.625" style="116" customWidth="1"/>
    <col min="2" max="2" width="15.125" style="115" bestFit="1" customWidth="1"/>
    <col min="3" max="3" width="10.625" style="115" customWidth="1"/>
    <col min="4" max="4" width="3.375" style="115" bestFit="1" customWidth="1"/>
    <col min="5" max="5" width="15.625" style="116" customWidth="1"/>
    <col min="6" max="6" width="3.375" style="116" bestFit="1" customWidth="1"/>
    <col min="7" max="7" width="15.625" style="116" customWidth="1"/>
    <col min="8" max="8" width="3.375" style="116" bestFit="1" customWidth="1"/>
    <col min="9" max="9" width="15.625" style="115" customWidth="1"/>
    <col min="10" max="10" width="3.375" style="116" bestFit="1" customWidth="1"/>
    <col min="11" max="11" width="15.625" style="116" customWidth="1"/>
    <col min="12" max="12" width="5" style="116" customWidth="1"/>
    <col min="13" max="16384" width="9" style="116"/>
  </cols>
  <sheetData>
    <row r="1" spans="2:11" x14ac:dyDescent="0.4">
      <c r="B1" s="114" t="s">
        <v>104</v>
      </c>
    </row>
    <row r="2" spans="2:11" x14ac:dyDescent="0.4">
      <c r="B2" s="117" t="s">
        <v>103</v>
      </c>
      <c r="E2" s="118" t="s">
        <v>139</v>
      </c>
      <c r="I2" s="119" t="s">
        <v>140</v>
      </c>
    </row>
    <row r="3" spans="2:11" x14ac:dyDescent="0.4">
      <c r="B3" s="115" t="s">
        <v>66</v>
      </c>
      <c r="C3" s="115" t="s">
        <v>8</v>
      </c>
      <c r="E3" s="115" t="s">
        <v>50</v>
      </c>
      <c r="F3" s="115"/>
      <c r="G3" s="115" t="s">
        <v>51</v>
      </c>
      <c r="I3" s="115" t="s">
        <v>53</v>
      </c>
      <c r="K3" s="115" t="s">
        <v>52</v>
      </c>
    </row>
    <row r="4" spans="2:11" x14ac:dyDescent="0.4">
      <c r="B4" s="115" t="s">
        <v>67</v>
      </c>
      <c r="C4" s="51" t="s">
        <v>64</v>
      </c>
      <c r="D4" s="115" t="s">
        <v>68</v>
      </c>
      <c r="E4" s="52" t="s">
        <v>71</v>
      </c>
      <c r="F4" s="115" t="s">
        <v>49</v>
      </c>
      <c r="G4" s="52" t="s">
        <v>71</v>
      </c>
      <c r="H4" s="122" t="s">
        <v>16</v>
      </c>
      <c r="I4" s="52" t="s">
        <v>71</v>
      </c>
      <c r="J4" s="116" t="s">
        <v>20</v>
      </c>
      <c r="K4" s="53" t="s">
        <v>71</v>
      </c>
    </row>
    <row r="5" spans="2:11" x14ac:dyDescent="0.4">
      <c r="B5" s="115" t="s">
        <v>69</v>
      </c>
      <c r="C5" s="51" t="s">
        <v>65</v>
      </c>
      <c r="D5" s="115" t="s">
        <v>68</v>
      </c>
      <c r="E5" s="52" t="s">
        <v>71</v>
      </c>
      <c r="F5" s="115" t="s">
        <v>49</v>
      </c>
      <c r="G5" s="52" t="s">
        <v>71</v>
      </c>
      <c r="H5" s="122" t="s">
        <v>16</v>
      </c>
      <c r="I5" s="52" t="s">
        <v>71</v>
      </c>
      <c r="J5" s="116" t="s">
        <v>20</v>
      </c>
      <c r="K5" s="53" t="s">
        <v>71</v>
      </c>
    </row>
    <row r="6" spans="2:11" x14ac:dyDescent="0.4">
      <c r="B6" s="115" t="s">
        <v>93</v>
      </c>
      <c r="C6" s="51" t="s">
        <v>92</v>
      </c>
      <c r="D6" s="115" t="s">
        <v>68</v>
      </c>
      <c r="E6" s="52" t="s">
        <v>71</v>
      </c>
      <c r="F6" s="115" t="s">
        <v>49</v>
      </c>
      <c r="G6" s="52" t="s">
        <v>71</v>
      </c>
      <c r="H6" s="122" t="s">
        <v>16</v>
      </c>
      <c r="I6" s="52" t="s">
        <v>71</v>
      </c>
      <c r="J6" s="116" t="s">
        <v>20</v>
      </c>
      <c r="K6" s="53" t="s">
        <v>71</v>
      </c>
    </row>
    <row r="7" spans="2:11" x14ac:dyDescent="0.4">
      <c r="C7" s="51" t="s">
        <v>23</v>
      </c>
      <c r="D7" s="115" t="s">
        <v>68</v>
      </c>
      <c r="E7" s="52">
        <v>0.375</v>
      </c>
      <c r="F7" s="115" t="s">
        <v>49</v>
      </c>
      <c r="G7" s="52">
        <v>0.75</v>
      </c>
      <c r="H7" s="122" t="s">
        <v>16</v>
      </c>
      <c r="I7" s="52">
        <v>4.1666666666666664E-2</v>
      </c>
      <c r="J7" s="116" t="s">
        <v>20</v>
      </c>
      <c r="K7" s="54">
        <f>IF(OR(E7="",G7=""),"",(G7+IF(E7&gt;G7,1,0)-E7-I7)*24)</f>
        <v>8</v>
      </c>
    </row>
    <row r="8" spans="2:11" x14ac:dyDescent="0.4">
      <c r="C8" s="51" t="s">
        <v>24</v>
      </c>
      <c r="D8" s="115" t="s">
        <v>68</v>
      </c>
      <c r="E8" s="52">
        <v>0.29166666666666669</v>
      </c>
      <c r="F8" s="115" t="s">
        <v>49</v>
      </c>
      <c r="G8" s="52">
        <v>0.66666666666666663</v>
      </c>
      <c r="H8" s="122" t="s">
        <v>16</v>
      </c>
      <c r="I8" s="52">
        <v>4.1666666666666664E-2</v>
      </c>
      <c r="J8" s="116" t="s">
        <v>20</v>
      </c>
      <c r="K8" s="54">
        <f t="shared" ref="K8:K20" si="0">IF(OR(E8="",G8=""),"",(G8+IF(E8&gt;G8,1,0)-E8-I8)*24)</f>
        <v>7.9999999999999982</v>
      </c>
    </row>
    <row r="9" spans="2:11" x14ac:dyDescent="0.4">
      <c r="C9" s="51" t="s">
        <v>25</v>
      </c>
      <c r="D9" s="115" t="s">
        <v>68</v>
      </c>
      <c r="E9" s="52">
        <v>0.33333333333333331</v>
      </c>
      <c r="F9" s="115" t="s">
        <v>49</v>
      </c>
      <c r="G9" s="52">
        <v>0.70833333333333304</v>
      </c>
      <c r="H9" s="122" t="s">
        <v>16</v>
      </c>
      <c r="I9" s="52">
        <v>4.1666666666666699E-2</v>
      </c>
      <c r="J9" s="116" t="s">
        <v>20</v>
      </c>
      <c r="K9" s="54">
        <f t="shared" si="0"/>
        <v>7.9999999999999929</v>
      </c>
    </row>
    <row r="10" spans="2:11" x14ac:dyDescent="0.4">
      <c r="C10" s="51" t="s">
        <v>26</v>
      </c>
      <c r="D10" s="115" t="s">
        <v>68</v>
      </c>
      <c r="E10" s="52">
        <v>0.33333333333333331</v>
      </c>
      <c r="F10" s="115" t="s">
        <v>49</v>
      </c>
      <c r="G10" s="52">
        <v>0.5</v>
      </c>
      <c r="H10" s="122" t="s">
        <v>16</v>
      </c>
      <c r="I10" s="52">
        <v>0</v>
      </c>
      <c r="J10" s="116" t="s">
        <v>20</v>
      </c>
      <c r="K10" s="54">
        <f t="shared" si="0"/>
        <v>4</v>
      </c>
    </row>
    <row r="11" spans="2:11" x14ac:dyDescent="0.4">
      <c r="C11" s="51" t="s">
        <v>27</v>
      </c>
      <c r="D11" s="115" t="s">
        <v>68</v>
      </c>
      <c r="E11" s="52">
        <v>0.54166666666666663</v>
      </c>
      <c r="F11" s="115" t="s">
        <v>49</v>
      </c>
      <c r="G11" s="52">
        <v>0.70833333333333337</v>
      </c>
      <c r="H11" s="122" t="s">
        <v>16</v>
      </c>
      <c r="I11" s="52">
        <v>0</v>
      </c>
      <c r="J11" s="116" t="s">
        <v>20</v>
      </c>
      <c r="K11" s="54">
        <f t="shared" si="0"/>
        <v>4.0000000000000018</v>
      </c>
    </row>
    <row r="12" spans="2:11" x14ac:dyDescent="0.4">
      <c r="C12" s="51" t="s">
        <v>28</v>
      </c>
      <c r="D12" s="115" t="s">
        <v>68</v>
      </c>
      <c r="E12" s="52">
        <v>0.41666666666666669</v>
      </c>
      <c r="F12" s="115" t="s">
        <v>49</v>
      </c>
      <c r="G12" s="52">
        <v>0.58333333333333337</v>
      </c>
      <c r="H12" s="122" t="s">
        <v>16</v>
      </c>
      <c r="I12" s="52">
        <v>0</v>
      </c>
      <c r="J12" s="116" t="s">
        <v>20</v>
      </c>
      <c r="K12" s="54">
        <f t="shared" si="0"/>
        <v>4</v>
      </c>
    </row>
    <row r="13" spans="2:11" x14ac:dyDescent="0.4">
      <c r="C13" s="51" t="s">
        <v>29</v>
      </c>
      <c r="D13" s="115" t="s">
        <v>68</v>
      </c>
      <c r="E13" s="52"/>
      <c r="F13" s="115" t="s">
        <v>49</v>
      </c>
      <c r="G13" s="52"/>
      <c r="H13" s="122" t="s">
        <v>16</v>
      </c>
      <c r="I13" s="52"/>
      <c r="J13" s="116" t="s">
        <v>20</v>
      </c>
      <c r="K13" s="54" t="str">
        <f t="shared" si="0"/>
        <v/>
      </c>
    </row>
    <row r="14" spans="2:11" x14ac:dyDescent="0.4">
      <c r="C14" s="51" t="s">
        <v>30</v>
      </c>
      <c r="D14" s="115" t="s">
        <v>68</v>
      </c>
      <c r="E14" s="52"/>
      <c r="F14" s="115" t="s">
        <v>49</v>
      </c>
      <c r="G14" s="52"/>
      <c r="H14" s="122" t="s">
        <v>16</v>
      </c>
      <c r="I14" s="52"/>
      <c r="J14" s="116" t="s">
        <v>20</v>
      </c>
      <c r="K14" s="54" t="str">
        <f t="shared" si="0"/>
        <v/>
      </c>
    </row>
    <row r="15" spans="2:11" x14ac:dyDescent="0.4">
      <c r="C15" s="51" t="s">
        <v>31</v>
      </c>
      <c r="D15" s="115" t="s">
        <v>68</v>
      </c>
      <c r="E15" s="52"/>
      <c r="F15" s="115" t="s">
        <v>49</v>
      </c>
      <c r="G15" s="52"/>
      <c r="H15" s="122" t="s">
        <v>16</v>
      </c>
      <c r="I15" s="52"/>
      <c r="J15" s="116" t="s">
        <v>20</v>
      </c>
      <c r="K15" s="54" t="str">
        <f t="shared" si="0"/>
        <v/>
      </c>
    </row>
    <row r="16" spans="2:11" x14ac:dyDescent="0.4">
      <c r="C16" s="51" t="s">
        <v>32</v>
      </c>
      <c r="D16" s="115" t="s">
        <v>68</v>
      </c>
      <c r="E16" s="52"/>
      <c r="F16" s="115" t="s">
        <v>49</v>
      </c>
      <c r="G16" s="52"/>
      <c r="H16" s="122" t="s">
        <v>16</v>
      </c>
      <c r="I16" s="52"/>
      <c r="J16" s="116" t="s">
        <v>20</v>
      </c>
      <c r="K16" s="54" t="str">
        <f t="shared" si="0"/>
        <v/>
      </c>
    </row>
    <row r="17" spans="3:11" x14ac:dyDescent="0.4">
      <c r="C17" s="51" t="s">
        <v>33</v>
      </c>
      <c r="D17" s="115" t="s">
        <v>68</v>
      </c>
      <c r="E17" s="52"/>
      <c r="F17" s="115" t="s">
        <v>49</v>
      </c>
      <c r="G17" s="52"/>
      <c r="H17" s="122" t="s">
        <v>16</v>
      </c>
      <c r="I17" s="52"/>
      <c r="J17" s="116" t="s">
        <v>20</v>
      </c>
      <c r="K17" s="54" t="str">
        <f t="shared" si="0"/>
        <v/>
      </c>
    </row>
    <row r="18" spans="3:11" x14ac:dyDescent="0.4">
      <c r="C18" s="51" t="s">
        <v>34</v>
      </c>
      <c r="D18" s="115" t="s">
        <v>68</v>
      </c>
      <c r="E18" s="52"/>
      <c r="F18" s="115" t="s">
        <v>49</v>
      </c>
      <c r="G18" s="52"/>
      <c r="H18" s="122" t="s">
        <v>16</v>
      </c>
      <c r="I18" s="52"/>
      <c r="J18" s="116" t="s">
        <v>20</v>
      </c>
      <c r="K18" s="54" t="str">
        <f t="shared" si="0"/>
        <v/>
      </c>
    </row>
    <row r="19" spans="3:11" x14ac:dyDescent="0.4">
      <c r="C19" s="51" t="s">
        <v>35</v>
      </c>
      <c r="D19" s="115" t="s">
        <v>68</v>
      </c>
      <c r="E19" s="52"/>
      <c r="F19" s="115" t="s">
        <v>49</v>
      </c>
      <c r="G19" s="52"/>
      <c r="H19" s="122" t="s">
        <v>16</v>
      </c>
      <c r="I19" s="52"/>
      <c r="J19" s="116" t="s">
        <v>20</v>
      </c>
      <c r="K19" s="54" t="str">
        <f t="shared" si="0"/>
        <v/>
      </c>
    </row>
    <row r="20" spans="3:11" x14ac:dyDescent="0.4">
      <c r="C20" s="51" t="s">
        <v>36</v>
      </c>
      <c r="D20" s="115" t="s">
        <v>68</v>
      </c>
      <c r="E20" s="52"/>
      <c r="F20" s="115" t="s">
        <v>49</v>
      </c>
      <c r="G20" s="52"/>
      <c r="H20" s="122" t="s">
        <v>16</v>
      </c>
      <c r="I20" s="52"/>
      <c r="J20" s="116" t="s">
        <v>20</v>
      </c>
      <c r="K20" s="54" t="str">
        <f t="shared" si="0"/>
        <v/>
      </c>
    </row>
    <row r="21" spans="3:11" x14ac:dyDescent="0.4">
      <c r="C21" s="51" t="s">
        <v>37</v>
      </c>
      <c r="D21" s="115" t="s">
        <v>68</v>
      </c>
      <c r="E21" s="123"/>
      <c r="F21" s="115" t="s">
        <v>49</v>
      </c>
      <c r="G21" s="123"/>
      <c r="H21" s="122" t="s">
        <v>16</v>
      </c>
      <c r="I21" s="123"/>
      <c r="J21" s="116" t="s">
        <v>20</v>
      </c>
      <c r="K21" s="51">
        <v>1</v>
      </c>
    </row>
    <row r="22" spans="3:11" x14ac:dyDescent="0.4">
      <c r="C22" s="51" t="s">
        <v>38</v>
      </c>
      <c r="D22" s="115" t="s">
        <v>68</v>
      </c>
      <c r="E22" s="123"/>
      <c r="F22" s="115" t="s">
        <v>49</v>
      </c>
      <c r="G22" s="123"/>
      <c r="H22" s="122" t="s">
        <v>16</v>
      </c>
      <c r="I22" s="123"/>
      <c r="J22" s="116" t="s">
        <v>20</v>
      </c>
      <c r="K22" s="51">
        <v>2</v>
      </c>
    </row>
    <row r="23" spans="3:11" x14ac:dyDescent="0.4">
      <c r="C23" s="51" t="s">
        <v>39</v>
      </c>
      <c r="D23" s="115" t="s">
        <v>68</v>
      </c>
      <c r="E23" s="123"/>
      <c r="F23" s="115" t="s">
        <v>49</v>
      </c>
      <c r="G23" s="123"/>
      <c r="H23" s="122" t="s">
        <v>16</v>
      </c>
      <c r="I23" s="123"/>
      <c r="J23" s="116" t="s">
        <v>20</v>
      </c>
      <c r="K23" s="51">
        <v>3</v>
      </c>
    </row>
    <row r="24" spans="3:11" x14ac:dyDescent="0.4">
      <c r="C24" s="51" t="s">
        <v>40</v>
      </c>
      <c r="D24" s="115" t="s">
        <v>68</v>
      </c>
      <c r="E24" s="123"/>
      <c r="F24" s="115" t="s">
        <v>49</v>
      </c>
      <c r="G24" s="123"/>
      <c r="H24" s="122" t="s">
        <v>16</v>
      </c>
      <c r="I24" s="123"/>
      <c r="J24" s="116" t="s">
        <v>20</v>
      </c>
      <c r="K24" s="51">
        <v>4</v>
      </c>
    </row>
    <row r="25" spans="3:11" x14ac:dyDescent="0.4">
      <c r="C25" s="51" t="s">
        <v>41</v>
      </c>
      <c r="D25" s="115" t="s">
        <v>68</v>
      </c>
      <c r="E25" s="123"/>
      <c r="F25" s="115" t="s">
        <v>49</v>
      </c>
      <c r="G25" s="123"/>
      <c r="H25" s="122" t="s">
        <v>16</v>
      </c>
      <c r="I25" s="123"/>
      <c r="J25" s="116" t="s">
        <v>20</v>
      </c>
      <c r="K25" s="51">
        <v>5</v>
      </c>
    </row>
    <row r="26" spans="3:11" x14ac:dyDescent="0.4">
      <c r="C26" s="51" t="s">
        <v>42</v>
      </c>
      <c r="D26" s="115" t="s">
        <v>68</v>
      </c>
      <c r="E26" s="123"/>
      <c r="F26" s="115" t="s">
        <v>49</v>
      </c>
      <c r="G26" s="123"/>
      <c r="H26" s="122" t="s">
        <v>16</v>
      </c>
      <c r="I26" s="123"/>
      <c r="J26" s="116" t="s">
        <v>20</v>
      </c>
      <c r="K26" s="51">
        <v>6</v>
      </c>
    </row>
    <row r="27" spans="3:11" x14ac:dyDescent="0.4">
      <c r="C27" s="51" t="s">
        <v>43</v>
      </c>
      <c r="D27" s="115" t="s">
        <v>68</v>
      </c>
      <c r="E27" s="123"/>
      <c r="F27" s="115" t="s">
        <v>49</v>
      </c>
      <c r="G27" s="123"/>
      <c r="H27" s="122" t="s">
        <v>16</v>
      </c>
      <c r="I27" s="123"/>
      <c r="J27" s="116" t="s">
        <v>20</v>
      </c>
      <c r="K27" s="51">
        <v>7</v>
      </c>
    </row>
    <row r="28" spans="3:11" x14ac:dyDescent="0.4">
      <c r="C28" s="51" t="s">
        <v>44</v>
      </c>
      <c r="D28" s="115" t="s">
        <v>68</v>
      </c>
      <c r="E28" s="123"/>
      <c r="F28" s="115" t="s">
        <v>49</v>
      </c>
      <c r="G28" s="123"/>
      <c r="H28" s="122" t="s">
        <v>16</v>
      </c>
      <c r="I28" s="123"/>
      <c r="J28" s="116" t="s">
        <v>20</v>
      </c>
      <c r="K28" s="51">
        <v>8</v>
      </c>
    </row>
    <row r="29" spans="3:11" x14ac:dyDescent="0.4">
      <c r="C29" s="51" t="s">
        <v>45</v>
      </c>
      <c r="D29" s="115" t="s">
        <v>68</v>
      </c>
      <c r="E29" s="123"/>
      <c r="F29" s="115" t="s">
        <v>49</v>
      </c>
      <c r="G29" s="123"/>
      <c r="H29" s="122" t="s">
        <v>16</v>
      </c>
      <c r="I29" s="123"/>
      <c r="J29" s="116" t="s">
        <v>20</v>
      </c>
      <c r="K29" s="51"/>
    </row>
    <row r="30" spans="3:11" x14ac:dyDescent="0.4">
      <c r="C30" s="51" t="s">
        <v>46</v>
      </c>
      <c r="D30" s="115" t="s">
        <v>68</v>
      </c>
      <c r="E30" s="123"/>
      <c r="F30" s="115" t="s">
        <v>49</v>
      </c>
      <c r="G30" s="123"/>
      <c r="H30" s="122" t="s">
        <v>16</v>
      </c>
      <c r="I30" s="123"/>
      <c r="J30" s="116" t="s">
        <v>20</v>
      </c>
      <c r="K30" s="51"/>
    </row>
    <row r="31" spans="3:11" x14ac:dyDescent="0.4">
      <c r="C31" s="51" t="s">
        <v>47</v>
      </c>
      <c r="D31" s="115" t="s">
        <v>68</v>
      </c>
      <c r="E31" s="123"/>
      <c r="F31" s="115" t="s">
        <v>49</v>
      </c>
      <c r="G31" s="123"/>
      <c r="H31" s="122" t="s">
        <v>16</v>
      </c>
      <c r="I31" s="123"/>
      <c r="J31" s="116" t="s">
        <v>20</v>
      </c>
      <c r="K31" s="51"/>
    </row>
    <row r="32" spans="3:11" x14ac:dyDescent="0.4">
      <c r="C32" s="51" t="s">
        <v>48</v>
      </c>
      <c r="D32" s="115" t="s">
        <v>68</v>
      </c>
      <c r="E32" s="52"/>
      <c r="F32" s="115" t="s">
        <v>49</v>
      </c>
      <c r="G32" s="52"/>
      <c r="H32" s="122" t="s">
        <v>16</v>
      </c>
      <c r="I32" s="52"/>
      <c r="J32" s="116" t="s">
        <v>20</v>
      </c>
      <c r="K32" s="54" t="str">
        <f t="shared" ref="K32:K35" si="1">IF(OR(E32="",G32=""),"",(G32+IF(E32&gt;G32,1,0)-E32-I32)*24)</f>
        <v/>
      </c>
    </row>
    <row r="33" spans="3:13" x14ac:dyDescent="0.4">
      <c r="C33" s="51" t="s">
        <v>136</v>
      </c>
      <c r="D33" s="115" t="s">
        <v>68</v>
      </c>
      <c r="E33" s="52"/>
      <c r="F33" s="115" t="s">
        <v>49</v>
      </c>
      <c r="G33" s="52"/>
      <c r="H33" s="122" t="s">
        <v>16</v>
      </c>
      <c r="I33" s="52"/>
      <c r="J33" s="116" t="s">
        <v>20</v>
      </c>
      <c r="K33" s="54" t="str">
        <f t="shared" si="1"/>
        <v/>
      </c>
      <c r="M33" s="116" t="s">
        <v>138</v>
      </c>
    </row>
    <row r="34" spans="3:13" x14ac:dyDescent="0.4">
      <c r="C34" s="51" t="s">
        <v>137</v>
      </c>
      <c r="D34" s="115" t="s">
        <v>68</v>
      </c>
      <c r="E34" s="52"/>
      <c r="F34" s="115" t="s">
        <v>49</v>
      </c>
      <c r="G34" s="52"/>
      <c r="H34" s="122" t="s">
        <v>16</v>
      </c>
      <c r="I34" s="52"/>
      <c r="J34" s="116" t="s">
        <v>20</v>
      </c>
      <c r="K34" s="54" t="str">
        <f t="shared" si="1"/>
        <v/>
      </c>
      <c r="M34" s="116" t="s">
        <v>138</v>
      </c>
    </row>
    <row r="35" spans="3:13" x14ac:dyDescent="0.4">
      <c r="C35" s="51" t="s">
        <v>70</v>
      </c>
      <c r="D35" s="115" t="s">
        <v>68</v>
      </c>
      <c r="E35" s="52"/>
      <c r="F35" s="115" t="s">
        <v>49</v>
      </c>
      <c r="G35" s="52"/>
      <c r="H35" s="122" t="s">
        <v>16</v>
      </c>
      <c r="I35" s="52"/>
      <c r="J35" s="116" t="s">
        <v>20</v>
      </c>
      <c r="K35" s="54"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79"/>
  <sheetViews>
    <sheetView workbookViewId="0">
      <selection activeCell="J62" sqref="J62"/>
    </sheetView>
  </sheetViews>
  <sheetFormatPr defaultRowHeight="18.75" x14ac:dyDescent="0.4"/>
  <cols>
    <col min="1" max="1" width="1.125" style="1" customWidth="1"/>
    <col min="2" max="3" width="9" style="1"/>
    <col min="4" max="4" width="44.25" style="1" customWidth="1"/>
    <col min="5" max="16384" width="9" style="1"/>
  </cols>
  <sheetData>
    <row r="1" spans="2:11" x14ac:dyDescent="0.4">
      <c r="B1" s="1" t="s">
        <v>102</v>
      </c>
    </row>
    <row r="2" spans="2:11" s="2" customFormat="1" ht="20.25" customHeight="1" x14ac:dyDescent="0.4">
      <c r="B2" s="3" t="s">
        <v>227</v>
      </c>
      <c r="C2" s="3"/>
      <c r="D2" s="4"/>
    </row>
    <row r="3" spans="2:11" s="2" customFormat="1" ht="20.25" customHeight="1" x14ac:dyDescent="0.4">
      <c r="B3" s="4"/>
      <c r="C3" s="4"/>
      <c r="D3" s="4"/>
    </row>
    <row r="4" spans="2:11" s="2" customFormat="1" ht="20.25" customHeight="1" x14ac:dyDescent="0.4">
      <c r="B4" s="55"/>
      <c r="C4" s="4" t="s">
        <v>204</v>
      </c>
      <c r="D4" s="4"/>
      <c r="F4" s="348" t="s">
        <v>205</v>
      </c>
      <c r="G4" s="348"/>
      <c r="H4" s="348"/>
      <c r="I4" s="348"/>
      <c r="J4" s="348"/>
      <c r="K4" s="348"/>
    </row>
    <row r="5" spans="2:11" s="2" customFormat="1" ht="20.25" customHeight="1" x14ac:dyDescent="0.4">
      <c r="B5" s="56"/>
      <c r="C5" s="4" t="s">
        <v>206</v>
      </c>
      <c r="D5" s="4"/>
      <c r="F5" s="348"/>
      <c r="G5" s="348"/>
      <c r="H5" s="348"/>
      <c r="I5" s="348"/>
      <c r="J5" s="348"/>
      <c r="K5" s="348"/>
    </row>
    <row r="6" spans="2:11" s="2" customFormat="1" ht="20.25" customHeight="1" x14ac:dyDescent="0.4">
      <c r="B6" s="17" t="s">
        <v>135</v>
      </c>
      <c r="C6" s="4"/>
      <c r="D6" s="4"/>
    </row>
    <row r="7" spans="2:11" s="2" customFormat="1" ht="20.25" customHeight="1" x14ac:dyDescent="0.4">
      <c r="B7" s="17"/>
      <c r="C7" s="4"/>
      <c r="D7" s="4"/>
    </row>
    <row r="8" spans="2:11" s="2" customFormat="1" ht="20.25" customHeight="1" x14ac:dyDescent="0.4">
      <c r="B8" s="4" t="s">
        <v>107</v>
      </c>
      <c r="C8" s="4"/>
      <c r="D8" s="4"/>
    </row>
    <row r="9" spans="2:11" s="2" customFormat="1" ht="20.25" customHeight="1" x14ac:dyDescent="0.4">
      <c r="B9" s="17"/>
      <c r="C9" s="4"/>
      <c r="D9" s="4"/>
    </row>
    <row r="10" spans="2:11" s="2" customFormat="1" ht="20.25" customHeight="1" x14ac:dyDescent="0.4">
      <c r="B10" s="4" t="s">
        <v>124</v>
      </c>
      <c r="C10" s="4"/>
      <c r="D10" s="4"/>
    </row>
    <row r="11" spans="2:11" s="2" customFormat="1" ht="20.25" customHeight="1" x14ac:dyDescent="0.4">
      <c r="B11" s="4" t="s">
        <v>106</v>
      </c>
      <c r="C11" s="4"/>
      <c r="D11" s="4"/>
    </row>
    <row r="12" spans="2:11" s="2" customFormat="1" ht="20.25" customHeight="1" x14ac:dyDescent="0.4">
      <c r="B12" s="4" t="s">
        <v>130</v>
      </c>
      <c r="C12" s="4"/>
      <c r="D12" s="4"/>
    </row>
    <row r="13" spans="2:11" s="2" customFormat="1" ht="20.25" customHeight="1" x14ac:dyDescent="0.4">
      <c r="B13" s="4"/>
      <c r="C13" s="4"/>
      <c r="D13" s="4"/>
    </row>
    <row r="14" spans="2:11" s="2" customFormat="1" ht="20.25" customHeight="1" x14ac:dyDescent="0.4">
      <c r="B14" s="4" t="s">
        <v>217</v>
      </c>
      <c r="C14" s="4"/>
      <c r="D14" s="4"/>
    </row>
    <row r="15" spans="2:11" s="2" customFormat="1" ht="20.25" customHeight="1" x14ac:dyDescent="0.4">
      <c r="B15" s="4"/>
      <c r="C15" s="4"/>
      <c r="D15" s="4"/>
    </row>
    <row r="16" spans="2:11" s="2" customFormat="1" ht="20.25" customHeight="1" x14ac:dyDescent="0.4">
      <c r="B16" s="4" t="s">
        <v>218</v>
      </c>
      <c r="C16" s="4"/>
      <c r="D16" s="4"/>
    </row>
    <row r="17" spans="2:16" s="2" customFormat="1" ht="20.25" customHeight="1" x14ac:dyDescent="0.4">
      <c r="B17" s="4" t="s">
        <v>94</v>
      </c>
      <c r="C17" s="4"/>
      <c r="D17" s="4"/>
    </row>
    <row r="18" spans="2:16" s="2" customFormat="1" ht="20.25" customHeight="1" x14ac:dyDescent="0.4">
      <c r="B18" s="4"/>
      <c r="C18" s="4"/>
      <c r="D18" s="4"/>
    </row>
    <row r="19" spans="2:16" s="2" customFormat="1" ht="20.25" customHeight="1" x14ac:dyDescent="0.4">
      <c r="B19" s="4"/>
      <c r="C19" s="5" t="s">
        <v>60</v>
      </c>
      <c r="D19" s="5" t="s">
        <v>1</v>
      </c>
      <c r="E19" s="350" t="s">
        <v>201</v>
      </c>
      <c r="F19" s="350"/>
      <c r="G19" s="350"/>
      <c r="H19" s="350"/>
      <c r="I19" s="350"/>
      <c r="J19" s="350"/>
      <c r="K19" s="350"/>
      <c r="L19" s="350"/>
      <c r="M19" s="350"/>
      <c r="N19" s="350"/>
      <c r="O19" s="350"/>
      <c r="P19" s="350"/>
    </row>
    <row r="20" spans="2:16" s="2" customFormat="1" ht="20.25" customHeight="1" x14ac:dyDescent="0.4">
      <c r="B20" s="4"/>
      <c r="C20" s="5">
        <v>1</v>
      </c>
      <c r="D20" s="6" t="s">
        <v>2</v>
      </c>
      <c r="E20" s="349"/>
      <c r="F20" s="349"/>
      <c r="G20" s="349"/>
      <c r="H20" s="349"/>
      <c r="I20" s="349"/>
      <c r="J20" s="349"/>
      <c r="K20" s="349"/>
      <c r="L20" s="349"/>
      <c r="M20" s="349"/>
      <c r="N20" s="349"/>
      <c r="O20" s="349"/>
      <c r="P20" s="349"/>
    </row>
    <row r="21" spans="2:16" s="2" customFormat="1" ht="20.25" customHeight="1" x14ac:dyDescent="0.4">
      <c r="B21" s="4"/>
      <c r="C21" s="5">
        <v>2</v>
      </c>
      <c r="D21" s="6" t="s">
        <v>143</v>
      </c>
      <c r="E21" s="349"/>
      <c r="F21" s="349"/>
      <c r="G21" s="349"/>
      <c r="H21" s="349"/>
      <c r="I21" s="349"/>
      <c r="J21" s="349"/>
      <c r="K21" s="349"/>
      <c r="L21" s="349"/>
      <c r="M21" s="349"/>
      <c r="N21" s="349"/>
      <c r="O21" s="349"/>
      <c r="P21" s="349"/>
    </row>
    <row r="22" spans="2:16" s="2" customFormat="1" ht="20.25" customHeight="1" x14ac:dyDescent="0.4">
      <c r="B22" s="4"/>
      <c r="C22" s="5">
        <v>3</v>
      </c>
      <c r="D22" s="6" t="s">
        <v>196</v>
      </c>
      <c r="E22" s="349" t="s">
        <v>202</v>
      </c>
      <c r="F22" s="349"/>
      <c r="G22" s="349"/>
      <c r="H22" s="349"/>
      <c r="I22" s="349"/>
      <c r="J22" s="349"/>
      <c r="K22" s="349"/>
      <c r="L22" s="349"/>
      <c r="M22" s="349"/>
      <c r="N22" s="349"/>
      <c r="O22" s="349"/>
      <c r="P22" s="349"/>
    </row>
    <row r="23" spans="2:16" s="2" customFormat="1" ht="20.25" customHeight="1" x14ac:dyDescent="0.4">
      <c r="B23" s="4"/>
      <c r="C23" s="35">
        <v>4</v>
      </c>
      <c r="D23" s="6" t="s">
        <v>157</v>
      </c>
      <c r="E23" s="349" t="s">
        <v>203</v>
      </c>
      <c r="F23" s="349"/>
      <c r="G23" s="349"/>
      <c r="H23" s="349"/>
      <c r="I23" s="349"/>
      <c r="J23" s="349"/>
      <c r="K23" s="349"/>
      <c r="L23" s="349"/>
      <c r="M23" s="349"/>
      <c r="N23" s="349"/>
      <c r="O23" s="349"/>
      <c r="P23" s="349"/>
    </row>
    <row r="24" spans="2:16" s="2" customFormat="1" ht="20.25" customHeight="1" x14ac:dyDescent="0.4">
      <c r="B24" s="4"/>
      <c r="C24" s="35">
        <v>5</v>
      </c>
      <c r="D24" s="6" t="s">
        <v>214</v>
      </c>
      <c r="E24" s="349" t="s">
        <v>249</v>
      </c>
      <c r="F24" s="349"/>
      <c r="G24" s="349"/>
      <c r="H24" s="349"/>
      <c r="I24" s="349"/>
      <c r="J24" s="349"/>
      <c r="K24" s="349"/>
      <c r="L24" s="349"/>
      <c r="M24" s="349"/>
      <c r="N24" s="349"/>
      <c r="O24" s="349"/>
      <c r="P24" s="349"/>
    </row>
    <row r="25" spans="2:16" s="2" customFormat="1" ht="20.25" customHeight="1" x14ac:dyDescent="0.4">
      <c r="B25" s="4"/>
      <c r="C25" s="58">
        <v>6</v>
      </c>
      <c r="D25" s="57" t="s">
        <v>250</v>
      </c>
      <c r="E25" s="349" t="s">
        <v>248</v>
      </c>
      <c r="F25" s="349"/>
      <c r="G25" s="349"/>
      <c r="H25" s="349"/>
      <c r="I25" s="349"/>
      <c r="J25" s="349"/>
      <c r="K25" s="349"/>
      <c r="L25" s="349"/>
      <c r="M25" s="349"/>
      <c r="N25" s="349"/>
      <c r="O25" s="349"/>
      <c r="P25" s="349"/>
    </row>
    <row r="26" spans="2:16" s="2" customFormat="1" ht="20.25" customHeight="1" x14ac:dyDescent="0.4">
      <c r="B26" s="4"/>
      <c r="C26" s="35">
        <v>7</v>
      </c>
      <c r="D26" s="6" t="s">
        <v>152</v>
      </c>
      <c r="E26" s="349"/>
      <c r="F26" s="349"/>
      <c r="G26" s="349"/>
      <c r="H26" s="349"/>
      <c r="I26" s="349"/>
      <c r="J26" s="349"/>
      <c r="K26" s="349"/>
      <c r="L26" s="349"/>
      <c r="M26" s="349"/>
      <c r="N26" s="349"/>
      <c r="O26" s="349"/>
      <c r="P26" s="349"/>
    </row>
    <row r="27" spans="2:16" s="2" customFormat="1" ht="20.25" customHeight="1" x14ac:dyDescent="0.4">
      <c r="B27" s="4"/>
      <c r="C27" s="35">
        <v>8</v>
      </c>
      <c r="D27" s="6" t="s">
        <v>153</v>
      </c>
      <c r="E27" s="349"/>
      <c r="F27" s="349"/>
      <c r="G27" s="349"/>
      <c r="H27" s="349"/>
      <c r="I27" s="349"/>
      <c r="J27" s="349"/>
      <c r="K27" s="349"/>
      <c r="L27" s="349"/>
      <c r="M27" s="349"/>
      <c r="N27" s="349"/>
      <c r="O27" s="349"/>
      <c r="P27" s="349"/>
    </row>
    <row r="28" spans="2:16" s="2" customFormat="1" ht="20.25" customHeight="1" x14ac:dyDescent="0.4">
      <c r="B28" s="4"/>
      <c r="C28" s="35">
        <v>9</v>
      </c>
      <c r="D28" s="6" t="s">
        <v>154</v>
      </c>
      <c r="E28" s="349"/>
      <c r="F28" s="349"/>
      <c r="G28" s="349"/>
      <c r="H28" s="349"/>
      <c r="I28" s="349"/>
      <c r="J28" s="349"/>
      <c r="K28" s="349"/>
      <c r="L28" s="349"/>
      <c r="M28" s="349"/>
      <c r="N28" s="349"/>
      <c r="O28" s="349"/>
      <c r="P28" s="349"/>
    </row>
    <row r="29" spans="2:16" s="2" customFormat="1" ht="20.25" customHeight="1" x14ac:dyDescent="0.4">
      <c r="B29" s="4"/>
      <c r="C29" s="35">
        <v>10</v>
      </c>
      <c r="D29" s="6" t="s">
        <v>148</v>
      </c>
      <c r="E29" s="349"/>
      <c r="F29" s="349"/>
      <c r="G29" s="349"/>
      <c r="H29" s="349"/>
      <c r="I29" s="349"/>
      <c r="J29" s="349"/>
      <c r="K29" s="349"/>
      <c r="L29" s="349"/>
      <c r="M29" s="349"/>
      <c r="N29" s="349"/>
      <c r="O29" s="349"/>
      <c r="P29" s="349"/>
    </row>
    <row r="30" spans="2:16" s="2" customFormat="1" ht="20.25" customHeight="1" x14ac:dyDescent="0.4">
      <c r="B30" s="4"/>
      <c r="C30" s="4"/>
      <c r="D30" s="4"/>
    </row>
    <row r="31" spans="2:16" s="2" customFormat="1" ht="20.25" customHeight="1" x14ac:dyDescent="0.4">
      <c r="B31" s="4" t="s">
        <v>219</v>
      </c>
      <c r="C31" s="4"/>
      <c r="D31" s="4"/>
    </row>
    <row r="32" spans="2:16" s="2" customFormat="1" ht="20.25" customHeight="1" x14ac:dyDescent="0.4">
      <c r="B32" s="4" t="s">
        <v>95</v>
      </c>
      <c r="C32" s="4"/>
      <c r="D32" s="4"/>
    </row>
    <row r="33" spans="2:56" s="2" customFormat="1" ht="20.25" customHeight="1" x14ac:dyDescent="0.4">
      <c r="B33" s="4"/>
      <c r="C33" s="4"/>
      <c r="D33" s="4"/>
    </row>
    <row r="34" spans="2:56" s="2" customFormat="1" ht="20.25" customHeight="1" x14ac:dyDescent="0.4">
      <c r="B34" s="4"/>
      <c r="C34" s="5" t="s">
        <v>8</v>
      </c>
      <c r="D34" s="5" t="s">
        <v>9</v>
      </c>
    </row>
    <row r="35" spans="2:56" s="2" customFormat="1" ht="20.25" customHeight="1" x14ac:dyDescent="0.4">
      <c r="B35" s="4"/>
      <c r="C35" s="5" t="s">
        <v>4</v>
      </c>
      <c r="D35" s="6" t="s">
        <v>96</v>
      </c>
    </row>
    <row r="36" spans="2:56" s="2" customFormat="1" ht="20.25" customHeight="1" x14ac:dyDescent="0.4">
      <c r="B36" s="4"/>
      <c r="C36" s="5" t="s">
        <v>5</v>
      </c>
      <c r="D36" s="6" t="s">
        <v>97</v>
      </c>
    </row>
    <row r="37" spans="2:56" s="2" customFormat="1" ht="20.25" customHeight="1" x14ac:dyDescent="0.4">
      <c r="B37" s="4"/>
      <c r="C37" s="5" t="s">
        <v>6</v>
      </c>
      <c r="D37" s="6" t="s">
        <v>98</v>
      </c>
    </row>
    <row r="38" spans="2:56" s="2" customFormat="1" ht="20.25" customHeight="1" x14ac:dyDescent="0.4">
      <c r="B38" s="4"/>
      <c r="C38" s="5" t="s">
        <v>7</v>
      </c>
      <c r="D38" s="6" t="s">
        <v>120</v>
      </c>
    </row>
    <row r="39" spans="2:56" s="2" customFormat="1" ht="20.25" customHeight="1" x14ac:dyDescent="0.4">
      <c r="B39" s="4"/>
      <c r="C39" s="4"/>
      <c r="D39" s="4"/>
    </row>
    <row r="40" spans="2:56" s="2" customFormat="1" ht="20.25" customHeight="1" x14ac:dyDescent="0.4">
      <c r="B40" s="4"/>
      <c r="C40" s="7" t="s">
        <v>10</v>
      </c>
      <c r="D40" s="4"/>
    </row>
    <row r="41" spans="2:56" s="2" customFormat="1" ht="20.25" customHeight="1" x14ac:dyDescent="0.4">
      <c r="C41" s="4" t="s">
        <v>99</v>
      </c>
      <c r="F41" s="7"/>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row>
    <row r="42" spans="2:56" s="2" customFormat="1" ht="20.25" customHeight="1" x14ac:dyDescent="0.4">
      <c r="C42" s="4" t="s">
        <v>134</v>
      </c>
      <c r="F42" s="4"/>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row>
    <row r="43" spans="2:56" s="2" customFormat="1" ht="20.25" customHeight="1" x14ac:dyDescent="0.4">
      <c r="F43" s="4"/>
    </row>
    <row r="44" spans="2:56" s="2" customFormat="1" ht="20.25" customHeight="1" x14ac:dyDescent="0.4">
      <c r="B44" s="4"/>
      <c r="C44" s="4"/>
      <c r="D44" s="4"/>
      <c r="E44" s="9"/>
      <c r="F44" s="10"/>
      <c r="G44" s="10"/>
      <c r="H44" s="10"/>
      <c r="I44" s="11"/>
      <c r="J44" s="11"/>
      <c r="K44" s="10"/>
      <c r="L44" s="10"/>
      <c r="M44" s="10"/>
      <c r="N44" s="11"/>
      <c r="O44" s="11"/>
      <c r="P44" s="11"/>
      <c r="Q44" s="11"/>
      <c r="R44" s="11"/>
      <c r="S44" s="10"/>
      <c r="T44" s="10"/>
      <c r="U44" s="10"/>
      <c r="V44" s="11"/>
      <c r="W44" s="11"/>
      <c r="X44" s="10"/>
      <c r="Y44" s="10"/>
      <c r="Z44" s="10"/>
      <c r="AA44" s="11"/>
      <c r="AB44" s="11"/>
    </row>
    <row r="45" spans="2:56" s="2" customFormat="1" ht="20.25" customHeight="1" x14ac:dyDescent="0.4">
      <c r="B45" s="4" t="s">
        <v>220</v>
      </c>
      <c r="C45" s="4"/>
      <c r="D45" s="4"/>
    </row>
    <row r="46" spans="2:56" s="2" customFormat="1" ht="20.25" customHeight="1" x14ac:dyDescent="0.4">
      <c r="B46" s="4" t="s">
        <v>100</v>
      </c>
      <c r="C46" s="4"/>
      <c r="D46" s="4"/>
    </row>
    <row r="47" spans="2:56" s="2" customFormat="1" ht="20.25" customHeight="1" x14ac:dyDescent="0.4">
      <c r="B47" s="14" t="s">
        <v>105</v>
      </c>
      <c r="E47" s="12"/>
      <c r="F47" s="13"/>
      <c r="G47" s="10"/>
      <c r="H47" s="10"/>
      <c r="I47" s="10"/>
      <c r="J47" s="10"/>
      <c r="K47" s="11"/>
      <c r="L47" s="10"/>
      <c r="M47" s="11"/>
      <c r="N47" s="10"/>
      <c r="O47" s="10"/>
      <c r="P47" s="10"/>
      <c r="Q47" s="10"/>
      <c r="R47" s="10"/>
      <c r="S47" s="11"/>
      <c r="T47" s="10"/>
      <c r="U47" s="11"/>
      <c r="V47" s="10"/>
      <c r="W47" s="10"/>
      <c r="X47" s="11"/>
      <c r="Y47" s="10"/>
      <c r="Z47" s="11"/>
      <c r="AA47" s="10"/>
      <c r="AB47" s="10"/>
      <c r="AC47" s="10"/>
      <c r="AD47" s="10"/>
      <c r="AE47" s="10"/>
      <c r="AF47" s="11"/>
      <c r="AG47" s="9"/>
      <c r="AH47" s="11"/>
      <c r="AI47" s="10"/>
      <c r="AJ47" s="11"/>
      <c r="AK47" s="11"/>
      <c r="AL47" s="11"/>
      <c r="AM47" s="11"/>
      <c r="AN47" s="10"/>
      <c r="AO47" s="11"/>
      <c r="AP47" s="11"/>
    </row>
    <row r="48" spans="2:56" s="2" customFormat="1" ht="20.25" customHeight="1" x14ac:dyDescent="0.4">
      <c r="D48" s="14"/>
      <c r="E48" s="12"/>
      <c r="F48" s="13"/>
      <c r="G48" s="10"/>
      <c r="H48" s="10"/>
      <c r="I48" s="10"/>
      <c r="J48" s="10"/>
      <c r="K48" s="11"/>
      <c r="L48" s="10"/>
      <c r="M48" s="11"/>
      <c r="N48" s="10"/>
      <c r="O48" s="10"/>
      <c r="P48" s="10"/>
      <c r="Q48" s="10"/>
      <c r="R48" s="10"/>
      <c r="S48" s="11"/>
      <c r="T48" s="10"/>
      <c r="U48" s="11"/>
      <c r="V48" s="10"/>
      <c r="W48" s="10"/>
      <c r="X48" s="11"/>
      <c r="Y48" s="10"/>
      <c r="Z48" s="11"/>
      <c r="AA48" s="10"/>
      <c r="AB48" s="10"/>
      <c r="AC48" s="10"/>
      <c r="AD48" s="10"/>
      <c r="AE48" s="10"/>
      <c r="AF48" s="11"/>
      <c r="AG48" s="9"/>
      <c r="AH48" s="11"/>
      <c r="AI48" s="10"/>
      <c r="AJ48" s="11"/>
      <c r="AK48" s="11"/>
      <c r="AL48" s="11"/>
      <c r="AM48" s="11"/>
      <c r="AN48" s="10"/>
      <c r="AO48" s="11"/>
      <c r="AP48" s="11"/>
    </row>
    <row r="49" spans="2:56" s="2" customFormat="1" ht="20.25" customHeight="1" x14ac:dyDescent="0.4">
      <c r="B49" s="4" t="s">
        <v>221</v>
      </c>
      <c r="C49" s="4"/>
    </row>
    <row r="50" spans="2:56" s="2" customFormat="1" ht="20.25" customHeight="1" x14ac:dyDescent="0.4"/>
    <row r="51" spans="2:56" s="2" customFormat="1" ht="20.25" customHeight="1" x14ac:dyDescent="0.4">
      <c r="B51" s="4" t="s">
        <v>222</v>
      </c>
      <c r="C51" s="4"/>
      <c r="D51" s="4"/>
    </row>
    <row r="52" spans="2:56" s="2" customFormat="1" ht="20.25" customHeight="1" x14ac:dyDescent="0.4">
      <c r="B52" s="4" t="s">
        <v>101</v>
      </c>
      <c r="C52" s="4"/>
      <c r="D52" s="4"/>
    </row>
    <row r="53" spans="2:56" s="2" customFormat="1" ht="20.25" customHeight="1" x14ac:dyDescent="0.4"/>
    <row r="54" spans="2:56" s="2" customFormat="1" ht="20.25" customHeight="1" x14ac:dyDescent="0.4">
      <c r="B54" s="4" t="s">
        <v>223</v>
      </c>
      <c r="C54" s="4"/>
      <c r="D54" s="4"/>
    </row>
    <row r="55" spans="2:56" s="2" customFormat="1" ht="20.25" customHeight="1" x14ac:dyDescent="0.4">
      <c r="B55" s="4" t="s">
        <v>108</v>
      </c>
      <c r="C55" s="4"/>
      <c r="D55" s="4"/>
    </row>
    <row r="56" spans="2:56" s="2" customFormat="1" ht="20.25" customHeight="1" x14ac:dyDescent="0.4">
      <c r="B56" s="4"/>
      <c r="C56" s="4"/>
      <c r="D56" s="4"/>
    </row>
    <row r="57" spans="2:56" s="2" customFormat="1" ht="20.25" customHeight="1" x14ac:dyDescent="0.4">
      <c r="B57" s="4" t="s">
        <v>224</v>
      </c>
      <c r="C57" s="4"/>
      <c r="D57" s="4"/>
    </row>
    <row r="58" spans="2:56" s="2" customFormat="1" ht="20.25" customHeight="1" x14ac:dyDescent="0.4">
      <c r="B58" s="4"/>
      <c r="C58" s="4"/>
      <c r="D58" s="4"/>
    </row>
    <row r="59" spans="2:56" s="2" customFormat="1" ht="20.25" customHeight="1" x14ac:dyDescent="0.4">
      <c r="B59" s="2" t="s">
        <v>225</v>
      </c>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row>
    <row r="60" spans="2:56" s="2" customFormat="1" ht="20.25" customHeight="1" x14ac:dyDescent="0.4">
      <c r="B60" s="2" t="s">
        <v>129</v>
      </c>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row>
    <row r="61" spans="2:56" s="2" customFormat="1" ht="20.25" customHeight="1" x14ac:dyDescent="0.4">
      <c r="B61" s="4"/>
      <c r="C61" s="4"/>
      <c r="D61" s="4"/>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row>
    <row r="62" spans="2:56" s="2" customFormat="1" ht="20.25" customHeight="1" x14ac:dyDescent="0.4">
      <c r="B62" s="2" t="s">
        <v>226</v>
      </c>
      <c r="D62" s="16"/>
      <c r="E62" s="7"/>
      <c r="F62" s="7"/>
    </row>
    <row r="63" spans="2:56" s="2" customFormat="1" ht="20.25" customHeight="1" x14ac:dyDescent="0.4">
      <c r="B63" s="16"/>
      <c r="C63" s="16"/>
      <c r="D63" s="16"/>
      <c r="E63" s="4"/>
      <c r="F63" s="4"/>
    </row>
    <row r="64" spans="2:56" s="2" customFormat="1" ht="20.25" customHeight="1" x14ac:dyDescent="0.4">
      <c r="D64" s="16"/>
      <c r="E64" s="7"/>
      <c r="F64" s="7"/>
    </row>
    <row r="65" spans="2:6" s="2" customFormat="1" ht="20.25" customHeight="1" x14ac:dyDescent="0.4">
      <c r="B65" s="16"/>
      <c r="C65" s="16"/>
      <c r="D65" s="16"/>
      <c r="E65" s="4"/>
      <c r="F65" s="4"/>
    </row>
    <row r="66" spans="2:6" ht="20.25" customHeight="1" x14ac:dyDescent="0.4"/>
    <row r="67" spans="2:6" ht="20.25" customHeight="1" x14ac:dyDescent="0.4"/>
    <row r="68" spans="2:6" ht="20.25" customHeight="1" x14ac:dyDescent="0.4"/>
    <row r="69" spans="2:6" ht="20.25" customHeight="1" x14ac:dyDescent="0.4"/>
    <row r="70" spans="2:6" ht="20.25" customHeight="1" x14ac:dyDescent="0.4"/>
    <row r="71" spans="2:6" ht="20.25" customHeight="1" x14ac:dyDescent="0.4"/>
    <row r="74" spans="2:6" x14ac:dyDescent="0.4">
      <c r="B74" s="2" t="s">
        <v>243</v>
      </c>
    </row>
    <row r="75" spans="2:6" x14ac:dyDescent="0.4">
      <c r="B75" s="2" t="s">
        <v>244</v>
      </c>
    </row>
    <row r="76" spans="2:6" x14ac:dyDescent="0.4">
      <c r="B76" s="2" t="s">
        <v>245</v>
      </c>
    </row>
    <row r="77" spans="2:6" x14ac:dyDescent="0.4">
      <c r="B77" s="2" t="s">
        <v>246</v>
      </c>
    </row>
    <row r="78" spans="2:6" x14ac:dyDescent="0.4">
      <c r="B78" s="2" t="s">
        <v>247</v>
      </c>
    </row>
    <row r="79" spans="2:6" x14ac:dyDescent="0.4">
      <c r="B79" s="2" t="s">
        <v>242</v>
      </c>
    </row>
  </sheetData>
  <mergeCells count="12">
    <mergeCell ref="F4:K5"/>
    <mergeCell ref="E26:P26"/>
    <mergeCell ref="E27:P27"/>
    <mergeCell ref="E28:P28"/>
    <mergeCell ref="E29:P29"/>
    <mergeCell ref="E19:P19"/>
    <mergeCell ref="E20:P20"/>
    <mergeCell ref="E21:P21"/>
    <mergeCell ref="E22:P22"/>
    <mergeCell ref="E23:P23"/>
    <mergeCell ref="E24:P24"/>
    <mergeCell ref="E25:P25"/>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50"/>
  <sheetViews>
    <sheetView workbookViewId="0">
      <selection activeCell="D10" sqref="D10"/>
    </sheetView>
  </sheetViews>
  <sheetFormatPr defaultRowHeight="18.75" x14ac:dyDescent="0.4"/>
  <cols>
    <col min="1" max="1" width="2" style="1" customWidth="1"/>
    <col min="2" max="2" width="7.125" style="1" bestFit="1" customWidth="1"/>
    <col min="3" max="13" width="40.625" style="1" customWidth="1"/>
    <col min="14" max="16384" width="9" style="1"/>
  </cols>
  <sheetData>
    <row r="1" spans="2:13" x14ac:dyDescent="0.4">
      <c r="B1" s="1" t="s">
        <v>126</v>
      </c>
    </row>
    <row r="3" spans="2:13" x14ac:dyDescent="0.4">
      <c r="B3" s="34" t="s">
        <v>127</v>
      </c>
      <c r="C3" s="34" t="s">
        <v>128</v>
      </c>
    </row>
    <row r="4" spans="2:13" x14ac:dyDescent="0.4">
      <c r="B4" s="34">
        <v>1</v>
      </c>
      <c r="C4" s="43" t="s">
        <v>164</v>
      </c>
    </row>
    <row r="5" spans="2:13" x14ac:dyDescent="0.4">
      <c r="B5" s="34">
        <v>2</v>
      </c>
      <c r="C5" s="43" t="s">
        <v>165</v>
      </c>
    </row>
    <row r="6" spans="2:13" x14ac:dyDescent="0.4">
      <c r="B6" s="34">
        <v>3</v>
      </c>
      <c r="C6" s="43"/>
    </row>
    <row r="7" spans="2:13" x14ac:dyDescent="0.4">
      <c r="B7" s="34">
        <v>4</v>
      </c>
      <c r="C7" s="43"/>
    </row>
    <row r="8" spans="2:13" x14ac:dyDescent="0.4">
      <c r="B8" s="34">
        <v>5</v>
      </c>
      <c r="C8" s="43"/>
    </row>
    <row r="10" spans="2:13" x14ac:dyDescent="0.4">
      <c r="B10" s="1" t="s">
        <v>125</v>
      </c>
    </row>
    <row r="11" spans="2:13" ht="19.5" thickBot="1" x14ac:dyDescent="0.45"/>
    <row r="12" spans="2:13" ht="19.5" customHeight="1" thickBot="1" x14ac:dyDescent="0.45">
      <c r="B12" s="18" t="s">
        <v>109</v>
      </c>
      <c r="C12" s="19" t="s">
        <v>2</v>
      </c>
      <c r="D12" s="20" t="s">
        <v>143</v>
      </c>
      <c r="E12" s="44" t="s">
        <v>197</v>
      </c>
      <c r="F12" s="21" t="s">
        <v>198</v>
      </c>
      <c r="G12" s="21" t="s">
        <v>214</v>
      </c>
      <c r="H12" s="21" t="s">
        <v>232</v>
      </c>
      <c r="I12" s="21" t="s">
        <v>152</v>
      </c>
      <c r="J12" s="21" t="s">
        <v>153</v>
      </c>
      <c r="K12" s="21" t="s">
        <v>154</v>
      </c>
      <c r="L12" s="21" t="s">
        <v>148</v>
      </c>
      <c r="M12" s="22"/>
    </row>
    <row r="13" spans="2:13" ht="19.5" x14ac:dyDescent="0.4">
      <c r="B13" s="351" t="s">
        <v>110</v>
      </c>
      <c r="C13" s="23" t="s">
        <v>74</v>
      </c>
      <c r="D13" s="24" t="s">
        <v>72</v>
      </c>
      <c r="E13" s="25" t="s">
        <v>3</v>
      </c>
      <c r="F13" s="25" t="s">
        <v>3</v>
      </c>
      <c r="G13" s="36" t="s">
        <v>149</v>
      </c>
      <c r="H13" s="36" t="s">
        <v>145</v>
      </c>
      <c r="I13" s="36" t="s">
        <v>152</v>
      </c>
      <c r="J13" s="36" t="s">
        <v>153</v>
      </c>
      <c r="K13" s="36" t="s">
        <v>154</v>
      </c>
      <c r="L13" s="24" t="s">
        <v>72</v>
      </c>
      <c r="M13" s="37"/>
    </row>
    <row r="14" spans="2:13" ht="19.5" x14ac:dyDescent="0.4">
      <c r="B14" s="351"/>
      <c r="C14" s="26"/>
      <c r="D14" s="27" t="s">
        <v>73</v>
      </c>
      <c r="E14" s="28" t="s">
        <v>72</v>
      </c>
      <c r="F14" s="28" t="s">
        <v>72</v>
      </c>
      <c r="G14" s="38" t="s">
        <v>150</v>
      </c>
      <c r="H14" s="38" t="s">
        <v>72</v>
      </c>
      <c r="I14" s="38"/>
      <c r="J14" s="38"/>
      <c r="K14" s="38"/>
      <c r="L14" s="27" t="s">
        <v>73</v>
      </c>
      <c r="M14" s="39"/>
    </row>
    <row r="15" spans="2:13" ht="19.5" x14ac:dyDescent="0.4">
      <c r="B15" s="351"/>
      <c r="C15" s="26"/>
      <c r="D15" s="29" t="s">
        <v>3</v>
      </c>
      <c r="E15" s="30" t="s">
        <v>73</v>
      </c>
      <c r="F15" s="30" t="s">
        <v>73</v>
      </c>
      <c r="G15" s="38" t="s">
        <v>151</v>
      </c>
      <c r="H15" s="38" t="s">
        <v>73</v>
      </c>
      <c r="I15" s="38"/>
      <c r="J15" s="38"/>
      <c r="K15" s="38"/>
      <c r="L15" s="29" t="s">
        <v>3</v>
      </c>
      <c r="M15" s="39"/>
    </row>
    <row r="16" spans="2:13" ht="19.5" x14ac:dyDescent="0.4">
      <c r="B16" s="351"/>
      <c r="C16" s="26"/>
      <c r="D16" s="29" t="s">
        <v>144</v>
      </c>
      <c r="E16" s="30" t="s">
        <v>209</v>
      </c>
      <c r="F16" s="30" t="s">
        <v>209</v>
      </c>
      <c r="G16" s="38"/>
      <c r="H16" s="38"/>
      <c r="I16" s="38"/>
      <c r="J16" s="38"/>
      <c r="K16" s="38"/>
      <c r="L16" s="29" t="s">
        <v>144</v>
      </c>
      <c r="M16" s="39"/>
    </row>
    <row r="17" spans="2:13" ht="19.5" x14ac:dyDescent="0.4">
      <c r="B17" s="351"/>
      <c r="C17" s="26"/>
      <c r="D17" s="29" t="s">
        <v>145</v>
      </c>
      <c r="E17" s="30" t="s">
        <v>210</v>
      </c>
      <c r="F17" s="30" t="s">
        <v>210</v>
      </c>
      <c r="G17" s="38"/>
      <c r="H17" s="38"/>
      <c r="I17" s="38"/>
      <c r="J17" s="38"/>
      <c r="K17" s="38"/>
      <c r="L17" s="29" t="s">
        <v>145</v>
      </c>
      <c r="M17" s="39"/>
    </row>
    <row r="18" spans="2:13" ht="19.5" x14ac:dyDescent="0.4">
      <c r="B18" s="351"/>
      <c r="C18" s="26"/>
      <c r="D18" s="29" t="s">
        <v>146</v>
      </c>
      <c r="E18" s="30" t="s">
        <v>211</v>
      </c>
      <c r="F18" s="30" t="s">
        <v>211</v>
      </c>
      <c r="G18" s="38"/>
      <c r="H18" s="38"/>
      <c r="I18" s="38"/>
      <c r="J18" s="38"/>
      <c r="K18" s="38"/>
      <c r="L18" s="29" t="s">
        <v>146</v>
      </c>
      <c r="M18" s="39"/>
    </row>
    <row r="19" spans="2:13" ht="19.5" x14ac:dyDescent="0.4">
      <c r="B19" s="351"/>
      <c r="C19" s="26"/>
      <c r="D19" s="29" t="s">
        <v>147</v>
      </c>
      <c r="E19" s="30" t="s">
        <v>212</v>
      </c>
      <c r="F19" s="30" t="s">
        <v>212</v>
      </c>
      <c r="G19" s="38"/>
      <c r="H19" s="38"/>
      <c r="I19" s="38"/>
      <c r="J19" s="38"/>
      <c r="K19" s="38"/>
      <c r="L19" s="29" t="s">
        <v>147</v>
      </c>
      <c r="M19" s="39"/>
    </row>
    <row r="20" spans="2:13" ht="19.5" x14ac:dyDescent="0.4">
      <c r="B20" s="351"/>
      <c r="C20" s="26"/>
      <c r="D20" s="29" t="s">
        <v>208</v>
      </c>
      <c r="E20" s="30" t="s">
        <v>213</v>
      </c>
      <c r="F20" s="30" t="s">
        <v>213</v>
      </c>
      <c r="G20" s="38"/>
      <c r="H20" s="38"/>
      <c r="I20" s="38"/>
      <c r="J20" s="38"/>
      <c r="K20" s="38"/>
      <c r="L20" s="38"/>
      <c r="M20" s="39"/>
    </row>
    <row r="21" spans="2:13" ht="19.5" x14ac:dyDescent="0.4">
      <c r="B21" s="351"/>
      <c r="C21" s="26"/>
      <c r="D21" s="29" t="s">
        <v>74</v>
      </c>
      <c r="E21" s="30" t="s">
        <v>74</v>
      </c>
      <c r="F21" s="30" t="s">
        <v>74</v>
      </c>
      <c r="G21" s="38"/>
      <c r="H21" s="38"/>
      <c r="I21" s="38"/>
      <c r="J21" s="38"/>
      <c r="K21" s="38"/>
      <c r="L21" s="38"/>
      <c r="M21" s="39"/>
    </row>
    <row r="22" spans="2:13" ht="19.5" x14ac:dyDescent="0.4">
      <c r="B22" s="351"/>
      <c r="C22" s="26"/>
      <c r="D22" s="29"/>
      <c r="E22" s="31"/>
      <c r="F22" s="38"/>
      <c r="G22" s="38"/>
      <c r="H22" s="38"/>
      <c r="I22" s="38"/>
      <c r="J22" s="38"/>
      <c r="K22" s="38"/>
      <c r="L22" s="38"/>
      <c r="M22" s="39"/>
    </row>
    <row r="23" spans="2:13" ht="19.5" x14ac:dyDescent="0.4">
      <c r="B23" s="351"/>
      <c r="C23" s="26"/>
      <c r="D23" s="29"/>
      <c r="E23" s="31"/>
      <c r="F23" s="38"/>
      <c r="G23" s="38"/>
      <c r="H23" s="38"/>
      <c r="I23" s="38"/>
      <c r="J23" s="38"/>
      <c r="K23" s="38"/>
      <c r="L23" s="38"/>
      <c r="M23" s="39"/>
    </row>
    <row r="24" spans="2:13" ht="19.5" x14ac:dyDescent="0.4">
      <c r="B24" s="351"/>
      <c r="C24" s="26"/>
      <c r="D24" s="29"/>
      <c r="E24" s="31"/>
      <c r="F24" s="38"/>
      <c r="G24" s="38"/>
      <c r="H24" s="38"/>
      <c r="I24" s="38"/>
      <c r="J24" s="38"/>
      <c r="K24" s="38"/>
      <c r="L24" s="38"/>
      <c r="M24" s="39"/>
    </row>
    <row r="25" spans="2:13" ht="20.25" thickBot="1" x14ac:dyDescent="0.45">
      <c r="B25" s="352"/>
      <c r="C25" s="32"/>
      <c r="D25" s="33"/>
      <c r="E25" s="40"/>
      <c r="F25" s="41"/>
      <c r="G25" s="41"/>
      <c r="H25" s="41"/>
      <c r="I25" s="41"/>
      <c r="J25" s="41"/>
      <c r="K25" s="41"/>
      <c r="L25" s="41"/>
      <c r="M25" s="42"/>
    </row>
    <row r="28" spans="2:13" x14ac:dyDescent="0.4">
      <c r="C28" s="1" t="s">
        <v>207</v>
      </c>
    </row>
    <row r="29" spans="2:13" x14ac:dyDescent="0.4">
      <c r="C29" s="1" t="s">
        <v>75</v>
      </c>
    </row>
    <row r="30" spans="2:13" x14ac:dyDescent="0.4">
      <c r="C30" s="1" t="s">
        <v>253</v>
      </c>
    </row>
    <row r="31" spans="2:13" x14ac:dyDescent="0.4">
      <c r="C31" s="1" t="s">
        <v>155</v>
      </c>
    </row>
    <row r="32" spans="2:13" x14ac:dyDescent="0.4">
      <c r="C32" s="1" t="s">
        <v>156</v>
      </c>
    </row>
    <row r="33" spans="3:3" x14ac:dyDescent="0.4">
      <c r="C33" s="1" t="s">
        <v>199</v>
      </c>
    </row>
    <row r="34" spans="3:3" x14ac:dyDescent="0.4">
      <c r="C34" s="1" t="s">
        <v>200</v>
      </c>
    </row>
    <row r="35" spans="3:3" x14ac:dyDescent="0.4">
      <c r="C35" s="1" t="s">
        <v>215</v>
      </c>
    </row>
    <row r="36" spans="3:3" x14ac:dyDescent="0.4">
      <c r="C36" s="1" t="s">
        <v>233</v>
      </c>
    </row>
    <row r="37" spans="3:3" x14ac:dyDescent="0.4">
      <c r="C37" s="1" t="s">
        <v>234</v>
      </c>
    </row>
    <row r="38" spans="3:3" x14ac:dyDescent="0.4">
      <c r="C38" s="1" t="s">
        <v>235</v>
      </c>
    </row>
    <row r="39" spans="3:3" x14ac:dyDescent="0.4">
      <c r="C39" s="1" t="s">
        <v>236</v>
      </c>
    </row>
    <row r="40" spans="3:3" x14ac:dyDescent="0.4">
      <c r="C40" s="1" t="s">
        <v>237</v>
      </c>
    </row>
    <row r="42" spans="3:3" x14ac:dyDescent="0.4">
      <c r="C42" s="1" t="s">
        <v>76</v>
      </c>
    </row>
    <row r="43" spans="3:3" x14ac:dyDescent="0.4">
      <c r="C43" s="1" t="s">
        <v>77</v>
      </c>
    </row>
    <row r="45" spans="3:3" x14ac:dyDescent="0.4">
      <c r="C45" s="1" t="s">
        <v>254</v>
      </c>
    </row>
    <row r="46" spans="3:3" x14ac:dyDescent="0.4">
      <c r="C46" s="1" t="s">
        <v>111</v>
      </c>
    </row>
    <row r="47" spans="3:3" x14ac:dyDescent="0.4">
      <c r="C47" s="1" t="s">
        <v>112</v>
      </c>
    </row>
    <row r="48" spans="3:3" x14ac:dyDescent="0.4">
      <c r="C48" s="1" t="s">
        <v>113</v>
      </c>
    </row>
    <row r="49" spans="3:3" x14ac:dyDescent="0.4">
      <c r="C49" s="1" t="s">
        <v>114</v>
      </c>
    </row>
    <row r="50" spans="3:3" x14ac:dyDescent="0.4">
      <c r="C50" s="1" t="s">
        <v>115</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【記載例】定期巡回・随時対応型</vt:lpstr>
      <vt:lpstr>【記載例】シフト記号表（勤務時間帯）</vt:lpstr>
      <vt:lpstr>定期巡回・随時対応型</vt:lpstr>
      <vt:lpstr>シフト記号表（勤務時間帯）</vt:lpstr>
      <vt:lpstr>記入方法</vt:lpstr>
      <vt:lpstr>プルダウン・リスト</vt:lpstr>
      <vt:lpstr>'【記載例】シフト記号表（勤務時間帯）'!Print_Area</vt:lpstr>
      <vt:lpstr>【記載例】定期巡回・随時対応型!Print_Area</vt:lpstr>
      <vt:lpstr>'シフト記号表（勤務時間帯）'!Print_Area</vt:lpstr>
      <vt:lpstr>記入方法!Print_Area</vt:lpstr>
      <vt:lpstr>定期巡回・随時対応型!Print_Area</vt:lpstr>
      <vt:lpstr>オペレーター</vt:lpstr>
      <vt:lpstr>管理者</vt:lpstr>
      <vt:lpstr>計画作成責任者</vt:lpstr>
      <vt:lpstr>言語聴覚士</vt:lpstr>
      <vt:lpstr>作業療法士</vt:lpstr>
      <vt:lpstr>職種</vt:lpstr>
      <vt:lpstr>登録看護職員</vt:lpstr>
      <vt:lpstr>訪問介護員_随時</vt:lpstr>
      <vt:lpstr>訪問介護員_定期</vt:lpstr>
      <vt:lpstr>訪問看護員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太田市</cp:lastModifiedBy>
  <cp:lastPrinted>2021-04-14T04:22:29Z</cp:lastPrinted>
  <dcterms:created xsi:type="dcterms:W3CDTF">2020-01-14T23:44:41Z</dcterms:created>
  <dcterms:modified xsi:type="dcterms:W3CDTF">2021-04-14T04:24:33Z</dcterms:modified>
</cp:coreProperties>
</file>