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6認知症対応型共同生活介護\"/>
    </mc:Choice>
  </mc:AlternateContent>
  <bookViews>
    <workbookView xWindow="31155" yWindow="585" windowWidth="24495" windowHeight="16995" tabRatio="796" activeTab="2"/>
  </bookViews>
  <sheets>
    <sheet name="【記載例】認知症対応型共同生活介護" sheetId="10"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【記載例】認知症対応型共同生活介護!$A$1:$BH$69</definedName>
    <definedName name="_xlnm.Print_Area" localSheetId="3">'シフト記号表（勤務時間帯）'!$A$1:$AH$48</definedName>
    <definedName name="_xlnm.Print_Area" localSheetId="4">記入方法!$A$1:$U$72</definedName>
    <definedName name="_xlnm.Print_Area" localSheetId="2">認知症対応型共同生活介護!$A$1:$BI$69</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3" i="2" l="1"/>
  <c r="N24" i="2"/>
  <c r="N27" i="2"/>
  <c r="N30" i="2"/>
  <c r="N33" i="2"/>
  <c r="N36" i="2"/>
  <c r="N39" i="2"/>
  <c r="N42" i="2"/>
  <c r="N45" i="2"/>
  <c r="N48" i="2"/>
  <c r="N51" i="2"/>
  <c r="N54" i="2"/>
  <c r="N57" i="2"/>
  <c r="N60" i="2"/>
  <c r="N21" i="2"/>
  <c r="N18" i="2"/>
  <c r="AY68" i="2" s="1"/>
  <c r="O64" i="2"/>
  <c r="O25" i="2"/>
  <c r="O28" i="2"/>
  <c r="O31" i="2"/>
  <c r="O34" i="2"/>
  <c r="O37" i="2"/>
  <c r="O40" i="2"/>
  <c r="O43" i="2"/>
  <c r="O46" i="2"/>
  <c r="O49" i="2"/>
  <c r="O52" i="2"/>
  <c r="O55" i="2"/>
  <c r="O58" i="2"/>
  <c r="O61" i="2"/>
  <c r="O22" i="2"/>
  <c r="O19" i="2"/>
  <c r="AY69" i="2" l="1"/>
  <c r="AW69" i="2"/>
  <c r="AU69" i="2"/>
  <c r="AS69" i="2"/>
  <c r="AQ69" i="2"/>
  <c r="AO69" i="2"/>
  <c r="AM69" i="2"/>
  <c r="AK69" i="2"/>
  <c r="AI69" i="2"/>
  <c r="AG69" i="2"/>
  <c r="AE69" i="2"/>
  <c r="AC69" i="2"/>
  <c r="AA69" i="2"/>
  <c r="Y69" i="2"/>
  <c r="W69" i="2"/>
  <c r="AX68" i="2"/>
  <c r="AV68" i="2"/>
  <c r="AT68" i="2"/>
  <c r="AR68" i="2"/>
  <c r="AP68" i="2"/>
  <c r="AN68" i="2"/>
  <c r="AL68" i="2"/>
  <c r="AJ68" i="2"/>
  <c r="AH68" i="2"/>
  <c r="AF68" i="2"/>
  <c r="AD68" i="2"/>
  <c r="AB68" i="2"/>
  <c r="Z68" i="2"/>
  <c r="X68" i="2"/>
  <c r="AX69" i="2"/>
  <c r="AV69" i="2"/>
  <c r="AT69" i="2"/>
  <c r="AR69" i="2"/>
  <c r="AP69" i="2"/>
  <c r="AN69" i="2"/>
  <c r="AL69" i="2"/>
  <c r="AJ69" i="2"/>
  <c r="AH69" i="2"/>
  <c r="AF69" i="2"/>
  <c r="AD69" i="2"/>
  <c r="AB69" i="2"/>
  <c r="Z69" i="2"/>
  <c r="X69" i="2"/>
  <c r="AW68" i="2"/>
  <c r="AU68" i="2"/>
  <c r="AS68" i="2"/>
  <c r="AQ68" i="2"/>
  <c r="AO68" i="2"/>
  <c r="AM68" i="2"/>
  <c r="AK68" i="2"/>
  <c r="AI68" i="2"/>
  <c r="AG68" i="2"/>
  <c r="AE68" i="2"/>
  <c r="AC68" i="2"/>
  <c r="AA68" i="2"/>
  <c r="Y68" i="2"/>
  <c r="W68" i="2"/>
  <c r="U9" i="9"/>
  <c r="AW46" i="10"/>
  <c r="AV46" i="10"/>
  <c r="AW45" i="10"/>
  <c r="AV45" i="10"/>
  <c r="AW43" i="10"/>
  <c r="AW42" i="10"/>
  <c r="AV37" i="10"/>
  <c r="AV36" i="10"/>
  <c r="AV28" i="10"/>
  <c r="AV27" i="10"/>
  <c r="AV22" i="10"/>
  <c r="AV21" i="10"/>
  <c r="AW19" i="10"/>
  <c r="AV19" i="10"/>
  <c r="AW18" i="10"/>
  <c r="AV18" i="10"/>
  <c r="AT46" i="10"/>
  <c r="AS46" i="10"/>
  <c r="AR46" i="10"/>
  <c r="AQ46" i="10"/>
  <c r="AP46" i="10"/>
  <c r="AO46" i="10"/>
  <c r="AN46" i="10"/>
  <c r="AL46" i="10"/>
  <c r="AJ46" i="10"/>
  <c r="AI46" i="10"/>
  <c r="AG46" i="10"/>
  <c r="AF46" i="10"/>
  <c r="AE46" i="10"/>
  <c r="AC46" i="10"/>
  <c r="AB46" i="10"/>
  <c r="AA46" i="10"/>
  <c r="Z46" i="10"/>
  <c r="W46" i="10"/>
  <c r="V46" i="10"/>
  <c r="U46" i="10"/>
  <c r="AT45" i="10"/>
  <c r="AS45" i="10"/>
  <c r="AR45" i="10"/>
  <c r="AQ45" i="10"/>
  <c r="AP45" i="10"/>
  <c r="AO45" i="10"/>
  <c r="AN45" i="10"/>
  <c r="AL45" i="10"/>
  <c r="AJ45" i="10"/>
  <c r="AI45" i="10"/>
  <c r="AG45" i="10"/>
  <c r="AF45" i="10"/>
  <c r="AE45" i="10"/>
  <c r="AC45" i="10"/>
  <c r="AB45" i="10"/>
  <c r="AA45" i="10"/>
  <c r="Z45" i="10"/>
  <c r="W45" i="10"/>
  <c r="V45" i="10"/>
  <c r="U45" i="10"/>
  <c r="AR43" i="10"/>
  <c r="AN43" i="10"/>
  <c r="AJ43" i="10"/>
  <c r="AC43" i="10"/>
  <c r="AB43" i="10"/>
  <c r="Y43" i="10"/>
  <c r="X43" i="10"/>
  <c r="U43" i="10"/>
  <c r="AR42" i="10"/>
  <c r="AN42" i="10"/>
  <c r="AJ42" i="10"/>
  <c r="AC42" i="10"/>
  <c r="AB42" i="10"/>
  <c r="Y42" i="10"/>
  <c r="X42" i="10"/>
  <c r="U42" i="10"/>
  <c r="AS40" i="10"/>
  <c r="AQ40" i="10"/>
  <c r="AN40" i="10"/>
  <c r="AM40" i="10"/>
  <c r="AJ40" i="10"/>
  <c r="AF40" i="10"/>
  <c r="Y40" i="10"/>
  <c r="AS39" i="10"/>
  <c r="AQ39" i="10"/>
  <c r="AN39" i="10"/>
  <c r="AM39" i="10"/>
  <c r="AJ39" i="10"/>
  <c r="AF39" i="10"/>
  <c r="Y39" i="10"/>
  <c r="AU37" i="10"/>
  <c r="AP37" i="10"/>
  <c r="AL37" i="10"/>
  <c r="AI37" i="10"/>
  <c r="AH37" i="10"/>
  <c r="AD37" i="10"/>
  <c r="AA37" i="10"/>
  <c r="X37" i="10"/>
  <c r="T37" i="10"/>
  <c r="AU36" i="10"/>
  <c r="AP36" i="10"/>
  <c r="AL36" i="10"/>
  <c r="AI36" i="10"/>
  <c r="AH36" i="10"/>
  <c r="AD36" i="10"/>
  <c r="AA36" i="10"/>
  <c r="X36" i="10"/>
  <c r="T36" i="10"/>
  <c r="AU34" i="10"/>
  <c r="AR34" i="10"/>
  <c r="AM34" i="10"/>
  <c r="AK34" i="10"/>
  <c r="AH34" i="10"/>
  <c r="AD34" i="10"/>
  <c r="Z34" i="10"/>
  <c r="W34" i="10"/>
  <c r="U34" i="10"/>
  <c r="AU33" i="10"/>
  <c r="AR33" i="10"/>
  <c r="AM33" i="10"/>
  <c r="AK33" i="10"/>
  <c r="AH33" i="10"/>
  <c r="AD33" i="10"/>
  <c r="Z33" i="10"/>
  <c r="W33" i="10"/>
  <c r="U33" i="10"/>
  <c r="AQ31" i="10"/>
  <c r="AO31" i="10"/>
  <c r="AK31" i="10"/>
  <c r="AI31" i="10"/>
  <c r="AF31" i="10"/>
  <c r="AC31" i="10"/>
  <c r="Z31" i="10"/>
  <c r="V31" i="10"/>
  <c r="AQ30" i="10"/>
  <c r="AO30" i="10"/>
  <c r="AK30" i="10"/>
  <c r="AI30" i="10"/>
  <c r="AF30" i="10"/>
  <c r="AC30" i="10"/>
  <c r="Z30" i="10"/>
  <c r="V30" i="10"/>
  <c r="AT28" i="10"/>
  <c r="AS28" i="10"/>
  <c r="AM28" i="10"/>
  <c r="AH28" i="10"/>
  <c r="AE28" i="10"/>
  <c r="AA28" i="10"/>
  <c r="X28" i="10"/>
  <c r="W28" i="10"/>
  <c r="T28" i="10"/>
  <c r="AT27" i="10"/>
  <c r="AS27" i="10"/>
  <c r="AM27" i="10"/>
  <c r="AH27" i="10"/>
  <c r="AE27" i="10"/>
  <c r="AA27" i="10"/>
  <c r="X27" i="10"/>
  <c r="W27" i="10"/>
  <c r="T27" i="10"/>
  <c r="AU25" i="10"/>
  <c r="AT25" i="10"/>
  <c r="AO25" i="10"/>
  <c r="AL25" i="10"/>
  <c r="AK25" i="10"/>
  <c r="AG25" i="10"/>
  <c r="AD25" i="10"/>
  <c r="Y25" i="10"/>
  <c r="V25" i="10"/>
  <c r="AU24" i="10"/>
  <c r="AT24" i="10"/>
  <c r="AO24" i="10"/>
  <c r="AL24" i="10"/>
  <c r="AK24" i="10"/>
  <c r="AG24" i="10"/>
  <c r="AD24" i="10"/>
  <c r="Y24" i="10"/>
  <c r="V24" i="10"/>
  <c r="AT22" i="10"/>
  <c r="AP22" i="10"/>
  <c r="AK22" i="10"/>
  <c r="AJ22" i="10"/>
  <c r="AF22" i="10"/>
  <c r="AA22" i="10"/>
  <c r="X22" i="10"/>
  <c r="W22" i="10"/>
  <c r="AT21" i="10"/>
  <c r="AP21" i="10"/>
  <c r="AK21" i="10"/>
  <c r="AJ21" i="10"/>
  <c r="AF21" i="10"/>
  <c r="AA21" i="10"/>
  <c r="X21" i="10"/>
  <c r="W21" i="10"/>
  <c r="AU19" i="10"/>
  <c r="AT19" i="10"/>
  <c r="AS19" i="10"/>
  <c r="AR19" i="10"/>
  <c r="AQ19" i="10"/>
  <c r="AP19" i="10"/>
  <c r="AO19" i="10"/>
  <c r="AN19" i="10"/>
  <c r="AM19" i="10"/>
  <c r="AL19" i="10"/>
  <c r="AK19" i="10"/>
  <c r="AJ19" i="10"/>
  <c r="AI19" i="10"/>
  <c r="AH19" i="10"/>
  <c r="AG19" i="10"/>
  <c r="AF19" i="10"/>
  <c r="AE19" i="10"/>
  <c r="AD19" i="10"/>
  <c r="AC19" i="10"/>
  <c r="AB19" i="10"/>
  <c r="AA19" i="10"/>
  <c r="Z19" i="10"/>
  <c r="Y19" i="10"/>
  <c r="X19" i="10"/>
  <c r="W19" i="10"/>
  <c r="V19" i="10"/>
  <c r="U19" i="10"/>
  <c r="T19"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F46" i="10"/>
  <c r="F43" i="10"/>
  <c r="F40" i="10"/>
  <c r="F37" i="10"/>
  <c r="F34" i="10"/>
  <c r="F31" i="10"/>
  <c r="F28" i="10"/>
  <c r="F25" i="10"/>
  <c r="F22" i="10"/>
  <c r="F19"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U64" i="10"/>
  <c r="T64" i="10"/>
  <c r="F64"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F61"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F58"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F55"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AY52" i="10" s="1"/>
  <c r="T52" i="10"/>
  <c r="F52"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AY51" i="10" s="1"/>
  <c r="T51"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F49"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AX46" i="10"/>
  <c r="AX45" i="10"/>
  <c r="AX43" i="10"/>
  <c r="AX42" i="10"/>
  <c r="AX40" i="10"/>
  <c r="AX39" i="10"/>
  <c r="AX37" i="10"/>
  <c r="AX36" i="10"/>
  <c r="AX34" i="10"/>
  <c r="AX33" i="10"/>
  <c r="AX31" i="10"/>
  <c r="AX30" i="10"/>
  <c r="AX28" i="10"/>
  <c r="AX27" i="10"/>
  <c r="AX25" i="10"/>
  <c r="AX24" i="10"/>
  <c r="AX68" i="10" s="1"/>
  <c r="AX22" i="10"/>
  <c r="AX21" i="10"/>
  <c r="B21" i="10"/>
  <c r="B24" i="10" s="1"/>
  <c r="B27" i="10" s="1"/>
  <c r="B30" i="10" s="1"/>
  <c r="B33" i="10" s="1"/>
  <c r="B36" i="10" s="1"/>
  <c r="B39" i="10" s="1"/>
  <c r="B42" i="10" s="1"/>
  <c r="B45" i="10" s="1"/>
  <c r="B48" i="10" s="1"/>
  <c r="B51" i="10" s="1"/>
  <c r="B54" i="10" s="1"/>
  <c r="B57" i="10" s="1"/>
  <c r="B60" i="10" s="1"/>
  <c r="B63" i="10" s="1"/>
  <c r="AX19" i="10"/>
  <c r="AY19" i="10" s="1"/>
  <c r="AX18" i="10"/>
  <c r="AY12" i="10"/>
  <c r="AC2" i="10"/>
  <c r="AT15" i="10" s="1"/>
  <c r="AT16" i="10" s="1"/>
  <c r="AY57" i="10" l="1"/>
  <c r="AY58" i="10"/>
  <c r="AY63" i="10"/>
  <c r="AX14" i="10"/>
  <c r="AX15" i="10" s="1"/>
  <c r="AX16" i="10" s="1"/>
  <c r="W15" i="10"/>
  <c r="W16" i="10" s="1"/>
  <c r="AA15" i="10"/>
  <c r="AA16" i="10" s="1"/>
  <c r="AE15" i="10"/>
  <c r="AE16" i="10" s="1"/>
  <c r="AI15" i="10"/>
  <c r="AI16" i="10" s="1"/>
  <c r="AM15" i="10"/>
  <c r="AM16" i="10" s="1"/>
  <c r="AQ15" i="10"/>
  <c r="AQ16" i="10" s="1"/>
  <c r="AU15" i="10"/>
  <c r="AU16" i="10" s="1"/>
  <c r="BA19" i="10"/>
  <c r="BA52" i="10"/>
  <c r="O9" i="10"/>
  <c r="AV14" i="10"/>
  <c r="AV15" i="10" s="1"/>
  <c r="AV16" i="10" s="1"/>
  <c r="U15" i="10"/>
  <c r="U16" i="10" s="1"/>
  <c r="Y15" i="10"/>
  <c r="Y16" i="10" s="1"/>
  <c r="AC15" i="10"/>
  <c r="AC16" i="10" s="1"/>
  <c r="AG15" i="10"/>
  <c r="AG16" i="10" s="1"/>
  <c r="AK15" i="10"/>
  <c r="AK16" i="10" s="1"/>
  <c r="AO15" i="10"/>
  <c r="AO16" i="10" s="1"/>
  <c r="AS15" i="10"/>
  <c r="AS16" i="10" s="1"/>
  <c r="AY18" i="10"/>
  <c r="BA18" i="10" s="1"/>
  <c r="AY64" i="10"/>
  <c r="BA64" i="10" s="1"/>
  <c r="AY48" i="10"/>
  <c r="BA48" i="10" s="1"/>
  <c r="AY49" i="10"/>
  <c r="BA49" i="10" s="1"/>
  <c r="AY54" i="10"/>
  <c r="BA54" i="10" s="1"/>
  <c r="AY55" i="10"/>
  <c r="BA55" i="10" s="1"/>
  <c r="AY60" i="10"/>
  <c r="BA60" i="10" s="1"/>
  <c r="AY61" i="10"/>
  <c r="BA61" i="10" s="1"/>
  <c r="AX69" i="10"/>
  <c r="AW14" i="10"/>
  <c r="AW15" i="10" s="1"/>
  <c r="AW16" i="10" s="1"/>
  <c r="T15" i="10"/>
  <c r="T16" i="10" s="1"/>
  <c r="V15" i="10"/>
  <c r="V16" i="10" s="1"/>
  <c r="X15" i="10"/>
  <c r="X16" i="10" s="1"/>
  <c r="Z15" i="10"/>
  <c r="Z16" i="10" s="1"/>
  <c r="AB15" i="10"/>
  <c r="AB16" i="10" s="1"/>
  <c r="AD15" i="10"/>
  <c r="AD16" i="10" s="1"/>
  <c r="AF15" i="10"/>
  <c r="AF16" i="10" s="1"/>
  <c r="AH15" i="10"/>
  <c r="AH16" i="10" s="1"/>
  <c r="AJ15" i="10"/>
  <c r="AJ16" i="10" s="1"/>
  <c r="AL15" i="10"/>
  <c r="AL16" i="10" s="1"/>
  <c r="AN15" i="10"/>
  <c r="AN16" i="10" s="1"/>
  <c r="AP15" i="10"/>
  <c r="AP16" i="10" s="1"/>
  <c r="AR15" i="10"/>
  <c r="AR16" i="10" s="1"/>
  <c r="BA57" i="10" l="1"/>
  <c r="BA58" i="10"/>
  <c r="BA51" i="10"/>
  <c r="BA63" i="10"/>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AY63"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AY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7"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AY45"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AY39"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X21" i="2"/>
  <c r="W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V22" i="2"/>
  <c r="U22"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W21" i="2"/>
  <c r="V21" i="2"/>
  <c r="U21" i="2"/>
  <c r="V18" i="2"/>
  <c r="V68" i="2" s="1"/>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V19" i="2"/>
  <c r="V69" i="2" s="1"/>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U19" i="2"/>
  <c r="U69" i="2" s="1"/>
  <c r="U18" i="2"/>
  <c r="U68" i="2" s="1"/>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O9" i="9"/>
  <c r="S9" i="9" s="1"/>
  <c r="M9" i="9"/>
  <c r="K9" i="9"/>
  <c r="U8" i="9"/>
  <c r="O8" i="9"/>
  <c r="S8" i="9" s="1"/>
  <c r="M8" i="9"/>
  <c r="K8" i="9"/>
  <c r="AZ68" i="2" l="1"/>
  <c r="AZ60" i="2"/>
  <c r="Q8" i="9"/>
  <c r="W8" i="9" s="1"/>
  <c r="Y8" i="9" s="1"/>
  <c r="AZ18" i="2"/>
  <c r="AZ22" i="2"/>
  <c r="AZ24" i="2"/>
  <c r="AZ30" i="2"/>
  <c r="AZ36" i="2"/>
  <c r="AZ42" i="2"/>
  <c r="AZ48" i="2"/>
  <c r="AZ54" i="2"/>
  <c r="AZ21" i="2"/>
  <c r="AZ27" i="2"/>
  <c r="AZ33" i="2"/>
  <c r="AZ39" i="2"/>
  <c r="AZ45" i="2"/>
  <c r="AZ51" i="2"/>
  <c r="AZ57" i="2"/>
  <c r="AZ63" i="2"/>
  <c r="AZ40" i="2"/>
  <c r="AZ52" i="2"/>
  <c r="AZ58" i="2"/>
  <c r="AZ64" i="2"/>
  <c r="AZ19" i="2"/>
  <c r="AZ34" i="2"/>
  <c r="AZ28" i="2"/>
  <c r="AZ46" i="2"/>
  <c r="AZ25" i="2"/>
  <c r="AZ31" i="2"/>
  <c r="AZ37" i="2"/>
  <c r="AZ43" i="2"/>
  <c r="AZ49" i="2"/>
  <c r="AZ55" i="2"/>
  <c r="AZ61" i="2"/>
  <c r="Q9" i="9"/>
  <c r="W9" i="9" s="1"/>
  <c r="Y9" i="9" s="1"/>
  <c r="Q10" i="9"/>
  <c r="Q12" i="9"/>
  <c r="W12" i="9" s="1"/>
  <c r="Y12" i="9" s="1"/>
  <c r="Q14" i="9"/>
  <c r="W14" i="9" s="1"/>
  <c r="Y14" i="9" s="1"/>
  <c r="Q47" i="9"/>
  <c r="W47" i="9" s="1"/>
  <c r="Y47" i="9" s="1"/>
  <c r="Q16" i="9"/>
  <c r="W16" i="9" s="1"/>
  <c r="Y16" i="9" s="1"/>
  <c r="Q13" i="9"/>
  <c r="W13" i="9" s="1"/>
  <c r="Y13" i="9" s="1"/>
  <c r="Q17" i="9"/>
  <c r="W17" i="9" s="1"/>
  <c r="Y17" i="9" s="1"/>
  <c r="Q44" i="9"/>
  <c r="W44" i="9" s="1"/>
  <c r="Y44" i="9" s="1"/>
  <c r="W10" i="9"/>
  <c r="Y10" i="9" s="1"/>
  <c r="Q11" i="9"/>
  <c r="W11" i="9" s="1"/>
  <c r="Y11" i="9" s="1"/>
  <c r="Q15" i="9"/>
  <c r="W15" i="9" s="1"/>
  <c r="Y15" i="9" s="1"/>
  <c r="Q45" i="9"/>
  <c r="W45" i="9" s="1"/>
  <c r="Y45" i="9" s="1"/>
  <c r="Q46" i="9"/>
  <c r="AZ12" i="2"/>
  <c r="W46" i="9" l="1"/>
  <c r="Y46" i="9" s="1"/>
  <c r="K47" i="5"/>
  <c r="U47" i="5"/>
  <c r="O47" i="5"/>
  <c r="M47" i="5"/>
  <c r="Q47" i="5" l="1"/>
  <c r="W47" i="5" s="1"/>
  <c r="Y47" i="5" s="1"/>
  <c r="S47" i="5"/>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U38" i="5" l="1"/>
  <c r="U39" i="5"/>
  <c r="U41" i="5"/>
  <c r="U42" i="5"/>
  <c r="U43" i="5"/>
  <c r="U44" i="5"/>
  <c r="U45" i="5"/>
  <c r="U46" i="5"/>
  <c r="U9" i="5"/>
  <c r="U10" i="5"/>
  <c r="U11" i="5"/>
  <c r="U12" i="5"/>
  <c r="U13" i="5"/>
  <c r="U14" i="5"/>
  <c r="U15" i="5"/>
  <c r="U16" i="5"/>
  <c r="U17" i="5"/>
  <c r="U18" i="5"/>
  <c r="U19" i="5"/>
  <c r="U20" i="5"/>
  <c r="U21" i="5"/>
  <c r="U8" i="5"/>
  <c r="B21" i="2"/>
  <c r="B24" i="2" s="1"/>
  <c r="B27" i="2" s="1"/>
  <c r="B30" i="2" s="1"/>
  <c r="B33" i="2" s="1"/>
  <c r="B36" i="2" s="1"/>
  <c r="B39" i="2" s="1"/>
  <c r="B42" i="2" s="1"/>
  <c r="B45" i="2" s="1"/>
  <c r="B48" i="2" s="1"/>
  <c r="B51" i="2" s="1"/>
  <c r="B54" i="2" s="1"/>
  <c r="B57" i="2" s="1"/>
  <c r="B60" i="2" s="1"/>
  <c r="B63"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l="1"/>
  <c r="Y13" i="5" s="1"/>
  <c r="W44" i="5"/>
  <c r="Y44" i="5" s="1"/>
  <c r="W16" i="5"/>
  <c r="W18" i="5"/>
  <c r="Y18" i="5" s="1"/>
  <c r="W11" i="5"/>
  <c r="W45" i="5"/>
  <c r="Y45" i="5" s="1"/>
  <c r="W9" i="5"/>
  <c r="W15" i="5"/>
  <c r="Y15" i="5" s="1"/>
  <c r="W17" i="5"/>
  <c r="W19" i="5"/>
  <c r="Y19" i="5" s="1"/>
  <c r="W12" i="5"/>
  <c r="Y12" i="5" s="1"/>
  <c r="W20" i="5"/>
  <c r="Y20" i="5" s="1"/>
  <c r="W14" i="5"/>
  <c r="Y14" i="5" s="1"/>
  <c r="W10" i="5"/>
  <c r="W8" i="5"/>
  <c r="AD2" i="2"/>
  <c r="AY14" i="2" s="1"/>
  <c r="AY15" i="2" s="1"/>
  <c r="AY16" i="2" s="1"/>
  <c r="Y8" i="5" l="1"/>
  <c r="AV39" i="10"/>
  <c r="AD42" i="10"/>
  <c r="AR39" i="10"/>
  <c r="AL39" i="10"/>
  <c r="T39" i="10"/>
  <c r="AN36" i="10"/>
  <c r="AB36" i="10"/>
  <c r="Z36" i="10"/>
  <c r="AW36" i="10"/>
  <c r="AW27" i="10"/>
  <c r="AS42" i="10"/>
  <c r="AO42" i="10"/>
  <c r="AK39" i="10"/>
  <c r="AG39" i="10"/>
  <c r="AA39" i="10"/>
  <c r="AQ36" i="10"/>
  <c r="AM36" i="10"/>
  <c r="AG36" i="10"/>
  <c r="AC36" i="10"/>
  <c r="Y36" i="10"/>
  <c r="U36" i="10"/>
  <c r="AT33" i="10"/>
  <c r="V33" i="10"/>
  <c r="AJ30" i="10"/>
  <c r="AN27" i="10"/>
  <c r="AB27" i="10"/>
  <c r="AP24" i="10"/>
  <c r="Z24" i="10"/>
  <c r="AE33" i="10"/>
  <c r="W30" i="10"/>
  <c r="U30" i="10"/>
  <c r="AU27" i="10"/>
  <c r="AI27" i="10"/>
  <c r="AG27" i="10"/>
  <c r="AE24" i="10"/>
  <c r="W24" i="10"/>
  <c r="Y17" i="5"/>
  <c r="AV42" i="10"/>
  <c r="AH42" i="10"/>
  <c r="T42" i="10"/>
  <c r="AP39" i="10"/>
  <c r="X39" i="10"/>
  <c r="AT36" i="10"/>
  <c r="AF36" i="10"/>
  <c r="AW24" i="10"/>
  <c r="AQ42" i="10"/>
  <c r="AM42" i="10"/>
  <c r="AA42" i="10"/>
  <c r="AU39" i="10"/>
  <c r="AI39" i="10"/>
  <c r="AE39" i="10"/>
  <c r="AK36" i="10"/>
  <c r="W36" i="10"/>
  <c r="T33" i="10"/>
  <c r="AR27" i="10"/>
  <c r="AL27" i="10"/>
  <c r="AD27" i="10"/>
  <c r="Z27" i="10"/>
  <c r="V27" i="10"/>
  <c r="AN24" i="10"/>
  <c r="AJ24" i="10"/>
  <c r="AB24" i="10"/>
  <c r="AO33" i="10"/>
  <c r="AG33" i="10"/>
  <c r="AC33" i="10"/>
  <c r="Y33" i="10"/>
  <c r="AS24" i="10"/>
  <c r="U24" i="10"/>
  <c r="Y9" i="5"/>
  <c r="AT42" i="10"/>
  <c r="V39" i="10"/>
  <c r="AR36" i="10"/>
  <c r="AK42" i="10"/>
  <c r="AF27" i="10"/>
  <c r="AO27" i="10"/>
  <c r="Y11" i="5"/>
  <c r="AV30" i="10"/>
  <c r="AW30" i="10"/>
  <c r="AW21" i="10"/>
  <c r="AT30" i="10"/>
  <c r="AR30" i="10"/>
  <c r="AP30" i="10"/>
  <c r="AN30" i="10"/>
  <c r="AL30" i="10"/>
  <c r="AH30" i="10"/>
  <c r="AD30" i="10"/>
  <c r="AB30" i="10"/>
  <c r="X30" i="10"/>
  <c r="T30" i="10"/>
  <c r="AU30" i="10"/>
  <c r="AS30" i="10"/>
  <c r="AM30" i="10"/>
  <c r="AG30" i="10"/>
  <c r="AE30" i="10"/>
  <c r="AA30" i="10"/>
  <c r="Y30" i="10"/>
  <c r="AU21" i="10"/>
  <c r="AR21" i="10"/>
  <c r="AN21" i="10"/>
  <c r="AL21" i="10"/>
  <c r="AH21" i="10"/>
  <c r="AD21" i="10"/>
  <c r="AB21" i="10"/>
  <c r="Z21" i="10"/>
  <c r="V21" i="10"/>
  <c r="T21" i="10"/>
  <c r="AS21" i="10"/>
  <c r="AQ21" i="10"/>
  <c r="AO21" i="10"/>
  <c r="AM21" i="10"/>
  <c r="AI21" i="10"/>
  <c r="AG21" i="10"/>
  <c r="AE21" i="10"/>
  <c r="AC21" i="10"/>
  <c r="Y21" i="10"/>
  <c r="U21" i="10"/>
  <c r="Y16" i="5"/>
  <c r="AV24" i="10"/>
  <c r="AP42" i="10"/>
  <c r="AL42" i="10"/>
  <c r="Z42" i="10"/>
  <c r="AT39" i="10"/>
  <c r="AH39" i="10"/>
  <c r="AD39" i="10"/>
  <c r="AJ36" i="10"/>
  <c r="V36" i="10"/>
  <c r="AW33" i="10"/>
  <c r="AU42" i="10"/>
  <c r="AG42" i="10"/>
  <c r="AO39" i="10"/>
  <c r="W39" i="10"/>
  <c r="AS36" i="10"/>
  <c r="AE36" i="10"/>
  <c r="AN33" i="10"/>
  <c r="AF33" i="10"/>
  <c r="AB33" i="10"/>
  <c r="X33" i="10"/>
  <c r="AR24" i="10"/>
  <c r="AR68" i="10" s="1"/>
  <c r="T24" i="10"/>
  <c r="AQ27" i="10"/>
  <c r="AK27" i="10"/>
  <c r="AC27" i="10"/>
  <c r="Y27" i="10"/>
  <c r="U27" i="10"/>
  <c r="AM24" i="10"/>
  <c r="AI24" i="10"/>
  <c r="AA24" i="10"/>
  <c r="Y10" i="5"/>
  <c r="AV33" i="10"/>
  <c r="AF42" i="10"/>
  <c r="V42" i="10"/>
  <c r="AB39" i="10"/>
  <c r="Z39" i="10"/>
  <c r="AW39" i="10"/>
  <c r="AI42" i="10"/>
  <c r="AE42" i="10"/>
  <c r="W42" i="10"/>
  <c r="AC39" i="10"/>
  <c r="U39" i="10"/>
  <c r="AO36" i="10"/>
  <c r="AP33" i="10"/>
  <c r="AL33" i="10"/>
  <c r="AJ33" i="10"/>
  <c r="AP27" i="10"/>
  <c r="AJ27" i="10"/>
  <c r="AH24" i="10"/>
  <c r="AF24" i="10"/>
  <c r="X24" i="10"/>
  <c r="AS33" i="10"/>
  <c r="AQ33" i="10"/>
  <c r="AI33" i="10"/>
  <c r="AA33" i="10"/>
  <c r="AQ24" i="10"/>
  <c r="AC24" i="10"/>
  <c r="AC68" i="10" s="1"/>
  <c r="W15" i="2"/>
  <c r="W16" i="2" s="1"/>
  <c r="AA15" i="2"/>
  <c r="AA16" i="2" s="1"/>
  <c r="AE15" i="2"/>
  <c r="AE16" i="2" s="1"/>
  <c r="AI15" i="2"/>
  <c r="AI16" i="2" s="1"/>
  <c r="AM15" i="2"/>
  <c r="AM16" i="2" s="1"/>
  <c r="AQ15" i="2"/>
  <c r="AQ16" i="2" s="1"/>
  <c r="AU15" i="2"/>
  <c r="AU16" i="2" s="1"/>
  <c r="V15" i="2"/>
  <c r="V16" i="2" s="1"/>
  <c r="AW14" i="2"/>
  <c r="AW15" i="2" s="1"/>
  <c r="AW16" i="2" s="1"/>
  <c r="X15" i="2"/>
  <c r="X16" i="2" s="1"/>
  <c r="AB15" i="2"/>
  <c r="AB16" i="2" s="1"/>
  <c r="AF15" i="2"/>
  <c r="AF16" i="2" s="1"/>
  <c r="AJ15" i="2"/>
  <c r="AJ16" i="2" s="1"/>
  <c r="AN15" i="2"/>
  <c r="AN16" i="2" s="1"/>
  <c r="AR15" i="2"/>
  <c r="AR16" i="2" s="1"/>
  <c r="AV15" i="2"/>
  <c r="AV16" i="2" s="1"/>
  <c r="P9" i="2"/>
  <c r="BB18" i="2" s="1"/>
  <c r="Y15" i="2"/>
  <c r="Y16" i="2" s="1"/>
  <c r="AC15" i="2"/>
  <c r="AC16" i="2" s="1"/>
  <c r="AG15" i="2"/>
  <c r="AG16" i="2" s="1"/>
  <c r="AK15" i="2"/>
  <c r="AK16" i="2" s="1"/>
  <c r="AO15" i="2"/>
  <c r="AO16" i="2" s="1"/>
  <c r="AS15" i="2"/>
  <c r="AS16" i="2" s="1"/>
  <c r="AX14" i="2"/>
  <c r="AX15" i="2" s="1"/>
  <c r="AX16" i="2" s="1"/>
  <c r="Z15" i="2"/>
  <c r="Z16" i="2" s="1"/>
  <c r="AD15" i="2"/>
  <c r="AD16" i="2" s="1"/>
  <c r="AH15" i="2"/>
  <c r="AH16" i="2" s="1"/>
  <c r="AL15" i="2"/>
  <c r="AL16" i="2" s="1"/>
  <c r="AP15" i="2"/>
  <c r="AP16" i="2" s="1"/>
  <c r="AT15" i="2"/>
  <c r="AT16" i="2" s="1"/>
  <c r="U15" i="2"/>
  <c r="U16" i="2" s="1"/>
  <c r="W46" i="5"/>
  <c r="K46" i="5"/>
  <c r="AQ68" i="10" l="1"/>
  <c r="AF68" i="10"/>
  <c r="AA68" i="10"/>
  <c r="AY24" i="10"/>
  <c r="BA24" i="10" s="1"/>
  <c r="AV25" i="10"/>
  <c r="AP43" i="10"/>
  <c r="AL43" i="10"/>
  <c r="Z43" i="10"/>
  <c r="AT40" i="10"/>
  <c r="AH40" i="10"/>
  <c r="AD40" i="10"/>
  <c r="AJ37" i="10"/>
  <c r="V37" i="10"/>
  <c r="AN34" i="10"/>
  <c r="AW34" i="10"/>
  <c r="AU43" i="10"/>
  <c r="AG43" i="10"/>
  <c r="AO40" i="10"/>
  <c r="W40" i="10"/>
  <c r="AS37" i="10"/>
  <c r="AE37" i="10"/>
  <c r="AF34" i="10"/>
  <c r="AB34" i="10"/>
  <c r="X34" i="10"/>
  <c r="AR25" i="10"/>
  <c r="T25" i="10"/>
  <c r="AQ28" i="10"/>
  <c r="AK28" i="10"/>
  <c r="AC28" i="10"/>
  <c r="Y28" i="10"/>
  <c r="U28" i="10"/>
  <c r="AM25" i="10"/>
  <c r="AI25" i="10"/>
  <c r="AA25" i="10"/>
  <c r="AY30" i="10"/>
  <c r="BA30" i="10" s="1"/>
  <c r="AO68" i="10"/>
  <c r="AT43" i="10"/>
  <c r="V40" i="10"/>
  <c r="AR37" i="10"/>
  <c r="AK43" i="10"/>
  <c r="AF28" i="10"/>
  <c r="AO28" i="10"/>
  <c r="AS68" i="10"/>
  <c r="AJ68" i="10"/>
  <c r="V68" i="10"/>
  <c r="AW68" i="10"/>
  <c r="AV43" i="10"/>
  <c r="AH43" i="10"/>
  <c r="T43" i="10"/>
  <c r="AP40" i="10"/>
  <c r="X40" i="10"/>
  <c r="AT37" i="10"/>
  <c r="AF37" i="10"/>
  <c r="AW25" i="10"/>
  <c r="AQ43" i="10"/>
  <c r="AM43" i="10"/>
  <c r="AA43" i="10"/>
  <c r="AU40" i="10"/>
  <c r="AI40" i="10"/>
  <c r="AE40" i="10"/>
  <c r="AK37" i="10"/>
  <c r="W37" i="10"/>
  <c r="AO34" i="10"/>
  <c r="T34" i="10"/>
  <c r="AR28" i="10"/>
  <c r="AL28" i="10"/>
  <c r="AD28" i="10"/>
  <c r="Z28" i="10"/>
  <c r="V28" i="10"/>
  <c r="AN25" i="10"/>
  <c r="AJ25" i="10"/>
  <c r="AB25" i="10"/>
  <c r="AG34" i="10"/>
  <c r="AC34" i="10"/>
  <c r="Y34" i="10"/>
  <c r="AS25" i="10"/>
  <c r="U25" i="10"/>
  <c r="AE68" i="10"/>
  <c r="AP68" i="10"/>
  <c r="AY36" i="10"/>
  <c r="BA36" i="10" s="1"/>
  <c r="AY39" i="10"/>
  <c r="BA39" i="10" s="1"/>
  <c r="AH45" i="10"/>
  <c r="AH68" i="10" s="1"/>
  <c r="AD45" i="10"/>
  <c r="AD68" i="10" s="1"/>
  <c r="X45" i="10"/>
  <c r="T45" i="10"/>
  <c r="T68" i="10" s="1"/>
  <c r="AU45" i="10"/>
  <c r="AU68" i="10" s="1"/>
  <c r="AM45" i="10"/>
  <c r="AM68" i="10" s="1"/>
  <c r="AK45" i="10"/>
  <c r="AK68" i="10" s="1"/>
  <c r="Y45" i="10"/>
  <c r="Y68" i="10" s="1"/>
  <c r="X68" i="10"/>
  <c r="AV34" i="10"/>
  <c r="AF43" i="10"/>
  <c r="V43" i="10"/>
  <c r="AB40" i="10"/>
  <c r="Z40" i="10"/>
  <c r="AP34" i="10"/>
  <c r="AW40" i="10"/>
  <c r="AI43" i="10"/>
  <c r="AE43" i="10"/>
  <c r="W43" i="10"/>
  <c r="AC40" i="10"/>
  <c r="U40" i="10"/>
  <c r="AO37" i="10"/>
  <c r="AL34" i="10"/>
  <c r="AJ34" i="10"/>
  <c r="AP28" i="10"/>
  <c r="AJ28" i="10"/>
  <c r="AH25" i="10"/>
  <c r="AF25" i="10"/>
  <c r="X25" i="10"/>
  <c r="AS34" i="10"/>
  <c r="AQ34" i="10"/>
  <c r="AI34" i="10"/>
  <c r="AA34" i="10"/>
  <c r="AQ25" i="10"/>
  <c r="AC25" i="10"/>
  <c r="AI68" i="10"/>
  <c r="AY27" i="10"/>
  <c r="BA27" i="10" s="1"/>
  <c r="AV68" i="10"/>
  <c r="AY21" i="10"/>
  <c r="BA21" i="10" s="1"/>
  <c r="AT68" i="10"/>
  <c r="AV31" i="10"/>
  <c r="AW31" i="10"/>
  <c r="AW22" i="10"/>
  <c r="AT31" i="10"/>
  <c r="AR31" i="10"/>
  <c r="AP31" i="10"/>
  <c r="AN31" i="10"/>
  <c r="AL31" i="10"/>
  <c r="AH31" i="10"/>
  <c r="AD31" i="10"/>
  <c r="AB31" i="10"/>
  <c r="X31" i="10"/>
  <c r="T31" i="10"/>
  <c r="AR22" i="10"/>
  <c r="AN22" i="10"/>
  <c r="AL22" i="10"/>
  <c r="AH22" i="10"/>
  <c r="AU31" i="10"/>
  <c r="AS31" i="10"/>
  <c r="AM31" i="10"/>
  <c r="AG31" i="10"/>
  <c r="AE31" i="10"/>
  <c r="AA31" i="10"/>
  <c r="Y31" i="10"/>
  <c r="AU22" i="10"/>
  <c r="AS22" i="10"/>
  <c r="AQ22" i="10"/>
  <c r="AO22" i="10"/>
  <c r="AM22" i="10"/>
  <c r="AI22" i="10"/>
  <c r="AG22" i="10"/>
  <c r="AE22" i="10"/>
  <c r="AC22" i="10"/>
  <c r="Y22" i="10"/>
  <c r="U22" i="10"/>
  <c r="AD22" i="10"/>
  <c r="V22" i="10"/>
  <c r="AB22" i="10"/>
  <c r="Z22" i="10"/>
  <c r="T22" i="10"/>
  <c r="U68" i="10"/>
  <c r="AB68" i="10"/>
  <c r="AN68" i="10"/>
  <c r="AL68" i="10"/>
  <c r="AY33" i="10"/>
  <c r="BA33" i="10" s="1"/>
  <c r="AY42" i="10"/>
  <c r="BA42" i="10" s="1"/>
  <c r="W68" i="10"/>
  <c r="AG68" i="10"/>
  <c r="Z68" i="10"/>
  <c r="AV40" i="10"/>
  <c r="AD43" i="10"/>
  <c r="AR40" i="10"/>
  <c r="AL40" i="10"/>
  <c r="T40" i="10"/>
  <c r="AN37" i="10"/>
  <c r="AB37" i="10"/>
  <c r="Z37" i="10"/>
  <c r="AT34" i="10"/>
  <c r="AW37" i="10"/>
  <c r="AW28" i="10"/>
  <c r="AS43" i="10"/>
  <c r="AO43" i="10"/>
  <c r="AK40" i="10"/>
  <c r="AG40" i="10"/>
  <c r="AA40" i="10"/>
  <c r="AQ37" i="10"/>
  <c r="AM37" i="10"/>
  <c r="AG37" i="10"/>
  <c r="AC37" i="10"/>
  <c r="Y37" i="10"/>
  <c r="U37" i="10"/>
  <c r="V34" i="10"/>
  <c r="AJ31" i="10"/>
  <c r="AN28" i="10"/>
  <c r="AB28" i="10"/>
  <c r="AP25" i="10"/>
  <c r="Z25" i="10"/>
  <c r="Z69" i="10" s="1"/>
  <c r="AE34" i="10"/>
  <c r="W31" i="10"/>
  <c r="U31" i="10"/>
  <c r="AU28" i="10"/>
  <c r="AI28" i="10"/>
  <c r="AG28" i="10"/>
  <c r="AE25" i="10"/>
  <c r="W25" i="10"/>
  <c r="W69" i="10" s="1"/>
  <c r="BB24" i="2"/>
  <c r="BB36" i="2"/>
  <c r="BB48" i="2"/>
  <c r="BB60" i="2"/>
  <c r="BB22" i="2"/>
  <c r="BB30" i="2"/>
  <c r="BB42" i="2"/>
  <c r="BB54" i="2"/>
  <c r="BB61" i="2"/>
  <c r="BB37" i="2"/>
  <c r="BB28" i="2"/>
  <c r="BB58" i="2"/>
  <c r="BB57" i="2"/>
  <c r="BB33" i="2"/>
  <c r="BB55" i="2"/>
  <c r="BB31" i="2"/>
  <c r="BB34" i="2"/>
  <c r="BB52" i="2"/>
  <c r="BB51" i="2"/>
  <c r="BB27" i="2"/>
  <c r="BB49" i="2"/>
  <c r="BB25" i="2"/>
  <c r="BB19" i="2"/>
  <c r="BB40" i="2"/>
  <c r="BB45" i="2"/>
  <c r="BB21" i="2"/>
  <c r="BB43" i="2"/>
  <c r="BB46" i="2"/>
  <c r="BB64" i="2"/>
  <c r="BB63" i="2"/>
  <c r="BB39" i="2"/>
  <c r="Y46" i="5"/>
  <c r="AG69" i="10" l="1"/>
  <c r="AE69" i="10"/>
  <c r="AP69" i="10"/>
  <c r="AY37" i="10"/>
  <c r="BA37" i="10" s="1"/>
  <c r="AY22" i="10"/>
  <c r="BA22" i="10" s="1"/>
  <c r="AY68" i="10"/>
  <c r="AH46" i="10"/>
  <c r="AD46" i="10"/>
  <c r="X46" i="10"/>
  <c r="X69" i="10" s="1"/>
  <c r="T46" i="10"/>
  <c r="AU46" i="10"/>
  <c r="AM46" i="10"/>
  <c r="AK46" i="10"/>
  <c r="AK69" i="10" s="1"/>
  <c r="Y46" i="10"/>
  <c r="AU69" i="10"/>
  <c r="AT69" i="10"/>
  <c r="AQ69" i="10"/>
  <c r="AF69" i="10"/>
  <c r="AS69" i="10"/>
  <c r="AB69" i="10"/>
  <c r="AN69" i="10"/>
  <c r="AL69" i="10"/>
  <c r="AY34" i="10"/>
  <c r="BA34" i="10" s="1"/>
  <c r="AW69" i="10"/>
  <c r="AI69" i="10"/>
  <c r="AY28" i="10"/>
  <c r="BA28" i="10" s="1"/>
  <c r="AR69" i="10"/>
  <c r="AV69" i="10"/>
  <c r="AY40" i="10"/>
  <c r="BA40" i="10" s="1"/>
  <c r="AY31" i="10"/>
  <c r="BA31" i="10" s="1"/>
  <c r="AC69" i="10"/>
  <c r="AH69" i="10"/>
  <c r="AY45" i="10"/>
  <c r="BA45" i="10" s="1"/>
  <c r="U69" i="10"/>
  <c r="AJ69" i="10"/>
  <c r="V69" i="10"/>
  <c r="AD69" i="10"/>
  <c r="AY43" i="10"/>
  <c r="BA43" i="10" s="1"/>
  <c r="AO69" i="10"/>
  <c r="AA69" i="10"/>
  <c r="AM69" i="10"/>
  <c r="Y69" i="10"/>
  <c r="AY25" i="10"/>
  <c r="BA25" i="10" s="1"/>
  <c r="T69" i="10"/>
  <c r="AY69" i="10" l="1"/>
  <c r="AY46" i="10"/>
  <c r="BA46" i="10" s="1"/>
  <c r="AZ69" i="2"/>
</calcChain>
</file>

<file path=xl/sharedStrings.xml><?xml version="1.0" encoding="utf-8"?>
<sst xmlns="http://schemas.openxmlformats.org/spreadsheetml/2006/main" count="1581" uniqueCount="231">
  <si>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</si>
  <si>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</si>
  <si>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</si>
  <si>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</si>
  <si>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</si>
  <si>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</si>
  <si>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</si>
  <si>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</si>
  <si>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</si>
  <si>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</si>
  <si>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</si>
  <si>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</si>
  <si>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</si>
  <si>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</si>
  <si>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</si>
  <si>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</si>
  <si>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</si>
  <si>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</si>
  <si>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</si>
  <si>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</si>
  <si>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</si>
  <si>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</si>
  <si>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</si>
  <si>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</si>
  <si>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</si>
  <si>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</si>
  <si>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</si>
  <si>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</si>
  <si>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</si>
  <si>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</si>
  <si>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</si>
  <si>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</si>
  <si>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</si>
  <si>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</si>
  <si>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</si>
  <si>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</si>
  <si>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</si>
  <si>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</si>
  <si>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</si>
  <si>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</si>
  <si>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</si>
  <si>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</si>
  <si>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</si>
  <si>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</si>
  <si>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</si>
  <si>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</si>
  <si>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</si>
  <si>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</si>
  <si>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</si>
  <si>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</si>
  <si>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</si>
  <si>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</si>
  <si>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</si>
  <si>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</si>
  <si>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</si>
  <si>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</si>
  <si>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</si>
  <si>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</si>
  <si>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</si>
  <si>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</si>
  <si>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</si>
  <si>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</si>
  <si>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</si>
  <si>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</si>
  <si>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</si>
  <si>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</si>
  <si>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</si>
  <si>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</si>
  <si>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</si>
  <si>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</si>
  <si>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</si>
  <si>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</si>
  <si>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</si>
  <si>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</si>
  <si>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</si>
  <si>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</si>
  <si>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</si>
  <si>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</si>
  <si>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</si>
  <si>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</si>
  <si>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</si>
  <si>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</si>
  <si>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</si>
  <si>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</si>
  <si>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</si>
  <si>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</si>
  <si>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</si>
  <si>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</si>
  <si>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</si>
  <si>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</si>
  <si>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</si>
  <si>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</si>
  <si>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</si>
  <si>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</si>
  <si>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</si>
  <si>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</si>
  <si>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</si>
  <si>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</si>
  <si>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</si>
  <si>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</si>
  <si>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</si>
  <si>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</si>
  <si>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</si>
  <si>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</si>
  <si>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</si>
  <si>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</si>
  <si>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</si>
  <si>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</si>
  <si>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</si>
  <si>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</si>
  <si>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</si>
  <si>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</si>
  <si>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</si>
  <si>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</si>
  <si>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</si>
  <si>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</si>
  <si>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</si>
  <si>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</si>
  <si>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</si>
  <si>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</si>
  <si>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</si>
  <si>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</si>
  <si>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</si>
  <si>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</si>
  <si>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</si>
  <si>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</si>
  <si>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</si>
  <si>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</si>
  <si>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</si>
  <si>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</si>
  <si>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</si>
  <si>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</si>
  <si>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</si>
  <si>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</si>
  <si>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</si>
  <si>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宿直</t>
    <rPh sb="0" eb="2">
      <t>シュクチョク</t>
    </rPh>
    <phoneticPr fontId="2"/>
  </si>
  <si>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</si>
  <si>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</si>
  <si>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</si>
  <si>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</si>
  <si>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</si>
  <si>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</si>
  <si>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</si>
  <si>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</si>
  <si>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</si>
  <si>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</si>
  <si>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</si>
  <si>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</si>
  <si>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</si>
  <si>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</si>
  <si>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</si>
  <si>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</si>
  <si>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</si>
  <si>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</si>
  <si>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</si>
  <si>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</si>
  <si>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</si>
  <si>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</si>
  <si>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</si>
  <si>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</si>
  <si>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</si>
  <si>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</si>
  <si>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</si>
  <si>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</si>
  <si>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</si>
  <si>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</si>
  <si>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</si>
  <si>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</si>
  <si>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</si>
  <si>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</si>
  <si>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</si>
  <si>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</si>
  <si>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</si>
  <si>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</si>
  <si>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</si>
  <si>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</si>
  <si>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</si>
  <si>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</si>
  <si>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</si>
  <si>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</si>
  <si>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</si>
  <si>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</si>
  <si>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</si>
  <si>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</si>
  <si>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</si>
  <si>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</si>
  <si>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</si>
  <si>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</si>
  <si>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</si>
  <si>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</si>
  <si>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</si>
  <si>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</si>
  <si>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</si>
  <si>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</si>
  <si>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</si>
  <si>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</si>
  <si>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</si>
  <si>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</si>
  <si>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</si>
  <si>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</si>
  <si>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</si>
  <si>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</si>
  <si>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</si>
  <si>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</si>
  <si>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</si>
  <si>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</si>
  <si>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</si>
  <si>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</si>
  <si>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</si>
  <si>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</si>
  <si>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</si>
  <si>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</si>
  <si>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</si>
  <si>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</si>
  <si>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</si>
  <si>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</si>
  <si>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</si>
  <si>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</si>
  <si>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</si>
  <si>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</si>
  <si>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</si>
  <si>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</si>
  <si>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</si>
  <si>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認知症対応型共同生活介護・介護予防認知症対応型共同生活介護</t>
  </si>
  <si>
    <t>グループホーム○○</t>
    <phoneticPr fontId="2"/>
  </si>
  <si>
    <t>全</t>
    <rPh sb="0" eb="1">
      <t>ゼン</t>
    </rPh>
    <phoneticPr fontId="2"/>
  </si>
  <si>
    <t>うち</t>
    <phoneticPr fontId="2"/>
  </si>
  <si>
    <t>(5) ユニットの入居定員</t>
    <rPh sb="9" eb="11">
      <t>ニュウキョ</t>
    </rPh>
    <rPh sb="11" eb="13">
      <t>テイイン</t>
    </rPh>
    <phoneticPr fontId="2"/>
  </si>
  <si>
    <t>２ユニット目の管理者（88h）</t>
    <rPh sb="5" eb="6">
      <t>メ</t>
    </rPh>
    <rPh sb="7" eb="10">
      <t>カンリシャ</t>
    </rPh>
    <phoneticPr fontId="2"/>
  </si>
  <si>
    <t>事前提出資料③　従業者の勤務体制及び勤務形態一覧表</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</si>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</sst>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28"/>
      <name val="ＭＳ ゴシック"/>
      <family val="3"/>
      <charset val="128"/>
    </font>
    <font>
      <sz val="18"/>
      <color rgb="FFFF0000"/>
      <name val="ＭＳ ゴシック"/>
      <family val="3"/>
      <charset val="128"/>
    </font>
    <font>
      <sz val="12"/>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thin">
        <color indexed="64"/>
      </left>
      <right style="thin">
        <color indexed="64"/>
      </right>
      <top/>
      <bottom style="dotted">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42">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8" xfId="0" applyFill="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31" xfId="0" applyFont="1" applyBorder="1" applyAlignment="1" applyProtection="1">
      <alignment horizontal="center" vertical="center" wrapText="1"/>
    </xf>
    <xf numFmtId="0" fontId="5" fillId="0" borderId="99" xfId="0" applyFont="1" applyBorder="1" applyAlignment="1" applyProtection="1">
      <alignment vertical="center"/>
    </xf>
    <xf numFmtId="0" fontId="5" fillId="0" borderId="100" xfId="0" applyFont="1" applyBorder="1" applyAlignment="1" applyProtection="1">
      <alignment vertical="center"/>
    </xf>
    <xf numFmtId="0" fontId="5" fillId="5" borderId="100" xfId="0" applyFont="1" applyFill="1" applyBorder="1" applyAlignment="1" applyProtection="1">
      <alignment vertical="center"/>
    </xf>
    <xf numFmtId="0" fontId="5" fillId="3" borderId="100" xfId="0" applyFont="1" applyFill="1" applyBorder="1" applyAlignment="1" applyProtection="1">
      <alignment vertical="center"/>
    </xf>
    <xf numFmtId="0" fontId="5" fillId="0" borderId="101" xfId="0" applyFont="1" applyBorder="1" applyAlignment="1" applyProtection="1">
      <alignment vertical="center"/>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70" xfId="0" applyFont="1" applyBorder="1" applyAlignment="1" applyProtection="1">
      <alignment vertical="center"/>
    </xf>
    <xf numFmtId="0" fontId="5" fillId="2" borderId="31" xfId="0" applyFont="1" applyFill="1" applyBorder="1" applyAlignment="1" applyProtection="1">
      <alignment horizontal="center"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5" fillId="2" borderId="54" xfId="0" applyFont="1" applyFill="1" applyBorder="1" applyAlignment="1" applyProtection="1">
      <alignment horizontal="center" vertical="center" shrinkToFit="1"/>
    </xf>
    <xf numFmtId="0" fontId="5" fillId="2" borderId="55" xfId="0" applyFont="1" applyFill="1" applyBorder="1" applyAlignment="1" applyProtection="1">
      <alignment horizontal="center" vertical="center" shrinkToFit="1"/>
    </xf>
    <xf numFmtId="0" fontId="5" fillId="2" borderId="97" xfId="0" applyFont="1" applyFill="1" applyBorder="1" applyAlignment="1" applyProtection="1">
      <alignment horizontal="center" vertical="center" shrinkToFit="1"/>
    </xf>
    <xf numFmtId="0" fontId="5" fillId="0" borderId="71" xfId="0" applyFont="1" applyBorder="1" applyAlignment="1" applyProtection="1">
      <alignment horizontal="center" vertical="center"/>
    </xf>
    <xf numFmtId="0" fontId="5" fillId="2" borderId="30" xfId="0" applyFont="1" applyFill="1" applyBorder="1" applyAlignment="1" applyProtection="1">
      <alignment horizontal="center" vertical="center" wrapText="1"/>
    </xf>
    <xf numFmtId="0" fontId="4" fillId="0" borderId="56" xfId="0" applyFont="1" applyBorder="1" applyAlignment="1" applyProtection="1">
      <alignment vertical="center"/>
    </xf>
    <xf numFmtId="0" fontId="4" fillId="0" borderId="58" xfId="0" applyFont="1" applyBorder="1" applyAlignment="1" applyProtection="1">
      <alignment vertical="center"/>
    </xf>
    <xf numFmtId="0" fontId="10" fillId="0" borderId="58" xfId="0" applyFont="1" applyBorder="1" applyAlignment="1" applyProtection="1">
      <alignment vertical="center"/>
    </xf>
    <xf numFmtId="0" fontId="10" fillId="0" borderId="86" xfId="0" applyFont="1" applyBorder="1" applyAlignment="1" applyProtection="1">
      <alignment vertical="center"/>
    </xf>
    <xf numFmtId="0" fontId="5" fillId="0" borderId="57"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5" fillId="0" borderId="53"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76" xfId="0" applyFont="1" applyBorder="1" applyAlignment="1" applyProtection="1">
      <alignment horizontal="center" vertical="center"/>
    </xf>
    <xf numFmtId="0" fontId="5" fillId="2" borderId="22" xfId="0" applyFont="1" applyFill="1" applyBorder="1" applyAlignment="1" applyProtection="1">
      <alignment horizontal="center" vertical="center" wrapText="1"/>
    </xf>
    <xf numFmtId="0" fontId="4" fillId="0" borderId="48" xfId="0" applyFont="1" applyBorder="1" applyAlignment="1" applyProtection="1">
      <alignment vertical="center"/>
    </xf>
    <xf numFmtId="0" fontId="4" fillId="0" borderId="27" xfId="0" applyFont="1" applyBorder="1" applyAlignment="1" applyProtection="1">
      <alignment vertical="center"/>
    </xf>
    <xf numFmtId="0" fontId="10" fillId="0" borderId="47" xfId="0" applyFont="1" applyBorder="1" applyAlignment="1" applyProtection="1">
      <alignment vertical="center"/>
    </xf>
    <xf numFmtId="0" fontId="10" fillId="0" borderId="87" xfId="0" applyFont="1" applyBorder="1" applyAlignment="1" applyProtection="1">
      <alignment horizontal="center" vertical="center"/>
    </xf>
    <xf numFmtId="0" fontId="5" fillId="0" borderId="60"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77" xfId="0" applyFont="1" applyBorder="1" applyAlignment="1" applyProtection="1">
      <alignment vertical="center"/>
    </xf>
    <xf numFmtId="0" fontId="5" fillId="2" borderId="44" xfId="0" applyFont="1" applyFill="1" applyBorder="1" applyAlignment="1" applyProtection="1">
      <alignment horizontal="center"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9" xfId="0" applyFont="1" applyBorder="1" applyAlignment="1" applyProtection="1">
      <alignment vertical="center"/>
    </xf>
    <xf numFmtId="0" fontId="5" fillId="2" borderId="92" xfId="0" applyFont="1" applyFill="1" applyBorder="1" applyAlignment="1" applyProtection="1">
      <alignment horizontal="center" vertical="center" shrinkToFit="1"/>
    </xf>
    <xf numFmtId="0" fontId="5" fillId="2" borderId="96" xfId="0" applyFont="1" applyFill="1" applyBorder="1" applyAlignment="1" applyProtection="1">
      <alignment horizontal="center" vertical="center" shrinkToFit="1"/>
    </xf>
    <xf numFmtId="0" fontId="5" fillId="2" borderId="94" xfId="0" applyFont="1" applyFill="1" applyBorder="1" applyAlignment="1" applyProtection="1">
      <alignment horizontal="center" vertical="center" shrinkToFit="1"/>
    </xf>
    <xf numFmtId="0" fontId="5" fillId="2" borderId="98"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7"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4"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88" xfId="0" applyFont="1" applyBorder="1" applyAlignment="1" applyProtection="1">
      <alignment horizontal="center" vertical="center"/>
    </xf>
    <xf numFmtId="0" fontId="4" fillId="0" borderId="41" xfId="0" applyFont="1" applyBorder="1" applyAlignment="1" applyProtection="1">
      <alignment vertical="center"/>
    </xf>
    <xf numFmtId="0" fontId="4" fillId="0" borderId="66" xfId="0" applyFont="1" applyBorder="1" applyAlignment="1" applyProtection="1">
      <alignment vertical="center"/>
    </xf>
    <xf numFmtId="0" fontId="10" fillId="0" borderId="66" xfId="0" applyFont="1" applyBorder="1" applyAlignment="1" applyProtection="1">
      <alignment vertical="center"/>
    </xf>
    <xf numFmtId="0" fontId="10" fillId="0" borderId="89" xfId="0" applyFont="1" applyBorder="1" applyAlignment="1" applyProtection="1">
      <alignment vertical="center"/>
    </xf>
    <xf numFmtId="0" fontId="5" fillId="2" borderId="29" xfId="0" applyFont="1" applyFill="1" applyBorder="1" applyAlignment="1" applyProtection="1">
      <alignment horizontal="center"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6" borderId="90" xfId="0" applyFont="1" applyFill="1" applyBorder="1" applyAlignment="1" applyProtection="1">
      <alignment horizontal="center" vertical="center" shrinkToFit="1"/>
    </xf>
    <xf numFmtId="0" fontId="5" fillId="6" borderId="79" xfId="0" applyFont="1" applyFill="1" applyBorder="1" applyAlignment="1" applyProtection="1">
      <alignment horizontal="center" vertical="center" shrinkToFit="1"/>
    </xf>
    <xf numFmtId="0" fontId="5" fillId="6" borderId="80" xfId="0" applyFont="1" applyFill="1" applyBorder="1" applyAlignment="1" applyProtection="1">
      <alignment horizontal="center" vertical="center" shrinkToFit="1"/>
    </xf>
    <xf numFmtId="0" fontId="5" fillId="6" borderId="78" xfId="0" applyFont="1" applyFill="1" applyBorder="1" applyAlignment="1" applyProtection="1">
      <alignment horizontal="center" vertical="center" shrinkToFit="1"/>
    </xf>
    <xf numFmtId="0" fontId="5" fillId="6" borderId="81" xfId="0" applyFont="1" applyFill="1" applyBorder="1" applyAlignment="1" applyProtection="1">
      <alignment horizontal="center" vertical="center" shrinkToFit="1"/>
    </xf>
    <xf numFmtId="0" fontId="5" fillId="6" borderId="45" xfId="0" applyFont="1" applyFill="1" applyBorder="1" applyAlignment="1" applyProtection="1">
      <alignment horizontal="center" vertical="center" shrinkToFit="1"/>
    </xf>
    <xf numFmtId="0" fontId="5" fillId="6" borderId="52" xfId="0" applyFont="1" applyFill="1" applyBorder="1" applyAlignment="1" applyProtection="1">
      <alignment horizontal="center" vertical="center" shrinkToFit="1"/>
    </xf>
    <xf numFmtId="0" fontId="5" fillId="6" borderId="59" xfId="0" applyFont="1" applyFill="1" applyBorder="1" applyAlignment="1" applyProtection="1">
      <alignment horizontal="center" vertical="center" shrinkToFit="1"/>
    </xf>
    <xf numFmtId="0" fontId="5" fillId="6" borderId="60" xfId="0" applyFont="1" applyFill="1" applyBorder="1" applyAlignment="1" applyProtection="1">
      <alignment horizontal="center" vertical="center" shrinkToFit="1"/>
    </xf>
    <xf numFmtId="0" fontId="5" fillId="6" borderId="68" xfId="0" applyFont="1" applyFill="1" applyBorder="1" applyAlignment="1" applyProtection="1">
      <alignment horizontal="center" vertical="center" shrinkToFit="1"/>
    </xf>
    <xf numFmtId="0" fontId="5" fillId="6" borderId="9"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91" xfId="0" applyFont="1" applyBorder="1" applyAlignment="1" applyProtection="1">
      <alignment horizontal="center" vertical="center" shrinkToFit="1"/>
    </xf>
    <xf numFmtId="0" fontId="5" fillId="0" borderId="83"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82"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4" fillId="0" borderId="0" xfId="0" applyFont="1" applyProtection="1">
      <alignment vertical="center"/>
    </xf>
    <xf numFmtId="0" fontId="10"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6" borderId="8" xfId="0" applyFill="1" applyBorder="1" applyAlignment="1" applyProtection="1">
      <alignment horizontal="center" vertical="center"/>
    </xf>
    <xf numFmtId="20" fontId="0" fillId="6" borderId="8" xfId="0" applyNumberFormat="1" applyFill="1" applyBorder="1" applyAlignment="1" applyProtection="1">
      <alignment horizontal="center" vertical="center"/>
    </xf>
    <xf numFmtId="0" fontId="0" fillId="6" borderId="8" xfId="0" applyNumberFormat="1"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42" xfId="0" applyFill="1" applyBorder="1" applyAlignment="1" applyProtection="1">
      <alignment horizontal="center" vertical="center"/>
    </xf>
    <xf numFmtId="0" fontId="14" fillId="6" borderId="21" xfId="0" applyFont="1" applyFill="1" applyBorder="1" applyAlignment="1" applyProtection="1">
      <alignment horizontal="center" vertical="center"/>
    </xf>
    <xf numFmtId="0" fontId="0" fillId="3" borderId="0" xfId="0" applyFill="1" applyAlignment="1" applyProtection="1">
      <alignment horizontal="center" vertical="center" shrinkToFit="1"/>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122"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118"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114" xfId="0" applyFont="1" applyBorder="1" applyAlignment="1" applyProtection="1">
      <alignment horizontal="center" vertical="center" wrapText="1"/>
    </xf>
    <xf numFmtId="0" fontId="5" fillId="0" borderId="116"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9" xfId="0" applyFont="1" applyBorder="1" applyAlignment="1" applyProtection="1">
      <alignment horizontal="center" vertical="center"/>
    </xf>
    <xf numFmtId="178" fontId="5" fillId="0" borderId="102" xfId="1" applyNumberFormat="1" applyFont="1" applyBorder="1" applyAlignment="1" applyProtection="1">
      <alignment horizontal="right" vertical="center" wrapText="1"/>
    </xf>
    <xf numFmtId="178" fontId="5" fillId="0" borderId="25" xfId="1" applyNumberFormat="1" applyFont="1" applyBorder="1" applyAlignment="1" applyProtection="1">
      <alignment horizontal="right" vertical="center" wrapText="1"/>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84" xfId="0" applyFont="1" applyBorder="1" applyAlignment="1" applyProtection="1">
      <alignment horizontal="center" vertical="center"/>
    </xf>
    <xf numFmtId="178" fontId="5" fillId="0" borderId="37" xfId="1" applyNumberFormat="1" applyFont="1" applyBorder="1" applyAlignment="1" applyProtection="1">
      <alignment horizontal="right" vertical="center" wrapText="1"/>
    </xf>
    <xf numFmtId="178" fontId="5" fillId="0" borderId="15" xfId="1" applyNumberFormat="1" applyFont="1" applyBorder="1" applyAlignment="1" applyProtection="1">
      <alignment horizontal="right" vertical="center" wrapText="1"/>
    </xf>
    <xf numFmtId="0" fontId="5" fillId="6" borderId="43" xfId="0" applyFont="1" applyFill="1" applyBorder="1" applyAlignment="1" applyProtection="1">
      <alignment horizontal="left" vertical="center" wrapText="1"/>
    </xf>
    <xf numFmtId="0" fontId="5" fillId="6" borderId="33" xfId="0" applyFont="1" applyFill="1" applyBorder="1" applyAlignment="1" applyProtection="1">
      <alignment horizontal="left" vertical="center" wrapText="1"/>
    </xf>
    <xf numFmtId="0" fontId="5" fillId="6" borderId="49"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0" borderId="103" xfId="0" applyFont="1" applyBorder="1" applyAlignment="1" applyProtection="1">
      <alignment horizontal="center" vertical="center" wrapText="1"/>
    </xf>
    <xf numFmtId="0" fontId="5" fillId="0" borderId="86" xfId="0" applyFont="1" applyBorder="1" applyAlignment="1" applyProtection="1">
      <alignment horizontal="center" vertical="center" wrapText="1"/>
    </xf>
    <xf numFmtId="176" fontId="5" fillId="0" borderId="104" xfId="0" applyNumberFormat="1" applyFont="1" applyBorder="1" applyAlignment="1" applyProtection="1">
      <alignment horizontal="center" vertical="center" wrapText="1"/>
    </xf>
    <xf numFmtId="176" fontId="5" fillId="0" borderId="86" xfId="0" applyNumberFormat="1" applyFont="1" applyBorder="1" applyAlignment="1" applyProtection="1">
      <alignment horizontal="center" vertical="center" wrapText="1"/>
    </xf>
    <xf numFmtId="0" fontId="5" fillId="2" borderId="20" xfId="0" applyFont="1" applyFill="1" applyBorder="1" applyAlignment="1" applyProtection="1">
      <alignment horizontal="center" vertical="center" shrinkToFit="1"/>
    </xf>
    <xf numFmtId="0" fontId="5" fillId="4" borderId="14"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0" borderId="105" xfId="0" applyFont="1" applyBorder="1" applyAlignment="1" applyProtection="1">
      <alignment horizontal="center" vertical="center" wrapText="1"/>
    </xf>
    <xf numFmtId="0" fontId="5" fillId="0" borderId="88" xfId="0" applyFont="1" applyBorder="1" applyAlignment="1" applyProtection="1">
      <alignment horizontal="center" vertical="center" wrapText="1"/>
    </xf>
    <xf numFmtId="176" fontId="5" fillId="0" borderId="106" xfId="0" applyNumberFormat="1" applyFont="1" applyBorder="1" applyAlignment="1" applyProtection="1">
      <alignment horizontal="center" vertical="center" wrapText="1"/>
    </xf>
    <xf numFmtId="176" fontId="5" fillId="0" borderId="88" xfId="0" applyNumberFormat="1" applyFont="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5" fillId="6" borderId="32"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0" fontId="5" fillId="6" borderId="13" xfId="0" applyFont="1" applyFill="1" applyBorder="1" applyAlignment="1" applyProtection="1">
      <alignment horizontal="left" vertical="center" wrapText="1"/>
    </xf>
    <xf numFmtId="0" fontId="5" fillId="6" borderId="14" xfId="0" applyFont="1" applyFill="1" applyBorder="1" applyAlignment="1" applyProtection="1">
      <alignment horizontal="left" vertical="center" wrapText="1"/>
    </xf>
    <xf numFmtId="0" fontId="5" fillId="6" borderId="29" xfId="0" applyFont="1" applyFill="1" applyBorder="1" applyAlignment="1" applyProtection="1">
      <alignment horizontal="left" vertical="center" wrapText="1"/>
    </xf>
    <xf numFmtId="0" fontId="5" fillId="0" borderId="110" xfId="0" applyFont="1" applyBorder="1" applyAlignment="1" applyProtection="1">
      <alignment horizontal="center" vertical="center" wrapText="1"/>
    </xf>
    <xf numFmtId="0" fontId="5" fillId="0" borderId="111" xfId="0" applyFont="1" applyBorder="1" applyAlignment="1" applyProtection="1">
      <alignment horizontal="center" vertical="center" wrapText="1"/>
    </xf>
    <xf numFmtId="176" fontId="5" fillId="0" borderId="112" xfId="0" applyNumberFormat="1" applyFont="1" applyBorder="1" applyAlignment="1" applyProtection="1">
      <alignment horizontal="center" vertical="center" wrapText="1"/>
    </xf>
    <xf numFmtId="176" fontId="5" fillId="0" borderId="111" xfId="0" applyNumberFormat="1" applyFont="1" applyBorder="1" applyAlignment="1" applyProtection="1">
      <alignment horizontal="center" vertical="center" wrapText="1"/>
    </xf>
    <xf numFmtId="0" fontId="5" fillId="6" borderId="39" xfId="0" applyFont="1" applyFill="1" applyBorder="1" applyAlignment="1" applyProtection="1">
      <alignment horizontal="left" vertical="center" wrapText="1"/>
    </xf>
    <xf numFmtId="0" fontId="5" fillId="6" borderId="27" xfId="0" applyFont="1" applyFill="1" applyBorder="1" applyAlignment="1" applyProtection="1">
      <alignment horizontal="left" vertical="center" wrapText="1"/>
    </xf>
    <xf numFmtId="0" fontId="5" fillId="6" borderId="40" xfId="0" applyFont="1" applyFill="1" applyBorder="1" applyAlignment="1" applyProtection="1">
      <alignment horizontal="left" vertical="center" wrapText="1"/>
    </xf>
    <xf numFmtId="0" fontId="5" fillId="2" borderId="39" xfId="0" applyFont="1" applyFill="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4" borderId="21" xfId="0" applyFont="1" applyFill="1" applyBorder="1" applyAlignment="1" applyProtection="1">
      <alignment horizontal="center" vertical="center" wrapText="1"/>
    </xf>
    <xf numFmtId="0" fontId="5" fillId="6" borderId="23" xfId="0" applyFont="1" applyFill="1" applyBorder="1" applyAlignment="1" applyProtection="1">
      <alignment horizontal="left" vertical="center" wrapText="1"/>
    </xf>
    <xf numFmtId="0" fontId="5" fillId="6" borderId="22" xfId="0" applyFont="1" applyFill="1" applyBorder="1" applyAlignment="1" applyProtection="1">
      <alignment horizontal="left" vertical="center" wrapText="1"/>
    </xf>
    <xf numFmtId="0" fontId="5" fillId="2" borderId="43"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6" borderId="4"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2" borderId="4"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5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6" borderId="1" xfId="0" applyFont="1" applyFill="1" applyBorder="1" applyAlignment="1" applyProtection="1">
      <alignment horizontal="left" vertical="center" wrapText="1"/>
    </xf>
    <xf numFmtId="0" fontId="5" fillId="6" borderId="31" xfId="0" applyFont="1" applyFill="1" applyBorder="1" applyAlignment="1" applyProtection="1">
      <alignment horizontal="left"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176" fontId="5" fillId="0" borderId="109" xfId="0" applyNumberFormat="1" applyFont="1" applyBorder="1" applyAlignment="1" applyProtection="1">
      <alignment horizontal="center" vertical="center" wrapText="1"/>
    </xf>
    <xf numFmtId="176" fontId="5" fillId="0" borderId="108" xfId="0" applyNumberFormat="1" applyFont="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8" fillId="6" borderId="8" xfId="0" applyFont="1" applyFill="1" applyBorder="1" applyAlignment="1" applyProtection="1">
      <alignment horizontal="center" vertical="center"/>
    </xf>
    <xf numFmtId="20" fontId="8" fillId="6" borderId="11" xfId="0" applyNumberFormat="1" applyFont="1" applyFill="1" applyBorder="1" applyAlignment="1" applyProtection="1">
      <alignment horizontal="center" vertical="center"/>
    </xf>
    <xf numFmtId="20" fontId="8" fillId="6" borderId="24" xfId="0" applyNumberFormat="1" applyFont="1" applyFill="1" applyBorder="1" applyAlignment="1" applyProtection="1">
      <alignment horizontal="center" vertical="center"/>
    </xf>
    <xf numFmtId="20" fontId="8" fillId="6" borderId="10"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6"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2" borderId="5"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shrinkToFi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5" fillId="2" borderId="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0" borderId="126" xfId="0" applyFont="1" applyBorder="1" applyAlignment="1" applyProtection="1">
      <alignment horizontal="center" vertical="center"/>
    </xf>
    <xf numFmtId="0" fontId="5" fillId="2" borderId="8"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xf>
    <xf numFmtId="0" fontId="5" fillId="2" borderId="7"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xf>
    <xf numFmtId="0" fontId="21" fillId="0" borderId="0" xfId="0" applyFont="1" applyAlignment="1" applyProtection="1">
      <alignment horizontal="left" vertical="center"/>
    </xf>
    <xf numFmtId="0" fontId="21" fillId="0" borderId="0" xfId="0" applyFont="1" applyAlignment="1" applyProtection="1">
      <alignment vertical="center"/>
    </xf>
    <xf numFmtId="0" fontId="22" fillId="0" borderId="0" xfId="0" applyFont="1" applyAlignment="1" applyProtection="1">
      <alignment vertical="center"/>
    </xf>
    <xf numFmtId="0" fontId="23" fillId="3" borderId="0" xfId="0" applyFont="1" applyFill="1" applyProtection="1">
      <alignment vertical="center"/>
    </xf>
  </cellXfs>
  <cellStyles count="2">
    <cellStyle name="桁区切り" xfId="1" builtinId="6"/>
    <cellStyle name="標準" xfId="0" builtinId="0"/>
  </cellStyles>
  <dxfs count="2">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1"/>
  <sheetViews>
    <sheetView showGridLines="0" view="pageBreakPreview" zoomScale="75" zoomScaleNormal="55" zoomScaleSheetLayoutView="75" workbookViewId="0">
      <selection activeCell="H28" sqref="H28:K28"/>
    </sheetView>
  </sheetViews>
  <sheetFormatPr defaultColWidth="4.5" defaultRowHeight="14.25" x14ac:dyDescent="0.4"/>
  <cols>
    <col min="1" max="1" width="0.875" style="38" customWidth="1"/>
    <col min="2" max="5" width="5.75" style="38" customWidth="1"/>
    <col min="6" max="6" width="5.75" style="38" hidden="1" customWidth="1"/>
    <col min="7" max="59" width="5.75" style="38" customWidth="1"/>
    <col min="60" max="60" width="1.125" style="38" customWidth="1"/>
    <col min="61" max="16384" width="4.5" style="38"/>
  </cols>
  <sheetData>
    <row r="1" spans="1:64" s="20" customFormat="1" ht="20.25" customHeight="1" x14ac:dyDescent="0.4">
      <c r="A1" s="438" t="s">
        <v>229</v>
      </c>
      <c r="B1" s="438"/>
      <c r="C1" s="438"/>
      <c r="D1" s="438"/>
      <c r="E1" s="438"/>
      <c r="F1" s="438"/>
      <c r="G1" s="438"/>
      <c r="H1" s="438"/>
      <c r="I1" s="438"/>
      <c r="J1" s="438"/>
      <c r="K1" s="438"/>
      <c r="L1" s="438"/>
      <c r="M1" s="438"/>
      <c r="N1" s="438"/>
      <c r="O1" s="438"/>
      <c r="P1" s="438"/>
      <c r="Q1" s="438"/>
      <c r="R1" s="438"/>
      <c r="S1" s="438"/>
      <c r="T1" s="438"/>
      <c r="U1" s="438"/>
      <c r="V1" s="438"/>
      <c r="W1" s="438"/>
      <c r="AP1" s="103" t="s">
        <v>30</v>
      </c>
      <c r="AQ1" s="361" t="s">
        <v>223</v>
      </c>
      <c r="AR1" s="362"/>
      <c r="AS1" s="362"/>
      <c r="AT1" s="362"/>
      <c r="AU1" s="362"/>
      <c r="AV1" s="362"/>
      <c r="AW1" s="362"/>
      <c r="AX1" s="362"/>
      <c r="AY1" s="362"/>
      <c r="AZ1" s="362"/>
      <c r="BA1" s="362"/>
      <c r="BB1" s="362"/>
      <c r="BC1" s="362"/>
      <c r="BD1" s="362"/>
      <c r="BE1" s="362"/>
      <c r="BF1" s="362"/>
      <c r="BG1" s="103" t="s">
        <v>1</v>
      </c>
    </row>
    <row r="2" spans="1:64" s="22" customFormat="1" ht="20.25" customHeight="1" x14ac:dyDescent="0.4">
      <c r="A2" s="438"/>
      <c r="B2" s="438"/>
      <c r="C2" s="438"/>
      <c r="D2" s="438"/>
      <c r="E2" s="438"/>
      <c r="F2" s="438"/>
      <c r="G2" s="438"/>
      <c r="H2" s="438"/>
      <c r="I2" s="438"/>
      <c r="J2" s="438"/>
      <c r="K2" s="438"/>
      <c r="L2" s="438"/>
      <c r="M2" s="438"/>
      <c r="N2" s="438"/>
      <c r="O2" s="438"/>
      <c r="P2" s="438"/>
      <c r="Q2" s="438"/>
      <c r="R2" s="438"/>
      <c r="S2" s="438"/>
      <c r="T2" s="438"/>
      <c r="U2" s="438"/>
      <c r="V2" s="438"/>
      <c r="W2" s="438"/>
      <c r="Y2" s="104" t="s">
        <v>27</v>
      </c>
      <c r="Z2" s="363">
        <v>3</v>
      </c>
      <c r="AA2" s="363"/>
      <c r="AB2" s="104" t="s">
        <v>28</v>
      </c>
      <c r="AC2" s="364">
        <f>IF(Z2=0,"",YEAR(DATE(2018+Z2,1,1)))</f>
        <v>2021</v>
      </c>
      <c r="AD2" s="364"/>
      <c r="AE2" s="105" t="s">
        <v>29</v>
      </c>
      <c r="AF2" s="105" t="s">
        <v>0</v>
      </c>
      <c r="AG2" s="363">
        <v>4</v>
      </c>
      <c r="AH2" s="363"/>
      <c r="AI2" s="105" t="s">
        <v>24</v>
      </c>
      <c r="AP2" s="103" t="s">
        <v>31</v>
      </c>
      <c r="AQ2" s="365" t="s">
        <v>224</v>
      </c>
      <c r="AR2" s="365"/>
      <c r="AS2" s="365"/>
      <c r="AT2" s="365"/>
      <c r="AU2" s="365"/>
      <c r="AV2" s="365"/>
      <c r="AW2" s="365"/>
      <c r="AX2" s="365"/>
      <c r="AY2" s="365"/>
      <c r="AZ2" s="365"/>
      <c r="BA2" s="365"/>
      <c r="BB2" s="365"/>
      <c r="BC2" s="365"/>
      <c r="BD2" s="365"/>
      <c r="BE2" s="365"/>
      <c r="BF2" s="365"/>
      <c r="BG2" s="103" t="s">
        <v>1</v>
      </c>
      <c r="BH2" s="103"/>
      <c r="BI2" s="103"/>
      <c r="BJ2" s="103"/>
    </row>
    <row r="3" spans="1:64" s="22" customFormat="1" ht="20.25" customHeight="1" x14ac:dyDescent="0.4">
      <c r="A3" s="440" t="s">
        <v>230</v>
      </c>
      <c r="B3" s="439"/>
      <c r="C3" s="439"/>
      <c r="D3" s="439"/>
      <c r="E3" s="439"/>
      <c r="F3" s="439"/>
      <c r="G3" s="439"/>
      <c r="H3" s="439"/>
      <c r="I3" s="439"/>
      <c r="J3" s="439"/>
      <c r="K3" s="439"/>
      <c r="L3" s="439"/>
      <c r="M3" s="439"/>
      <c r="N3" s="439"/>
      <c r="O3" s="439"/>
      <c r="P3" s="439"/>
      <c r="Q3" s="439"/>
      <c r="R3" s="439"/>
      <c r="S3" s="439"/>
      <c r="T3" s="439"/>
      <c r="U3" s="439"/>
      <c r="V3" s="439"/>
      <c r="W3" s="439"/>
      <c r="Z3" s="106"/>
      <c r="AA3" s="106"/>
      <c r="AB3" s="107"/>
      <c r="AC3" s="108"/>
      <c r="AD3" s="107"/>
      <c r="BA3" s="109" t="s">
        <v>20</v>
      </c>
      <c r="BB3" s="366" t="s">
        <v>222</v>
      </c>
      <c r="BC3" s="367"/>
      <c r="BD3" s="367"/>
      <c r="BE3" s="368"/>
      <c r="BF3" s="103"/>
    </row>
    <row r="4" spans="1:64" s="22" customFormat="1" ht="15.75" customHeight="1" x14ac:dyDescent="0.4">
      <c r="A4" s="439"/>
      <c r="B4" s="439"/>
      <c r="C4" s="439"/>
      <c r="D4" s="439"/>
      <c r="E4" s="439"/>
      <c r="F4" s="439"/>
      <c r="G4" s="439"/>
      <c r="H4" s="439"/>
      <c r="I4" s="439"/>
      <c r="J4" s="439"/>
      <c r="K4" s="439"/>
      <c r="L4" s="439"/>
      <c r="M4" s="439"/>
      <c r="N4" s="439"/>
      <c r="O4" s="439"/>
      <c r="P4" s="439"/>
      <c r="Q4" s="439"/>
      <c r="R4" s="439"/>
      <c r="S4" s="439"/>
      <c r="T4" s="439"/>
      <c r="U4" s="439"/>
      <c r="V4" s="439"/>
      <c r="W4" s="439"/>
      <c r="Z4" s="110"/>
      <c r="AA4" s="110"/>
      <c r="AG4" s="20"/>
      <c r="AH4" s="20"/>
      <c r="AI4" s="20"/>
      <c r="AJ4" s="20"/>
      <c r="AK4" s="20"/>
      <c r="AL4" s="20"/>
      <c r="AM4" s="20"/>
      <c r="AN4" s="20"/>
      <c r="AO4" s="20"/>
      <c r="AP4" s="20"/>
      <c r="AQ4" s="20"/>
      <c r="AR4" s="20"/>
      <c r="AS4" s="20"/>
      <c r="AT4" s="20"/>
      <c r="AU4" s="20"/>
      <c r="AV4" s="20"/>
      <c r="AW4" s="20"/>
      <c r="AX4" s="20"/>
      <c r="AY4" s="20"/>
      <c r="AZ4" s="20"/>
      <c r="BA4" s="20"/>
      <c r="BB4" s="20"/>
      <c r="BC4" s="20"/>
      <c r="BD4" s="20"/>
      <c r="BE4" s="21"/>
      <c r="BF4" s="21"/>
    </row>
    <row r="5" spans="1:64" s="22" customFormat="1" ht="21" customHeight="1" x14ac:dyDescent="0.4">
      <c r="B5" s="20" t="s">
        <v>188</v>
      </c>
      <c r="C5" s="33"/>
      <c r="D5" s="33"/>
      <c r="E5" s="33"/>
      <c r="F5" s="33"/>
      <c r="G5" s="33"/>
      <c r="H5" s="33"/>
      <c r="I5" s="33"/>
      <c r="J5" s="33"/>
      <c r="K5" s="33"/>
      <c r="L5" s="33"/>
      <c r="M5" s="33"/>
      <c r="N5" s="33"/>
      <c r="S5" s="27" t="s">
        <v>116</v>
      </c>
      <c r="AG5" s="20"/>
      <c r="AI5" s="20"/>
      <c r="AJ5" s="30" t="s">
        <v>189</v>
      </c>
      <c r="AK5" s="20"/>
      <c r="AL5" s="20"/>
      <c r="AM5" s="20"/>
      <c r="AN5" s="20"/>
      <c r="AO5" s="20"/>
      <c r="AP5" s="20"/>
      <c r="AQ5" s="20"/>
      <c r="AR5" s="20"/>
      <c r="AX5" s="20" t="s">
        <v>185</v>
      </c>
      <c r="BF5" s="21"/>
    </row>
    <row r="6" spans="1:64" s="22" customFormat="1" ht="21" customHeight="1" x14ac:dyDescent="0.4">
      <c r="B6" s="33"/>
      <c r="C6" s="33"/>
      <c r="D6" s="33"/>
      <c r="E6" s="33"/>
      <c r="F6" s="33"/>
      <c r="G6" s="33"/>
      <c r="H6" s="33"/>
      <c r="I6" s="33"/>
      <c r="J6" s="33"/>
      <c r="K6" s="33"/>
      <c r="L6" s="33"/>
      <c r="M6" s="33"/>
      <c r="N6" s="33"/>
      <c r="AG6" s="20"/>
      <c r="AH6" s="20"/>
      <c r="AI6" s="20"/>
      <c r="AJ6" s="20"/>
      <c r="AK6" s="20"/>
      <c r="AL6" s="20"/>
      <c r="AM6" s="20"/>
      <c r="AN6" s="20"/>
      <c r="AO6" s="20"/>
      <c r="AP6" s="20"/>
      <c r="AQ6" s="20"/>
      <c r="AR6" s="20"/>
      <c r="AS6" s="20"/>
      <c r="AT6" s="20"/>
      <c r="AU6" s="20"/>
      <c r="AV6" s="20"/>
      <c r="AW6" s="20"/>
      <c r="AY6" s="20"/>
      <c r="AZ6" s="20"/>
      <c r="BA6" s="20"/>
      <c r="BB6" s="20"/>
      <c r="BC6" s="20"/>
      <c r="BD6" s="20"/>
      <c r="BE6" s="21"/>
      <c r="BF6" s="21"/>
    </row>
    <row r="7" spans="1:64" s="22" customFormat="1" ht="21" customHeight="1" x14ac:dyDescent="0.4">
      <c r="B7" s="33"/>
      <c r="C7" s="359">
        <v>8</v>
      </c>
      <c r="D7" s="360"/>
      <c r="E7" s="111" t="s">
        <v>21</v>
      </c>
      <c r="F7" s="20"/>
      <c r="H7" s="359">
        <v>40</v>
      </c>
      <c r="I7" s="360"/>
      <c r="J7" s="111" t="s">
        <v>22</v>
      </c>
      <c r="L7" s="359">
        <v>160</v>
      </c>
      <c r="M7" s="360"/>
      <c r="N7" s="111" t="s">
        <v>23</v>
      </c>
      <c r="T7" s="27" t="s">
        <v>114</v>
      </c>
      <c r="U7" s="24"/>
      <c r="V7" s="24"/>
      <c r="W7" s="24"/>
      <c r="X7" s="24"/>
      <c r="Y7" s="24"/>
      <c r="AA7" s="353">
        <v>0.29166666666666669</v>
      </c>
      <c r="AB7" s="354"/>
      <c r="AC7" s="355"/>
      <c r="AD7" s="29" t="s">
        <v>16</v>
      </c>
      <c r="AE7" s="353">
        <v>0.83333333333333337</v>
      </c>
      <c r="AF7" s="354"/>
      <c r="AG7" s="355"/>
      <c r="AH7" s="23"/>
      <c r="AI7" s="23"/>
      <c r="AJ7" s="24"/>
      <c r="AK7" s="25" t="s">
        <v>225</v>
      </c>
      <c r="AL7" s="352">
        <v>2</v>
      </c>
      <c r="AM7" s="352"/>
      <c r="AN7" s="20" t="s">
        <v>187</v>
      </c>
      <c r="AO7" s="28"/>
      <c r="AP7" s="28" t="s">
        <v>226</v>
      </c>
      <c r="AQ7" s="352">
        <v>1</v>
      </c>
      <c r="AR7" s="352"/>
      <c r="AS7" s="20" t="s">
        <v>186</v>
      </c>
      <c r="AT7" s="33"/>
      <c r="AU7" s="28"/>
      <c r="AV7" s="28"/>
      <c r="AW7" s="29"/>
      <c r="AX7" s="20"/>
      <c r="AY7" s="30" t="s">
        <v>111</v>
      </c>
      <c r="AZ7" s="32"/>
      <c r="BA7" s="32"/>
      <c r="BB7" s="30"/>
      <c r="BC7" s="352"/>
      <c r="BD7" s="352"/>
      <c r="BE7" s="20" t="s">
        <v>110</v>
      </c>
      <c r="BF7" s="20"/>
      <c r="BJ7" s="103"/>
      <c r="BK7" s="103"/>
      <c r="BL7" s="103"/>
    </row>
    <row r="8" spans="1:64" s="22" customFormat="1" ht="21" customHeight="1" x14ac:dyDescent="0.15">
      <c r="B8" s="28"/>
      <c r="C8" s="28"/>
      <c r="D8" s="28"/>
      <c r="E8" s="28"/>
      <c r="F8" s="28"/>
      <c r="G8" s="28"/>
      <c r="H8" s="28"/>
      <c r="I8" s="28"/>
      <c r="J8" s="28"/>
      <c r="K8" s="28"/>
      <c r="L8" s="28"/>
      <c r="M8" s="28"/>
      <c r="N8" s="28"/>
      <c r="T8" s="27" t="s">
        <v>115</v>
      </c>
      <c r="U8" s="24"/>
      <c r="V8" s="24"/>
      <c r="W8" s="24"/>
      <c r="X8" s="24"/>
      <c r="Y8" s="24"/>
      <c r="AA8" s="353">
        <v>0.83333333333333337</v>
      </c>
      <c r="AB8" s="354"/>
      <c r="AC8" s="355"/>
      <c r="AD8" s="29" t="s">
        <v>16</v>
      </c>
      <c r="AE8" s="353">
        <v>0.29166666666666669</v>
      </c>
      <c r="AF8" s="354"/>
      <c r="AG8" s="355"/>
      <c r="AH8" s="24"/>
      <c r="AI8" s="30"/>
      <c r="AJ8" s="23"/>
      <c r="AK8" s="24"/>
      <c r="AL8" s="24"/>
      <c r="AM8" s="24"/>
      <c r="AN8" s="24"/>
      <c r="AO8" s="30"/>
      <c r="AP8" s="20"/>
      <c r="AQ8" s="31"/>
      <c r="AR8" s="31"/>
      <c r="AS8" s="31"/>
      <c r="AT8" s="20"/>
      <c r="AU8" s="20"/>
      <c r="AV8" s="20"/>
      <c r="AW8" s="20"/>
      <c r="AX8" s="20"/>
      <c r="AY8" s="34" t="s">
        <v>112</v>
      </c>
      <c r="AZ8" s="26"/>
      <c r="BA8" s="27"/>
      <c r="BB8" s="32"/>
      <c r="BC8" s="32"/>
      <c r="BD8" s="32"/>
      <c r="BE8" s="35"/>
      <c r="BF8" s="20"/>
      <c r="BJ8" s="103"/>
      <c r="BK8" s="103"/>
      <c r="BL8" s="103"/>
    </row>
    <row r="9" spans="1:64" s="22" customFormat="1" ht="21" customHeight="1" x14ac:dyDescent="0.4">
      <c r="C9" s="30"/>
      <c r="D9" s="30"/>
      <c r="E9" s="30"/>
      <c r="F9" s="30"/>
      <c r="K9" s="32"/>
      <c r="L9" s="20" t="s">
        <v>26</v>
      </c>
      <c r="M9" s="20"/>
      <c r="N9" s="20"/>
      <c r="O9" s="356">
        <f>DAY(EOMONTH(DATE(AC2,AG2,1),0))</f>
        <v>30</v>
      </c>
      <c r="P9" s="357"/>
      <c r="Q9" s="20" t="s">
        <v>25</v>
      </c>
      <c r="R9" s="20"/>
      <c r="S9" s="25"/>
      <c r="T9" s="358"/>
      <c r="U9" s="358"/>
      <c r="V9" s="27"/>
      <c r="W9" s="36"/>
      <c r="Z9" s="32"/>
      <c r="AA9" s="26"/>
      <c r="AB9" s="27"/>
      <c r="AC9" s="32"/>
      <c r="AD9" s="32"/>
      <c r="AE9" s="32"/>
      <c r="AF9" s="37"/>
      <c r="AG9" s="23"/>
      <c r="AI9" s="23"/>
      <c r="AJ9" s="30" t="s">
        <v>227</v>
      </c>
      <c r="AK9" s="25"/>
      <c r="AL9" s="26"/>
      <c r="AM9" s="20"/>
      <c r="AN9" s="30"/>
      <c r="AO9" s="30"/>
      <c r="AP9" s="359"/>
      <c r="AQ9" s="360"/>
      <c r="AR9" s="20" t="s">
        <v>110</v>
      </c>
      <c r="AS9" s="30"/>
      <c r="AT9" s="30"/>
      <c r="AU9" s="32"/>
      <c r="AV9" s="32"/>
      <c r="AY9" s="30" t="s">
        <v>113</v>
      </c>
      <c r="AZ9" s="24"/>
      <c r="BA9" s="24"/>
      <c r="BB9" s="30"/>
      <c r="BC9" s="352"/>
      <c r="BD9" s="352"/>
      <c r="BE9" s="20" t="s">
        <v>110</v>
      </c>
      <c r="BF9" s="20"/>
      <c r="BJ9" s="103"/>
      <c r="BK9" s="103"/>
      <c r="BL9" s="103"/>
    </row>
    <row r="10" spans="1:64" s="22" customFormat="1" ht="21" customHeight="1" x14ac:dyDescent="0.4">
      <c r="Q10" s="30"/>
      <c r="R10" s="24"/>
      <c r="S10" s="24"/>
      <c r="T10" s="24"/>
      <c r="U10" s="24"/>
      <c r="AC10" s="30"/>
      <c r="AD10" s="30"/>
      <c r="AE10" s="30"/>
      <c r="AF10" s="37"/>
      <c r="AG10" s="32"/>
      <c r="AH10" s="23"/>
      <c r="AI10" s="24"/>
      <c r="AJ10" s="23"/>
      <c r="AK10" s="24"/>
      <c r="AO10" s="27"/>
      <c r="AP10" s="32"/>
      <c r="AR10" s="32"/>
      <c r="AS10" s="30"/>
      <c r="AT10" s="25"/>
      <c r="BF10" s="20"/>
      <c r="BJ10" s="103"/>
      <c r="BK10" s="103"/>
      <c r="BL10" s="103"/>
    </row>
    <row r="11" spans="1:64" ht="12" customHeight="1" thickBot="1" x14ac:dyDescent="0.45">
      <c r="C11" s="39"/>
      <c r="D11" s="39"/>
      <c r="E11" s="39"/>
      <c r="F11" s="39"/>
      <c r="G11" s="39"/>
      <c r="Z11" s="39"/>
      <c r="AQ11" s="39"/>
      <c r="BH11" s="112"/>
      <c r="BI11" s="112"/>
      <c r="BJ11" s="112"/>
    </row>
    <row r="12" spans="1:64" ht="21.6" customHeight="1" x14ac:dyDescent="0.4">
      <c r="B12" s="340" t="s">
        <v>19</v>
      </c>
      <c r="C12" s="328" t="s">
        <v>118</v>
      </c>
      <c r="D12" s="334"/>
      <c r="E12" s="343"/>
      <c r="F12" s="113"/>
      <c r="G12" s="346" t="s">
        <v>119</v>
      </c>
      <c r="H12" s="349" t="s">
        <v>120</v>
      </c>
      <c r="I12" s="334"/>
      <c r="J12" s="334"/>
      <c r="K12" s="343"/>
      <c r="L12" s="349" t="s">
        <v>121</v>
      </c>
      <c r="M12" s="334"/>
      <c r="N12" s="343"/>
      <c r="O12" s="349" t="s">
        <v>117</v>
      </c>
      <c r="P12" s="334"/>
      <c r="Q12" s="334"/>
      <c r="R12" s="334"/>
      <c r="S12" s="329"/>
      <c r="T12" s="114"/>
      <c r="U12" s="115"/>
      <c r="V12" s="115"/>
      <c r="W12" s="115"/>
      <c r="X12" s="115"/>
      <c r="Y12" s="115"/>
      <c r="Z12" s="115"/>
      <c r="AA12" s="115"/>
      <c r="AB12" s="115"/>
      <c r="AC12" s="115"/>
      <c r="AD12" s="115"/>
      <c r="AE12" s="115"/>
      <c r="AF12" s="115"/>
      <c r="AG12" s="115"/>
      <c r="AH12" s="115" t="s">
        <v>122</v>
      </c>
      <c r="AI12" s="115"/>
      <c r="AJ12" s="115"/>
      <c r="AK12" s="115"/>
      <c r="AL12" s="115"/>
      <c r="AM12" s="115" t="s">
        <v>173</v>
      </c>
      <c r="AN12" s="115"/>
      <c r="AO12" s="116"/>
      <c r="AP12" s="117" t="s">
        <v>1</v>
      </c>
      <c r="AQ12" s="115"/>
      <c r="AR12" s="115"/>
      <c r="AS12" s="115"/>
      <c r="AT12" s="115"/>
      <c r="AU12" s="115"/>
      <c r="AV12" s="115"/>
      <c r="AW12" s="115"/>
      <c r="AX12" s="118"/>
      <c r="AY12" s="322" t="str">
        <f>IF(BB3="計画","(12)1～4週の勤務時間数合計","(12)1か月の勤務時間数　合計")</f>
        <v>(12)1か月の勤務時間数　合計</v>
      </c>
      <c r="AZ12" s="323"/>
      <c r="BA12" s="328" t="s">
        <v>123</v>
      </c>
      <c r="BB12" s="329"/>
      <c r="BC12" s="328" t="s">
        <v>136</v>
      </c>
      <c r="BD12" s="334"/>
      <c r="BE12" s="334"/>
      <c r="BF12" s="334"/>
      <c r="BG12" s="329"/>
    </row>
    <row r="13" spans="1:64" ht="20.25" customHeight="1" x14ac:dyDescent="0.4">
      <c r="B13" s="341"/>
      <c r="C13" s="330"/>
      <c r="D13" s="335"/>
      <c r="E13" s="344"/>
      <c r="F13" s="119"/>
      <c r="G13" s="347"/>
      <c r="H13" s="350"/>
      <c r="I13" s="335"/>
      <c r="J13" s="335"/>
      <c r="K13" s="344"/>
      <c r="L13" s="350"/>
      <c r="M13" s="335"/>
      <c r="N13" s="344"/>
      <c r="O13" s="350"/>
      <c r="P13" s="335"/>
      <c r="Q13" s="335"/>
      <c r="R13" s="335"/>
      <c r="S13" s="331"/>
      <c r="T13" s="337" t="s">
        <v>10</v>
      </c>
      <c r="U13" s="337"/>
      <c r="V13" s="337"/>
      <c r="W13" s="337"/>
      <c r="X13" s="337"/>
      <c r="Y13" s="337"/>
      <c r="Z13" s="338"/>
      <c r="AA13" s="339" t="s">
        <v>11</v>
      </c>
      <c r="AB13" s="337"/>
      <c r="AC13" s="337"/>
      <c r="AD13" s="337"/>
      <c r="AE13" s="337"/>
      <c r="AF13" s="337"/>
      <c r="AG13" s="338"/>
      <c r="AH13" s="339" t="s">
        <v>12</v>
      </c>
      <c r="AI13" s="337"/>
      <c r="AJ13" s="337"/>
      <c r="AK13" s="337"/>
      <c r="AL13" s="337"/>
      <c r="AM13" s="337"/>
      <c r="AN13" s="338"/>
      <c r="AO13" s="339" t="s">
        <v>13</v>
      </c>
      <c r="AP13" s="337"/>
      <c r="AQ13" s="337"/>
      <c r="AR13" s="337"/>
      <c r="AS13" s="337"/>
      <c r="AT13" s="337"/>
      <c r="AU13" s="338"/>
      <c r="AV13" s="339" t="s">
        <v>14</v>
      </c>
      <c r="AW13" s="337"/>
      <c r="AX13" s="337"/>
      <c r="AY13" s="324"/>
      <c r="AZ13" s="325"/>
      <c r="BA13" s="330"/>
      <c r="BB13" s="331"/>
      <c r="BC13" s="330"/>
      <c r="BD13" s="335"/>
      <c r="BE13" s="335"/>
      <c r="BF13" s="335"/>
      <c r="BG13" s="331"/>
    </row>
    <row r="14" spans="1:64" ht="20.25" customHeight="1" x14ac:dyDescent="0.4">
      <c r="B14" s="341"/>
      <c r="C14" s="330"/>
      <c r="D14" s="335"/>
      <c r="E14" s="344"/>
      <c r="F14" s="119"/>
      <c r="G14" s="347"/>
      <c r="H14" s="350"/>
      <c r="I14" s="335"/>
      <c r="J14" s="335"/>
      <c r="K14" s="344"/>
      <c r="L14" s="350"/>
      <c r="M14" s="335"/>
      <c r="N14" s="344"/>
      <c r="O14" s="350"/>
      <c r="P14" s="335"/>
      <c r="Q14" s="335"/>
      <c r="R14" s="335"/>
      <c r="S14" s="331"/>
      <c r="T14" s="120">
        <v>1</v>
      </c>
      <c r="U14" s="121">
        <v>2</v>
      </c>
      <c r="V14" s="121">
        <v>3</v>
      </c>
      <c r="W14" s="121">
        <v>4</v>
      </c>
      <c r="X14" s="121">
        <v>5</v>
      </c>
      <c r="Y14" s="121">
        <v>6</v>
      </c>
      <c r="Z14" s="122">
        <v>7</v>
      </c>
      <c r="AA14" s="123">
        <v>8</v>
      </c>
      <c r="AB14" s="121">
        <v>9</v>
      </c>
      <c r="AC14" s="121">
        <v>10</v>
      </c>
      <c r="AD14" s="121">
        <v>11</v>
      </c>
      <c r="AE14" s="121">
        <v>12</v>
      </c>
      <c r="AF14" s="121">
        <v>13</v>
      </c>
      <c r="AG14" s="122">
        <v>14</v>
      </c>
      <c r="AH14" s="120">
        <v>15</v>
      </c>
      <c r="AI14" s="121">
        <v>16</v>
      </c>
      <c r="AJ14" s="121">
        <v>17</v>
      </c>
      <c r="AK14" s="121">
        <v>18</v>
      </c>
      <c r="AL14" s="121">
        <v>19</v>
      </c>
      <c r="AM14" s="121">
        <v>20</v>
      </c>
      <c r="AN14" s="122">
        <v>21</v>
      </c>
      <c r="AO14" s="123">
        <v>22</v>
      </c>
      <c r="AP14" s="121">
        <v>23</v>
      </c>
      <c r="AQ14" s="121">
        <v>24</v>
      </c>
      <c r="AR14" s="121">
        <v>25</v>
      </c>
      <c r="AS14" s="121">
        <v>26</v>
      </c>
      <c r="AT14" s="121">
        <v>27</v>
      </c>
      <c r="AU14" s="122">
        <v>28</v>
      </c>
      <c r="AV14" s="124">
        <f>IF($BB$3="実績",IF(DAY(DATE($AC$2,$AG$2,29))=29,29,""),"")</f>
        <v>29</v>
      </c>
      <c r="AW14" s="125">
        <f>IF($BB$3="実績",IF(DAY(DATE($AC$2,$AG$2,30))=30,30,""),"")</f>
        <v>30</v>
      </c>
      <c r="AX14" s="126" t="str">
        <f>IF($BB$3="実績",IF(DAY(DATE($AC$2,$AG$2,31))=31,31,""),"")</f>
        <v/>
      </c>
      <c r="AY14" s="324"/>
      <c r="AZ14" s="325"/>
      <c r="BA14" s="330"/>
      <c r="BB14" s="331"/>
      <c r="BC14" s="330"/>
      <c r="BD14" s="335"/>
      <c r="BE14" s="335"/>
      <c r="BF14" s="335"/>
      <c r="BG14" s="331"/>
    </row>
    <row r="15" spans="1:64" ht="20.25" hidden="1" customHeight="1" x14ac:dyDescent="0.4">
      <c r="B15" s="341"/>
      <c r="C15" s="330"/>
      <c r="D15" s="335"/>
      <c r="E15" s="344"/>
      <c r="F15" s="119"/>
      <c r="G15" s="347"/>
      <c r="H15" s="350"/>
      <c r="I15" s="335"/>
      <c r="J15" s="335"/>
      <c r="K15" s="344"/>
      <c r="L15" s="350"/>
      <c r="M15" s="335"/>
      <c r="N15" s="344"/>
      <c r="O15" s="350"/>
      <c r="P15" s="335"/>
      <c r="Q15" s="335"/>
      <c r="R15" s="335"/>
      <c r="S15" s="331"/>
      <c r="T15" s="120">
        <f>WEEKDAY(DATE($AC$2,$AG$2,1))</f>
        <v>5</v>
      </c>
      <c r="U15" s="121">
        <f>WEEKDAY(DATE($AC$2,$AG$2,2))</f>
        <v>6</v>
      </c>
      <c r="V15" s="121">
        <f>WEEKDAY(DATE($AC$2,$AG$2,3))</f>
        <v>7</v>
      </c>
      <c r="W15" s="121">
        <f>WEEKDAY(DATE($AC$2,$AG$2,4))</f>
        <v>1</v>
      </c>
      <c r="X15" s="121">
        <f>WEEKDAY(DATE($AC$2,$AG$2,5))</f>
        <v>2</v>
      </c>
      <c r="Y15" s="121">
        <f>WEEKDAY(DATE($AC$2,$AG$2,6))</f>
        <v>3</v>
      </c>
      <c r="Z15" s="122">
        <f>WEEKDAY(DATE($AC$2,$AG$2,7))</f>
        <v>4</v>
      </c>
      <c r="AA15" s="123">
        <f>WEEKDAY(DATE($AC$2,$AG$2,8))</f>
        <v>5</v>
      </c>
      <c r="AB15" s="121">
        <f>WEEKDAY(DATE($AC$2,$AG$2,9))</f>
        <v>6</v>
      </c>
      <c r="AC15" s="121">
        <f>WEEKDAY(DATE($AC$2,$AG$2,10))</f>
        <v>7</v>
      </c>
      <c r="AD15" s="121">
        <f>WEEKDAY(DATE($AC$2,$AG$2,11))</f>
        <v>1</v>
      </c>
      <c r="AE15" s="121">
        <f>WEEKDAY(DATE($AC$2,$AG$2,12))</f>
        <v>2</v>
      </c>
      <c r="AF15" s="121">
        <f>WEEKDAY(DATE($AC$2,$AG$2,13))</f>
        <v>3</v>
      </c>
      <c r="AG15" s="122">
        <f>WEEKDAY(DATE($AC$2,$AG$2,14))</f>
        <v>4</v>
      </c>
      <c r="AH15" s="123">
        <f>WEEKDAY(DATE($AC$2,$AG$2,15))</f>
        <v>5</v>
      </c>
      <c r="AI15" s="121">
        <f>WEEKDAY(DATE($AC$2,$AG$2,16))</f>
        <v>6</v>
      </c>
      <c r="AJ15" s="121">
        <f>WEEKDAY(DATE($AC$2,$AG$2,17))</f>
        <v>7</v>
      </c>
      <c r="AK15" s="121">
        <f>WEEKDAY(DATE($AC$2,$AG$2,18))</f>
        <v>1</v>
      </c>
      <c r="AL15" s="121">
        <f>WEEKDAY(DATE($AC$2,$AG$2,19))</f>
        <v>2</v>
      </c>
      <c r="AM15" s="121">
        <f>WEEKDAY(DATE($AC$2,$AG$2,20))</f>
        <v>3</v>
      </c>
      <c r="AN15" s="122">
        <f>WEEKDAY(DATE($AC$2,$AG$2,21))</f>
        <v>4</v>
      </c>
      <c r="AO15" s="123">
        <f>WEEKDAY(DATE($AC$2,$AG$2,22))</f>
        <v>5</v>
      </c>
      <c r="AP15" s="121">
        <f>WEEKDAY(DATE($AC$2,$AG$2,23))</f>
        <v>6</v>
      </c>
      <c r="AQ15" s="121">
        <f>WEEKDAY(DATE($AC$2,$AG$2,24))</f>
        <v>7</v>
      </c>
      <c r="AR15" s="121">
        <f>WEEKDAY(DATE($AC$2,$AG$2,25))</f>
        <v>1</v>
      </c>
      <c r="AS15" s="121">
        <f>WEEKDAY(DATE($AC$2,$AG$2,26))</f>
        <v>2</v>
      </c>
      <c r="AT15" s="121">
        <f>WEEKDAY(DATE($AC$2,$AG$2,27))</f>
        <v>3</v>
      </c>
      <c r="AU15" s="122">
        <f>WEEKDAY(DATE($AC$2,$AG$2,28))</f>
        <v>4</v>
      </c>
      <c r="AV15" s="123">
        <f>IF(AV14=29,WEEKDAY(DATE($AC$2,$AG$2,29)),0)</f>
        <v>5</v>
      </c>
      <c r="AW15" s="121">
        <f>IF(AW14=30,WEEKDAY(DATE($AC$2,$AG$2,30)),0)</f>
        <v>6</v>
      </c>
      <c r="AX15" s="122">
        <f>IF(AX14=31,WEEKDAY(DATE($AC$2,$AG$2,31)),0)</f>
        <v>0</v>
      </c>
      <c r="AY15" s="324"/>
      <c r="AZ15" s="325"/>
      <c r="BA15" s="330"/>
      <c r="BB15" s="331"/>
      <c r="BC15" s="330"/>
      <c r="BD15" s="335"/>
      <c r="BE15" s="335"/>
      <c r="BF15" s="335"/>
      <c r="BG15" s="331"/>
    </row>
    <row r="16" spans="1:64" ht="20.25" customHeight="1" thickBot="1" x14ac:dyDescent="0.45">
      <c r="B16" s="342"/>
      <c r="C16" s="332"/>
      <c r="D16" s="336"/>
      <c r="E16" s="345"/>
      <c r="F16" s="127"/>
      <c r="G16" s="348"/>
      <c r="H16" s="351"/>
      <c r="I16" s="336"/>
      <c r="J16" s="336"/>
      <c r="K16" s="345"/>
      <c r="L16" s="351"/>
      <c r="M16" s="336"/>
      <c r="N16" s="345"/>
      <c r="O16" s="351"/>
      <c r="P16" s="336"/>
      <c r="Q16" s="336"/>
      <c r="R16" s="336"/>
      <c r="S16" s="333"/>
      <c r="T16" s="128" t="str">
        <f>IF(T15=1,"日",IF(T15=2,"月",IF(T15=3,"火",IF(T15=4,"水",IF(T15=5,"木",IF(T15=6,"金","土"))))))</f>
        <v>木</v>
      </c>
      <c r="U16" s="129" t="str">
        <f t="shared" ref="U16:AU16" si="0">IF(U15=1,"日",IF(U15=2,"月",IF(U15=3,"火",IF(U15=4,"水",IF(U15=5,"木",IF(U15=6,"金","土"))))))</f>
        <v>金</v>
      </c>
      <c r="V16" s="129" t="str">
        <f t="shared" si="0"/>
        <v>土</v>
      </c>
      <c r="W16" s="129" t="str">
        <f t="shared" si="0"/>
        <v>日</v>
      </c>
      <c r="X16" s="129" t="str">
        <f t="shared" si="0"/>
        <v>月</v>
      </c>
      <c r="Y16" s="129" t="str">
        <f t="shared" si="0"/>
        <v>火</v>
      </c>
      <c r="Z16" s="130" t="str">
        <f t="shared" si="0"/>
        <v>水</v>
      </c>
      <c r="AA16" s="131" t="str">
        <f>IF(AA15=1,"日",IF(AA15=2,"月",IF(AA15=3,"火",IF(AA15=4,"水",IF(AA15=5,"木",IF(AA15=6,"金","土"))))))</f>
        <v>木</v>
      </c>
      <c r="AB16" s="129" t="str">
        <f t="shared" si="0"/>
        <v>金</v>
      </c>
      <c r="AC16" s="129" t="str">
        <f t="shared" si="0"/>
        <v>土</v>
      </c>
      <c r="AD16" s="129" t="str">
        <f t="shared" si="0"/>
        <v>日</v>
      </c>
      <c r="AE16" s="129" t="str">
        <f t="shared" si="0"/>
        <v>月</v>
      </c>
      <c r="AF16" s="129" t="str">
        <f t="shared" si="0"/>
        <v>火</v>
      </c>
      <c r="AG16" s="130" t="str">
        <f t="shared" si="0"/>
        <v>水</v>
      </c>
      <c r="AH16" s="131" t="str">
        <f>IF(AH15=1,"日",IF(AH15=2,"月",IF(AH15=3,"火",IF(AH15=4,"水",IF(AH15=5,"木",IF(AH15=6,"金","土"))))))</f>
        <v>木</v>
      </c>
      <c r="AI16" s="129" t="str">
        <f t="shared" si="0"/>
        <v>金</v>
      </c>
      <c r="AJ16" s="129" t="str">
        <f t="shared" si="0"/>
        <v>土</v>
      </c>
      <c r="AK16" s="129" t="str">
        <f t="shared" si="0"/>
        <v>日</v>
      </c>
      <c r="AL16" s="129" t="str">
        <f t="shared" si="0"/>
        <v>月</v>
      </c>
      <c r="AM16" s="129" t="str">
        <f t="shared" si="0"/>
        <v>火</v>
      </c>
      <c r="AN16" s="130" t="str">
        <f t="shared" si="0"/>
        <v>水</v>
      </c>
      <c r="AO16" s="131" t="str">
        <f>IF(AO15=1,"日",IF(AO15=2,"月",IF(AO15=3,"火",IF(AO15=4,"水",IF(AO15=5,"木",IF(AO15=6,"金","土"))))))</f>
        <v>木</v>
      </c>
      <c r="AP16" s="129" t="str">
        <f t="shared" si="0"/>
        <v>金</v>
      </c>
      <c r="AQ16" s="129" t="str">
        <f t="shared" si="0"/>
        <v>土</v>
      </c>
      <c r="AR16" s="129" t="str">
        <f t="shared" si="0"/>
        <v>日</v>
      </c>
      <c r="AS16" s="129" t="str">
        <f t="shared" si="0"/>
        <v>月</v>
      </c>
      <c r="AT16" s="129" t="str">
        <f t="shared" si="0"/>
        <v>火</v>
      </c>
      <c r="AU16" s="130" t="str">
        <f t="shared" si="0"/>
        <v>水</v>
      </c>
      <c r="AV16" s="129" t="str">
        <f>IF(AV15=1,"日",IF(AV15=2,"月",IF(AV15=3,"火",IF(AV15=4,"水",IF(AV15=5,"木",IF(AV15=6,"金",IF(AV15=0,"","土")))))))</f>
        <v>木</v>
      </c>
      <c r="AW16" s="129" t="str">
        <f>IF(AW15=1,"日",IF(AW15=2,"月",IF(AW15=3,"火",IF(AW15=4,"水",IF(AW15=5,"木",IF(AW15=6,"金",IF(AW15=0,"","土")))))))</f>
        <v>金</v>
      </c>
      <c r="AX16" s="129" t="str">
        <f>IF(AX15=1,"日",IF(AX15=2,"月",IF(AX15=3,"火",IF(AX15=4,"水",IF(AX15=5,"木",IF(AX15=6,"金",IF(AX15=0,"","土")))))))</f>
        <v/>
      </c>
      <c r="AY16" s="326"/>
      <c r="AZ16" s="327"/>
      <c r="BA16" s="332"/>
      <c r="BB16" s="333"/>
      <c r="BC16" s="332"/>
      <c r="BD16" s="336"/>
      <c r="BE16" s="336"/>
      <c r="BF16" s="336"/>
      <c r="BG16" s="333"/>
    </row>
    <row r="17" spans="2:59" ht="20.25" customHeight="1" x14ac:dyDescent="0.4">
      <c r="B17" s="132"/>
      <c r="C17" s="311"/>
      <c r="D17" s="312"/>
      <c r="E17" s="313"/>
      <c r="F17" s="133"/>
      <c r="G17" s="314" t="s">
        <v>219</v>
      </c>
      <c r="H17" s="315"/>
      <c r="I17" s="312"/>
      <c r="J17" s="312"/>
      <c r="K17" s="313"/>
      <c r="L17" s="316" t="s">
        <v>132</v>
      </c>
      <c r="M17" s="309"/>
      <c r="N17" s="317"/>
      <c r="O17" s="134" t="s">
        <v>17</v>
      </c>
      <c r="P17" s="135"/>
      <c r="Q17" s="135"/>
      <c r="R17" s="136"/>
      <c r="S17" s="137"/>
      <c r="T17" s="138" t="s">
        <v>66</v>
      </c>
      <c r="U17" s="138" t="s">
        <v>66</v>
      </c>
      <c r="V17" s="138" t="s">
        <v>66</v>
      </c>
      <c r="W17" s="138" t="s">
        <v>42</v>
      </c>
      <c r="X17" s="138" t="s">
        <v>66</v>
      </c>
      <c r="Y17" s="138" t="s">
        <v>66</v>
      </c>
      <c r="Z17" s="139" t="s">
        <v>42</v>
      </c>
      <c r="AA17" s="140" t="s">
        <v>66</v>
      </c>
      <c r="AB17" s="138" t="s">
        <v>66</v>
      </c>
      <c r="AC17" s="138" t="s">
        <v>42</v>
      </c>
      <c r="AD17" s="138" t="s">
        <v>66</v>
      </c>
      <c r="AE17" s="138" t="s">
        <v>66</v>
      </c>
      <c r="AF17" s="138" t="s">
        <v>42</v>
      </c>
      <c r="AG17" s="139" t="s">
        <v>66</v>
      </c>
      <c r="AH17" s="140" t="s">
        <v>42</v>
      </c>
      <c r="AI17" s="138" t="s">
        <v>66</v>
      </c>
      <c r="AJ17" s="138" t="s">
        <v>66</v>
      </c>
      <c r="AK17" s="138" t="s">
        <v>66</v>
      </c>
      <c r="AL17" s="138" t="s">
        <v>66</v>
      </c>
      <c r="AM17" s="138" t="s">
        <v>66</v>
      </c>
      <c r="AN17" s="139" t="s">
        <v>42</v>
      </c>
      <c r="AO17" s="140" t="s">
        <v>42</v>
      </c>
      <c r="AP17" s="138" t="s">
        <v>66</v>
      </c>
      <c r="AQ17" s="138" t="s">
        <v>66</v>
      </c>
      <c r="AR17" s="138" t="s">
        <v>66</v>
      </c>
      <c r="AS17" s="138" t="s">
        <v>66</v>
      </c>
      <c r="AT17" s="138" t="s">
        <v>66</v>
      </c>
      <c r="AU17" s="139" t="s">
        <v>42</v>
      </c>
      <c r="AV17" s="140" t="s">
        <v>66</v>
      </c>
      <c r="AW17" s="138" t="s">
        <v>66</v>
      </c>
      <c r="AX17" s="141"/>
      <c r="AY17" s="318"/>
      <c r="AZ17" s="319"/>
      <c r="BA17" s="320"/>
      <c r="BB17" s="321"/>
      <c r="BC17" s="308" t="s">
        <v>228</v>
      </c>
      <c r="BD17" s="309"/>
      <c r="BE17" s="309"/>
      <c r="BF17" s="309"/>
      <c r="BG17" s="310"/>
    </row>
    <row r="18" spans="2:59" ht="20.25" customHeight="1" x14ac:dyDescent="0.4">
      <c r="B18" s="142">
        <v>1</v>
      </c>
      <c r="C18" s="263" t="s">
        <v>91</v>
      </c>
      <c r="D18" s="264"/>
      <c r="E18" s="265"/>
      <c r="F18" s="143"/>
      <c r="G18" s="280"/>
      <c r="H18" s="266" t="s">
        <v>93</v>
      </c>
      <c r="I18" s="264"/>
      <c r="J18" s="264"/>
      <c r="K18" s="265"/>
      <c r="L18" s="284"/>
      <c r="M18" s="261"/>
      <c r="N18" s="285"/>
      <c r="O18" s="144" t="s">
        <v>84</v>
      </c>
      <c r="P18" s="145"/>
      <c r="Q18" s="145"/>
      <c r="R18" s="146"/>
      <c r="S18" s="147"/>
      <c r="T18" s="148">
        <f>IF(T17="","",VLOOKUP(T17,'【記載例】シフト記号表（勤務時間帯）'!$C$5:$W$46,21,FALSE))</f>
        <v>4</v>
      </c>
      <c r="U18" s="149">
        <f>IF(U17="","",VLOOKUP(U17,'【記載例】シフト記号表（勤務時間帯）'!$C$5:$W$46,21,FALSE))</f>
        <v>4</v>
      </c>
      <c r="V18" s="149">
        <f>IF(V17="","",VLOOKUP(V17,'【記載例】シフト記号表（勤務時間帯）'!$C$5:$W$46,21,FALSE))</f>
        <v>4</v>
      </c>
      <c r="W18" s="149" t="str">
        <f>IF(W17="","",VLOOKUP(W17,'【記載例】シフト記号表（勤務時間帯）'!$C$5:$W$46,21,FALSE))</f>
        <v>-</v>
      </c>
      <c r="X18" s="149">
        <f>IF(X17="","",VLOOKUP(X17,'【記載例】シフト記号表（勤務時間帯）'!$C$5:$W$46,21,FALSE))</f>
        <v>4</v>
      </c>
      <c r="Y18" s="149">
        <f>IF(Y17="","",VLOOKUP(Y17,'【記載例】シフト記号表（勤務時間帯）'!$C$5:$W$46,21,FALSE))</f>
        <v>4</v>
      </c>
      <c r="Z18" s="150" t="str">
        <f>IF(Z17="","",VLOOKUP(Z17,'【記載例】シフト記号表（勤務時間帯）'!$C$5:$W$46,21,FALSE))</f>
        <v>-</v>
      </c>
      <c r="AA18" s="148">
        <f>IF(AA17="","",VLOOKUP(AA17,'【記載例】シフト記号表（勤務時間帯）'!$C$5:$W$46,21,FALSE))</f>
        <v>4</v>
      </c>
      <c r="AB18" s="149">
        <f>IF(AB17="","",VLOOKUP(AB17,'【記載例】シフト記号表（勤務時間帯）'!$C$5:$W$46,21,FALSE))</f>
        <v>4</v>
      </c>
      <c r="AC18" s="149" t="str">
        <f>IF(AC17="","",VLOOKUP(AC17,'【記載例】シフト記号表（勤務時間帯）'!$C$5:$W$46,21,FALSE))</f>
        <v>-</v>
      </c>
      <c r="AD18" s="149">
        <f>IF(AD17="","",VLOOKUP(AD17,'【記載例】シフト記号表（勤務時間帯）'!$C$5:$W$46,21,FALSE))</f>
        <v>4</v>
      </c>
      <c r="AE18" s="149">
        <f>IF(AE17="","",VLOOKUP(AE17,'【記載例】シフト記号表（勤務時間帯）'!$C$5:$W$46,21,FALSE))</f>
        <v>4</v>
      </c>
      <c r="AF18" s="149" t="str">
        <f>IF(AF17="","",VLOOKUP(AF17,'【記載例】シフト記号表（勤務時間帯）'!$C$5:$W$46,21,FALSE))</f>
        <v>-</v>
      </c>
      <c r="AG18" s="150">
        <f>IF(AG17="","",VLOOKUP(AG17,'【記載例】シフト記号表（勤務時間帯）'!$C$5:$W$46,21,FALSE))</f>
        <v>4</v>
      </c>
      <c r="AH18" s="148" t="str">
        <f>IF(AH17="","",VLOOKUP(AH17,'【記載例】シフト記号表（勤務時間帯）'!$C$5:$W$46,21,FALSE))</f>
        <v>-</v>
      </c>
      <c r="AI18" s="149">
        <f>IF(AI17="","",VLOOKUP(AI17,'【記載例】シフト記号表（勤務時間帯）'!$C$5:$W$46,21,FALSE))</f>
        <v>4</v>
      </c>
      <c r="AJ18" s="149">
        <f>IF(AJ17="","",VLOOKUP(AJ17,'【記載例】シフト記号表（勤務時間帯）'!$C$5:$W$46,21,FALSE))</f>
        <v>4</v>
      </c>
      <c r="AK18" s="149">
        <f>IF(AK17="","",VLOOKUP(AK17,'【記載例】シフト記号表（勤務時間帯）'!$C$5:$W$46,21,FALSE))</f>
        <v>4</v>
      </c>
      <c r="AL18" s="149">
        <f>IF(AL17="","",VLOOKUP(AL17,'【記載例】シフト記号表（勤務時間帯）'!$C$5:$W$46,21,FALSE))</f>
        <v>4</v>
      </c>
      <c r="AM18" s="149">
        <f>IF(AM17="","",VLOOKUP(AM17,'【記載例】シフト記号表（勤務時間帯）'!$C$5:$W$46,21,FALSE))</f>
        <v>4</v>
      </c>
      <c r="AN18" s="150" t="str">
        <f>IF(AN17="","",VLOOKUP(AN17,'【記載例】シフト記号表（勤務時間帯）'!$C$5:$W$46,21,FALSE))</f>
        <v>-</v>
      </c>
      <c r="AO18" s="148" t="str">
        <f>IF(AO17="","",VLOOKUP(AO17,'【記載例】シフト記号表（勤務時間帯）'!$C$5:$W$46,21,FALSE))</f>
        <v>-</v>
      </c>
      <c r="AP18" s="149">
        <f>IF(AP17="","",VLOOKUP(AP17,'【記載例】シフト記号表（勤務時間帯）'!$C$5:$W$46,21,FALSE))</f>
        <v>4</v>
      </c>
      <c r="AQ18" s="149">
        <f>IF(AQ17="","",VLOOKUP(AQ17,'【記載例】シフト記号表（勤務時間帯）'!$C$5:$W$46,21,FALSE))</f>
        <v>4</v>
      </c>
      <c r="AR18" s="149">
        <f>IF(AR17="","",VLOOKUP(AR17,'【記載例】シフト記号表（勤務時間帯）'!$C$5:$W$46,21,FALSE))</f>
        <v>4</v>
      </c>
      <c r="AS18" s="149">
        <f>IF(AS17="","",VLOOKUP(AS17,'【記載例】シフト記号表（勤務時間帯）'!$C$5:$W$46,21,FALSE))</f>
        <v>4</v>
      </c>
      <c r="AT18" s="149">
        <f>IF(AT17="","",VLOOKUP(AT17,'【記載例】シフト記号表（勤務時間帯）'!$C$5:$W$46,21,FALSE))</f>
        <v>4</v>
      </c>
      <c r="AU18" s="150" t="str">
        <f>IF(AU17="","",VLOOKUP(AU17,'【記載例】シフト記号表（勤務時間帯）'!$C$5:$W$46,21,FALSE))</f>
        <v>-</v>
      </c>
      <c r="AV18" s="148">
        <f>IF(AV17="","",VLOOKUP(AV17,'【記載例】シフト記号表（勤務時間帯）'!$C$5:$W$46,21,FALSE))</f>
        <v>4</v>
      </c>
      <c r="AW18" s="149">
        <f>IF(AW17="","",VLOOKUP(AW17,'【記載例】シフト記号表（勤務時間帯）'!$C$5:$W$46,21,FALSE))</f>
        <v>4</v>
      </c>
      <c r="AX18" s="151" t="str">
        <f>IF(AX17="","",VLOOKUP(AX17,'シフト記号表（勤務時間帯）'!$C$5:$W$46,21,FALSE))</f>
        <v/>
      </c>
      <c r="AY18" s="267">
        <f>IF($BB$3="計画",SUM(T18:AU18),IF($BB$3="実績",SUM(T18:AX18),""))</f>
        <v>88</v>
      </c>
      <c r="AZ18" s="268"/>
      <c r="BA18" s="269">
        <f>IF($BB$3="計画",AY18/4,IF($BB$3="実績",(AY18/($O$9/7)),""))</f>
        <v>20.533333333333335</v>
      </c>
      <c r="BB18" s="270"/>
      <c r="BC18" s="260"/>
      <c r="BD18" s="261"/>
      <c r="BE18" s="261"/>
      <c r="BF18" s="261"/>
      <c r="BG18" s="262"/>
    </row>
    <row r="19" spans="2:59" ht="20.25" customHeight="1" x14ac:dyDescent="0.4">
      <c r="B19" s="152"/>
      <c r="C19" s="296"/>
      <c r="D19" s="297"/>
      <c r="E19" s="298"/>
      <c r="F19" s="153" t="str">
        <f>C18</f>
        <v>管理者</v>
      </c>
      <c r="G19" s="300"/>
      <c r="H19" s="299"/>
      <c r="I19" s="297"/>
      <c r="J19" s="297"/>
      <c r="K19" s="298"/>
      <c r="L19" s="301"/>
      <c r="M19" s="294"/>
      <c r="N19" s="302"/>
      <c r="O19" s="154" t="s">
        <v>85</v>
      </c>
      <c r="P19" s="155"/>
      <c r="Q19" s="155"/>
      <c r="R19" s="156"/>
      <c r="S19" s="157"/>
      <c r="T19" s="158" t="str">
        <f>IF(T17="","",VLOOKUP(T17,'【記載例】シフト記号表（勤務時間帯）'!$C$5:$Y$46,23,FALSE))</f>
        <v>-</v>
      </c>
      <c r="U19" s="159" t="str">
        <f>IF(U17="","",VLOOKUP(U17,'【記載例】シフト記号表（勤務時間帯）'!$C$5:$Y$46,23,FALSE))</f>
        <v>-</v>
      </c>
      <c r="V19" s="159" t="str">
        <f>IF(V17="","",VLOOKUP(V17,'【記載例】シフト記号表（勤務時間帯）'!$C$5:$Y$46,23,FALSE))</f>
        <v>-</v>
      </c>
      <c r="W19" s="159" t="str">
        <f>IF(W17="","",VLOOKUP(W17,'【記載例】シフト記号表（勤務時間帯）'!$C$5:$Y$46,23,FALSE))</f>
        <v>-</v>
      </c>
      <c r="X19" s="159" t="str">
        <f>IF(X17="","",VLOOKUP(X17,'【記載例】シフト記号表（勤務時間帯）'!$C$5:$Y$46,23,FALSE))</f>
        <v>-</v>
      </c>
      <c r="Y19" s="159" t="str">
        <f>IF(Y17="","",VLOOKUP(Y17,'【記載例】シフト記号表（勤務時間帯）'!$C$5:$Y$46,23,FALSE))</f>
        <v>-</v>
      </c>
      <c r="Z19" s="160" t="str">
        <f>IF(Z17="","",VLOOKUP(Z17,'【記載例】シフト記号表（勤務時間帯）'!$C$5:$Y$46,23,FALSE))</f>
        <v>-</v>
      </c>
      <c r="AA19" s="158" t="str">
        <f>IF(AA17="","",VLOOKUP(AA17,'【記載例】シフト記号表（勤務時間帯）'!$C$5:$Y$46,23,FALSE))</f>
        <v>-</v>
      </c>
      <c r="AB19" s="159" t="str">
        <f>IF(AB17="","",VLOOKUP(AB17,'【記載例】シフト記号表（勤務時間帯）'!$C$5:$Y$46,23,FALSE))</f>
        <v>-</v>
      </c>
      <c r="AC19" s="159" t="str">
        <f>IF(AC17="","",VLOOKUP(AC17,'【記載例】シフト記号表（勤務時間帯）'!$C$5:$Y$46,23,FALSE))</f>
        <v>-</v>
      </c>
      <c r="AD19" s="159" t="str">
        <f>IF(AD17="","",VLOOKUP(AD17,'【記載例】シフト記号表（勤務時間帯）'!$C$5:$Y$46,23,FALSE))</f>
        <v>-</v>
      </c>
      <c r="AE19" s="159" t="str">
        <f>IF(AE17="","",VLOOKUP(AE17,'【記載例】シフト記号表（勤務時間帯）'!$C$5:$Y$46,23,FALSE))</f>
        <v>-</v>
      </c>
      <c r="AF19" s="159" t="str">
        <f>IF(AF17="","",VLOOKUP(AF17,'【記載例】シフト記号表（勤務時間帯）'!$C$5:$Y$46,23,FALSE))</f>
        <v>-</v>
      </c>
      <c r="AG19" s="160" t="str">
        <f>IF(AG17="","",VLOOKUP(AG17,'【記載例】シフト記号表（勤務時間帯）'!$C$5:$Y$46,23,FALSE))</f>
        <v>-</v>
      </c>
      <c r="AH19" s="158" t="str">
        <f>IF(AH17="","",VLOOKUP(AH17,'【記載例】シフト記号表（勤務時間帯）'!$C$5:$Y$46,23,FALSE))</f>
        <v>-</v>
      </c>
      <c r="AI19" s="159" t="str">
        <f>IF(AI17="","",VLOOKUP(AI17,'【記載例】シフト記号表（勤務時間帯）'!$C$5:$Y$46,23,FALSE))</f>
        <v>-</v>
      </c>
      <c r="AJ19" s="159" t="str">
        <f>IF(AJ17="","",VLOOKUP(AJ17,'【記載例】シフト記号表（勤務時間帯）'!$C$5:$Y$46,23,FALSE))</f>
        <v>-</v>
      </c>
      <c r="AK19" s="159" t="str">
        <f>IF(AK17="","",VLOOKUP(AK17,'【記載例】シフト記号表（勤務時間帯）'!$C$5:$Y$46,23,FALSE))</f>
        <v>-</v>
      </c>
      <c r="AL19" s="159" t="str">
        <f>IF(AL17="","",VLOOKUP(AL17,'【記載例】シフト記号表（勤務時間帯）'!$C$5:$Y$46,23,FALSE))</f>
        <v>-</v>
      </c>
      <c r="AM19" s="159" t="str">
        <f>IF(AM17="","",VLOOKUP(AM17,'【記載例】シフト記号表（勤務時間帯）'!$C$5:$Y$46,23,FALSE))</f>
        <v>-</v>
      </c>
      <c r="AN19" s="160" t="str">
        <f>IF(AN17="","",VLOOKUP(AN17,'【記載例】シフト記号表（勤務時間帯）'!$C$5:$Y$46,23,FALSE))</f>
        <v>-</v>
      </c>
      <c r="AO19" s="158" t="str">
        <f>IF(AO17="","",VLOOKUP(AO17,'【記載例】シフト記号表（勤務時間帯）'!$C$5:$Y$46,23,FALSE))</f>
        <v>-</v>
      </c>
      <c r="AP19" s="159" t="str">
        <f>IF(AP17="","",VLOOKUP(AP17,'【記載例】シフト記号表（勤務時間帯）'!$C$5:$Y$46,23,FALSE))</f>
        <v>-</v>
      </c>
      <c r="AQ19" s="159" t="str">
        <f>IF(AQ17="","",VLOOKUP(AQ17,'【記載例】シフト記号表（勤務時間帯）'!$C$5:$Y$46,23,FALSE))</f>
        <v>-</v>
      </c>
      <c r="AR19" s="159" t="str">
        <f>IF(AR17="","",VLOOKUP(AR17,'【記載例】シフト記号表（勤務時間帯）'!$C$5:$Y$46,23,FALSE))</f>
        <v>-</v>
      </c>
      <c r="AS19" s="159" t="str">
        <f>IF(AS17="","",VLOOKUP(AS17,'【記載例】シフト記号表（勤務時間帯）'!$C$5:$Y$46,23,FALSE))</f>
        <v>-</v>
      </c>
      <c r="AT19" s="159" t="str">
        <f>IF(AT17="","",VLOOKUP(AT17,'【記載例】シフト記号表（勤務時間帯）'!$C$5:$Y$46,23,FALSE))</f>
        <v>-</v>
      </c>
      <c r="AU19" s="160" t="str">
        <f>IF(AU17="","",VLOOKUP(AU17,'【記載例】シフト記号表（勤務時間帯）'!$C$5:$Y$46,23,FALSE))</f>
        <v>-</v>
      </c>
      <c r="AV19" s="158" t="str">
        <f>IF(AV17="","",VLOOKUP(AV17,'【記載例】シフト記号表（勤務時間帯）'!$C$5:$Y$46,23,FALSE))</f>
        <v>-</v>
      </c>
      <c r="AW19" s="159" t="str">
        <f>IF(AW17="","",VLOOKUP(AW17,'【記載例】シフト記号表（勤務時間帯）'!$C$5:$Y$46,23,FALSE))</f>
        <v>-</v>
      </c>
      <c r="AX19" s="161" t="str">
        <f>IF(AX17="","",VLOOKUP(AX17,'シフト記号表（勤務時間帯）'!$C$5:$Y$46,23,FALSE))</f>
        <v/>
      </c>
      <c r="AY19" s="275">
        <f>IF($BB$3="計画",SUM(T19:AU19),IF($BB$3="実績",SUM(T19:AX19),""))</f>
        <v>0</v>
      </c>
      <c r="AZ19" s="276"/>
      <c r="BA19" s="277">
        <f>IF($BB$3="計画",AY19/4,IF($BB$3="実績",(AY19/($O$9/7)),""))</f>
        <v>0</v>
      </c>
      <c r="BB19" s="278"/>
      <c r="BC19" s="293"/>
      <c r="BD19" s="294"/>
      <c r="BE19" s="294"/>
      <c r="BF19" s="294"/>
      <c r="BG19" s="295"/>
    </row>
    <row r="20" spans="2:59" ht="20.25" customHeight="1" x14ac:dyDescent="0.4">
      <c r="B20" s="162"/>
      <c r="C20" s="303"/>
      <c r="D20" s="304"/>
      <c r="E20" s="305"/>
      <c r="F20" s="163"/>
      <c r="G20" s="306" t="s">
        <v>133</v>
      </c>
      <c r="H20" s="307"/>
      <c r="I20" s="304"/>
      <c r="J20" s="304"/>
      <c r="K20" s="305"/>
      <c r="L20" s="282" t="s">
        <v>164</v>
      </c>
      <c r="M20" s="258"/>
      <c r="N20" s="283"/>
      <c r="O20" s="164" t="s">
        <v>17</v>
      </c>
      <c r="P20" s="165"/>
      <c r="Q20" s="165"/>
      <c r="R20" s="166"/>
      <c r="S20" s="167"/>
      <c r="T20" s="168" t="s">
        <v>52</v>
      </c>
      <c r="U20" s="169" t="s">
        <v>52</v>
      </c>
      <c r="V20" s="169" t="s">
        <v>52</v>
      </c>
      <c r="W20" s="169" t="s">
        <v>42</v>
      </c>
      <c r="X20" s="169" t="s">
        <v>42</v>
      </c>
      <c r="Y20" s="169" t="s">
        <v>52</v>
      </c>
      <c r="Z20" s="170" t="s">
        <v>52</v>
      </c>
      <c r="AA20" s="168" t="s">
        <v>42</v>
      </c>
      <c r="AB20" s="169" t="s">
        <v>52</v>
      </c>
      <c r="AC20" s="169" t="s">
        <v>52</v>
      </c>
      <c r="AD20" s="169" t="s">
        <v>52</v>
      </c>
      <c r="AE20" s="169" t="s">
        <v>52</v>
      </c>
      <c r="AF20" s="169" t="s">
        <v>42</v>
      </c>
      <c r="AG20" s="170" t="s">
        <v>52</v>
      </c>
      <c r="AH20" s="168" t="s">
        <v>52</v>
      </c>
      <c r="AI20" s="169" t="s">
        <v>52</v>
      </c>
      <c r="AJ20" s="169" t="s">
        <v>42</v>
      </c>
      <c r="AK20" s="169" t="s">
        <v>42</v>
      </c>
      <c r="AL20" s="169" t="s">
        <v>52</v>
      </c>
      <c r="AM20" s="169" t="s">
        <v>52</v>
      </c>
      <c r="AN20" s="170" t="s">
        <v>52</v>
      </c>
      <c r="AO20" s="168" t="s">
        <v>52</v>
      </c>
      <c r="AP20" s="169" t="s">
        <v>42</v>
      </c>
      <c r="AQ20" s="169" t="s">
        <v>52</v>
      </c>
      <c r="AR20" s="169" t="s">
        <v>52</v>
      </c>
      <c r="AS20" s="169" t="s">
        <v>52</v>
      </c>
      <c r="AT20" s="169" t="s">
        <v>42</v>
      </c>
      <c r="AU20" s="170" t="s">
        <v>52</v>
      </c>
      <c r="AV20" s="168" t="s">
        <v>42</v>
      </c>
      <c r="AW20" s="169" t="s">
        <v>52</v>
      </c>
      <c r="AX20" s="171"/>
      <c r="AY20" s="289"/>
      <c r="AZ20" s="290"/>
      <c r="BA20" s="291"/>
      <c r="BB20" s="292"/>
      <c r="BC20" s="257"/>
      <c r="BD20" s="258"/>
      <c r="BE20" s="258"/>
      <c r="BF20" s="258"/>
      <c r="BG20" s="259"/>
    </row>
    <row r="21" spans="2:59" ht="20.25" customHeight="1" x14ac:dyDescent="0.4">
      <c r="B21" s="142">
        <f>B18+1</f>
        <v>2</v>
      </c>
      <c r="C21" s="263" t="s">
        <v>97</v>
      </c>
      <c r="D21" s="264"/>
      <c r="E21" s="265"/>
      <c r="F21" s="143"/>
      <c r="G21" s="280"/>
      <c r="H21" s="266" t="s">
        <v>92</v>
      </c>
      <c r="I21" s="264"/>
      <c r="J21" s="264"/>
      <c r="K21" s="265"/>
      <c r="L21" s="284"/>
      <c r="M21" s="261"/>
      <c r="N21" s="285"/>
      <c r="O21" s="144" t="s">
        <v>84</v>
      </c>
      <c r="P21" s="145"/>
      <c r="Q21" s="145"/>
      <c r="R21" s="146"/>
      <c r="S21" s="147"/>
      <c r="T21" s="148">
        <f>IF(T20="","",VLOOKUP(T20,'【記載例】シフト記号表（勤務時間帯）'!$C$5:$W$46,21,FALSE))</f>
        <v>7.9999999999999982</v>
      </c>
      <c r="U21" s="149">
        <f>IF(U20="","",VLOOKUP(U20,'【記載例】シフト記号表（勤務時間帯）'!$C$5:$W$46,21,FALSE))</f>
        <v>7.9999999999999982</v>
      </c>
      <c r="V21" s="149">
        <f>IF(V20="","",VLOOKUP(V20,'【記載例】シフト記号表（勤務時間帯）'!$C$5:$W$46,21,FALSE))</f>
        <v>7.9999999999999982</v>
      </c>
      <c r="W21" s="149" t="str">
        <f>IF(W20="","",VLOOKUP(W20,'【記載例】シフト記号表（勤務時間帯）'!$C$5:$W$46,21,FALSE))</f>
        <v>-</v>
      </c>
      <c r="X21" s="149" t="str">
        <f>IF(X20="","",VLOOKUP(X20,'【記載例】シフト記号表（勤務時間帯）'!$C$5:$W$46,21,FALSE))</f>
        <v>-</v>
      </c>
      <c r="Y21" s="149">
        <f>IF(Y20="","",VLOOKUP(Y20,'【記載例】シフト記号表（勤務時間帯）'!$C$5:$W$46,21,FALSE))</f>
        <v>7.9999999999999982</v>
      </c>
      <c r="Z21" s="150">
        <f>IF(Z20="","",VLOOKUP(Z20,'【記載例】シフト記号表（勤務時間帯）'!$C$5:$W$46,21,FALSE))</f>
        <v>7.9999999999999982</v>
      </c>
      <c r="AA21" s="148" t="str">
        <f>IF(AA20="","",VLOOKUP(AA20,'【記載例】シフト記号表（勤務時間帯）'!$C$5:$W$46,21,FALSE))</f>
        <v>-</v>
      </c>
      <c r="AB21" s="149">
        <f>IF(AB20="","",VLOOKUP(AB20,'【記載例】シフト記号表（勤務時間帯）'!$C$5:$W$46,21,FALSE))</f>
        <v>7.9999999999999982</v>
      </c>
      <c r="AC21" s="149">
        <f>IF(AC20="","",VLOOKUP(AC20,'【記載例】シフト記号表（勤務時間帯）'!$C$5:$W$46,21,FALSE))</f>
        <v>7.9999999999999982</v>
      </c>
      <c r="AD21" s="149">
        <f>IF(AD20="","",VLOOKUP(AD20,'【記載例】シフト記号表（勤務時間帯）'!$C$5:$W$46,21,FALSE))</f>
        <v>7.9999999999999982</v>
      </c>
      <c r="AE21" s="149">
        <f>IF(AE20="","",VLOOKUP(AE20,'【記載例】シフト記号表（勤務時間帯）'!$C$5:$W$46,21,FALSE))</f>
        <v>7.9999999999999982</v>
      </c>
      <c r="AF21" s="149" t="str">
        <f>IF(AF20="","",VLOOKUP(AF20,'【記載例】シフト記号表（勤務時間帯）'!$C$5:$W$46,21,FALSE))</f>
        <v>-</v>
      </c>
      <c r="AG21" s="150">
        <f>IF(AG20="","",VLOOKUP(AG20,'【記載例】シフト記号表（勤務時間帯）'!$C$5:$W$46,21,FALSE))</f>
        <v>7.9999999999999982</v>
      </c>
      <c r="AH21" s="148">
        <f>IF(AH20="","",VLOOKUP(AH20,'【記載例】シフト記号表（勤務時間帯）'!$C$5:$W$46,21,FALSE))</f>
        <v>7.9999999999999982</v>
      </c>
      <c r="AI21" s="149">
        <f>IF(AI20="","",VLOOKUP(AI20,'【記載例】シフト記号表（勤務時間帯）'!$C$5:$W$46,21,FALSE))</f>
        <v>7.9999999999999982</v>
      </c>
      <c r="AJ21" s="149" t="str">
        <f>IF(AJ20="","",VLOOKUP(AJ20,'【記載例】シフト記号表（勤務時間帯）'!$C$5:$W$46,21,FALSE))</f>
        <v>-</v>
      </c>
      <c r="AK21" s="149" t="str">
        <f>IF(AK20="","",VLOOKUP(AK20,'【記載例】シフト記号表（勤務時間帯）'!$C$5:$W$46,21,FALSE))</f>
        <v>-</v>
      </c>
      <c r="AL21" s="149">
        <f>IF(AL20="","",VLOOKUP(AL20,'【記載例】シフト記号表（勤務時間帯）'!$C$5:$W$46,21,FALSE))</f>
        <v>7.9999999999999982</v>
      </c>
      <c r="AM21" s="149">
        <f>IF(AM20="","",VLOOKUP(AM20,'【記載例】シフト記号表（勤務時間帯）'!$C$5:$W$46,21,FALSE))</f>
        <v>7.9999999999999982</v>
      </c>
      <c r="AN21" s="150">
        <f>IF(AN20="","",VLOOKUP(AN20,'【記載例】シフト記号表（勤務時間帯）'!$C$5:$W$46,21,FALSE))</f>
        <v>7.9999999999999982</v>
      </c>
      <c r="AO21" s="148">
        <f>IF(AO20="","",VLOOKUP(AO20,'【記載例】シフト記号表（勤務時間帯）'!$C$5:$W$46,21,FALSE))</f>
        <v>7.9999999999999982</v>
      </c>
      <c r="AP21" s="149" t="str">
        <f>IF(AP20="","",VLOOKUP(AP20,'【記載例】シフト記号表（勤務時間帯）'!$C$5:$W$46,21,FALSE))</f>
        <v>-</v>
      </c>
      <c r="AQ21" s="149">
        <f>IF(AQ20="","",VLOOKUP(AQ20,'【記載例】シフト記号表（勤務時間帯）'!$C$5:$W$46,21,FALSE))</f>
        <v>7.9999999999999982</v>
      </c>
      <c r="AR21" s="149">
        <f>IF(AR20="","",VLOOKUP(AR20,'【記載例】シフト記号表（勤務時間帯）'!$C$5:$W$46,21,FALSE))</f>
        <v>7.9999999999999982</v>
      </c>
      <c r="AS21" s="149">
        <f>IF(AS20="","",VLOOKUP(AS20,'【記載例】シフト記号表（勤務時間帯）'!$C$5:$W$46,21,FALSE))</f>
        <v>7.9999999999999982</v>
      </c>
      <c r="AT21" s="149" t="str">
        <f>IF(AT20="","",VLOOKUP(AT20,'【記載例】シフト記号表（勤務時間帯）'!$C$5:$W$46,21,FALSE))</f>
        <v>-</v>
      </c>
      <c r="AU21" s="150">
        <f>IF(AU20="","",VLOOKUP(AU20,'【記載例】シフト記号表（勤務時間帯）'!$C$5:$W$46,21,FALSE))</f>
        <v>7.9999999999999982</v>
      </c>
      <c r="AV21" s="148" t="str">
        <f>IF(AV20="","",VLOOKUP(AV20,'【記載例】シフト記号表（勤務時間帯）'!$C$5:$W$46,21,FALSE))</f>
        <v>-</v>
      </c>
      <c r="AW21" s="149">
        <f>IF(AW20="","",VLOOKUP(AW20,'【記載例】シフト記号表（勤務時間帯）'!$C$5:$W$46,21,FALSE))</f>
        <v>7.9999999999999982</v>
      </c>
      <c r="AX21" s="151" t="str">
        <f>IF(AX20="","",VLOOKUP(AX20,'シフト記号表（勤務時間帯）'!$C$5:$W$46,21,FALSE))</f>
        <v/>
      </c>
      <c r="AY21" s="267">
        <f>IF($BB$3="計画",SUM(T21:AU21),IF($BB$3="実績",SUM(T21:AX21),""))</f>
        <v>167.99999999999997</v>
      </c>
      <c r="AZ21" s="268"/>
      <c r="BA21" s="269">
        <f>IF($BB$3="計画",AY21/4,IF($BB$3="実績",(AY21/($O$9/7)),""))</f>
        <v>39.199999999999996</v>
      </c>
      <c r="BB21" s="270"/>
      <c r="BC21" s="260"/>
      <c r="BD21" s="261"/>
      <c r="BE21" s="261"/>
      <c r="BF21" s="261"/>
      <c r="BG21" s="262"/>
    </row>
    <row r="22" spans="2:59" ht="20.25" customHeight="1" x14ac:dyDescent="0.4">
      <c r="B22" s="152"/>
      <c r="C22" s="296"/>
      <c r="D22" s="297"/>
      <c r="E22" s="298"/>
      <c r="F22" s="153" t="str">
        <f>C21</f>
        <v>計画作成担当者</v>
      </c>
      <c r="G22" s="300"/>
      <c r="H22" s="299"/>
      <c r="I22" s="297"/>
      <c r="J22" s="297"/>
      <c r="K22" s="298"/>
      <c r="L22" s="301"/>
      <c r="M22" s="294"/>
      <c r="N22" s="302"/>
      <c r="O22" s="154" t="s">
        <v>85</v>
      </c>
      <c r="P22" s="155"/>
      <c r="Q22" s="155"/>
      <c r="R22" s="156"/>
      <c r="S22" s="157"/>
      <c r="T22" s="158" t="str">
        <f>IF(T20="","",VLOOKUP(T20,'【記載例】シフト記号表（勤務時間帯）'!$C$5:$Y$46,23,FALSE))</f>
        <v>-</v>
      </c>
      <c r="U22" s="159" t="str">
        <f>IF(U20="","",VLOOKUP(U20,'【記載例】シフト記号表（勤務時間帯）'!$C$5:$Y$46,23,FALSE))</f>
        <v>-</v>
      </c>
      <c r="V22" s="159" t="str">
        <f>IF(V20="","",VLOOKUP(V20,'【記載例】シフト記号表（勤務時間帯）'!$C$5:$Y$46,23,FALSE))</f>
        <v>-</v>
      </c>
      <c r="W22" s="159" t="str">
        <f>IF(W20="","",VLOOKUP(W20,'【記載例】シフト記号表（勤務時間帯）'!$C$5:$Y$46,23,FALSE))</f>
        <v>-</v>
      </c>
      <c r="X22" s="159" t="str">
        <f>IF(X20="","",VLOOKUP(X20,'【記載例】シフト記号表（勤務時間帯）'!$C$5:$Y$46,23,FALSE))</f>
        <v>-</v>
      </c>
      <c r="Y22" s="159" t="str">
        <f>IF(Y20="","",VLOOKUP(Y20,'【記載例】シフト記号表（勤務時間帯）'!$C$5:$Y$46,23,FALSE))</f>
        <v>-</v>
      </c>
      <c r="Z22" s="160" t="str">
        <f>IF(Z20="","",VLOOKUP(Z20,'【記載例】シフト記号表（勤務時間帯）'!$C$5:$Y$46,23,FALSE))</f>
        <v>-</v>
      </c>
      <c r="AA22" s="158" t="str">
        <f>IF(AA20="","",VLOOKUP(AA20,'【記載例】シフト記号表（勤務時間帯）'!$C$5:$Y$46,23,FALSE))</f>
        <v>-</v>
      </c>
      <c r="AB22" s="159" t="str">
        <f>IF(AB20="","",VLOOKUP(AB20,'【記載例】シフト記号表（勤務時間帯）'!$C$5:$Y$46,23,FALSE))</f>
        <v>-</v>
      </c>
      <c r="AC22" s="159" t="str">
        <f>IF(AC20="","",VLOOKUP(AC20,'【記載例】シフト記号表（勤務時間帯）'!$C$5:$Y$46,23,FALSE))</f>
        <v>-</v>
      </c>
      <c r="AD22" s="159" t="str">
        <f>IF(AD20="","",VLOOKUP(AD20,'【記載例】シフト記号表（勤務時間帯）'!$C$5:$Y$46,23,FALSE))</f>
        <v>-</v>
      </c>
      <c r="AE22" s="159" t="str">
        <f>IF(AE20="","",VLOOKUP(AE20,'【記載例】シフト記号表（勤務時間帯）'!$C$5:$Y$46,23,FALSE))</f>
        <v>-</v>
      </c>
      <c r="AF22" s="159" t="str">
        <f>IF(AF20="","",VLOOKUP(AF20,'【記載例】シフト記号表（勤務時間帯）'!$C$5:$Y$46,23,FALSE))</f>
        <v>-</v>
      </c>
      <c r="AG22" s="160" t="str">
        <f>IF(AG20="","",VLOOKUP(AG20,'【記載例】シフト記号表（勤務時間帯）'!$C$5:$Y$46,23,FALSE))</f>
        <v>-</v>
      </c>
      <c r="AH22" s="158" t="str">
        <f>IF(AH20="","",VLOOKUP(AH20,'【記載例】シフト記号表（勤務時間帯）'!$C$5:$Y$46,23,FALSE))</f>
        <v>-</v>
      </c>
      <c r="AI22" s="159" t="str">
        <f>IF(AI20="","",VLOOKUP(AI20,'【記載例】シフト記号表（勤務時間帯）'!$C$5:$Y$46,23,FALSE))</f>
        <v>-</v>
      </c>
      <c r="AJ22" s="159" t="str">
        <f>IF(AJ20="","",VLOOKUP(AJ20,'【記載例】シフト記号表（勤務時間帯）'!$C$5:$Y$46,23,FALSE))</f>
        <v>-</v>
      </c>
      <c r="AK22" s="159" t="str">
        <f>IF(AK20="","",VLOOKUP(AK20,'【記載例】シフト記号表（勤務時間帯）'!$C$5:$Y$46,23,FALSE))</f>
        <v>-</v>
      </c>
      <c r="AL22" s="159" t="str">
        <f>IF(AL20="","",VLOOKUP(AL20,'【記載例】シフト記号表（勤務時間帯）'!$C$5:$Y$46,23,FALSE))</f>
        <v>-</v>
      </c>
      <c r="AM22" s="159" t="str">
        <f>IF(AM20="","",VLOOKUP(AM20,'【記載例】シフト記号表（勤務時間帯）'!$C$5:$Y$46,23,FALSE))</f>
        <v>-</v>
      </c>
      <c r="AN22" s="160" t="str">
        <f>IF(AN20="","",VLOOKUP(AN20,'【記載例】シフト記号表（勤務時間帯）'!$C$5:$Y$46,23,FALSE))</f>
        <v>-</v>
      </c>
      <c r="AO22" s="158" t="str">
        <f>IF(AO20="","",VLOOKUP(AO20,'【記載例】シフト記号表（勤務時間帯）'!$C$5:$Y$46,23,FALSE))</f>
        <v>-</v>
      </c>
      <c r="AP22" s="159" t="str">
        <f>IF(AP20="","",VLOOKUP(AP20,'【記載例】シフト記号表（勤務時間帯）'!$C$5:$Y$46,23,FALSE))</f>
        <v>-</v>
      </c>
      <c r="AQ22" s="159" t="str">
        <f>IF(AQ20="","",VLOOKUP(AQ20,'【記載例】シフト記号表（勤務時間帯）'!$C$5:$Y$46,23,FALSE))</f>
        <v>-</v>
      </c>
      <c r="AR22" s="159" t="str">
        <f>IF(AR20="","",VLOOKUP(AR20,'【記載例】シフト記号表（勤務時間帯）'!$C$5:$Y$46,23,FALSE))</f>
        <v>-</v>
      </c>
      <c r="AS22" s="159" t="str">
        <f>IF(AS20="","",VLOOKUP(AS20,'【記載例】シフト記号表（勤務時間帯）'!$C$5:$Y$46,23,FALSE))</f>
        <v>-</v>
      </c>
      <c r="AT22" s="159" t="str">
        <f>IF(AT20="","",VLOOKUP(AT20,'【記載例】シフト記号表（勤務時間帯）'!$C$5:$Y$46,23,FALSE))</f>
        <v>-</v>
      </c>
      <c r="AU22" s="160" t="str">
        <f>IF(AU20="","",VLOOKUP(AU20,'【記載例】シフト記号表（勤務時間帯）'!$C$5:$Y$46,23,FALSE))</f>
        <v>-</v>
      </c>
      <c r="AV22" s="158" t="str">
        <f>IF(AV20="","",VLOOKUP(AV20,'【記載例】シフト記号表（勤務時間帯）'!$C$5:$Y$46,23,FALSE))</f>
        <v>-</v>
      </c>
      <c r="AW22" s="159" t="str">
        <f>IF(AW20="","",VLOOKUP(AW20,'【記載例】シフト記号表（勤務時間帯）'!$C$5:$Y$46,23,FALSE))</f>
        <v>-</v>
      </c>
      <c r="AX22" s="161" t="str">
        <f>IF(AX20="","",VLOOKUP(AX20,'シフト記号表（勤務時間帯）'!$C$5:$Y$46,23,FALSE))</f>
        <v/>
      </c>
      <c r="AY22" s="275">
        <f>IF($BB$3="計画",SUM(T22:AU22),IF($BB$3="実績",SUM(T22:AX22),""))</f>
        <v>0</v>
      </c>
      <c r="AZ22" s="276"/>
      <c r="BA22" s="277">
        <f>IF($BB$3="計画",AY22/4,IF($BB$3="実績",(AY22/($O$9/7)),""))</f>
        <v>0</v>
      </c>
      <c r="BB22" s="278"/>
      <c r="BC22" s="293"/>
      <c r="BD22" s="294"/>
      <c r="BE22" s="294"/>
      <c r="BF22" s="294"/>
      <c r="BG22" s="295"/>
    </row>
    <row r="23" spans="2:59" ht="20.25" customHeight="1" x14ac:dyDescent="0.4">
      <c r="B23" s="162"/>
      <c r="C23" s="263"/>
      <c r="D23" s="264"/>
      <c r="E23" s="265"/>
      <c r="F23" s="143"/>
      <c r="G23" s="279" t="s">
        <v>133</v>
      </c>
      <c r="H23" s="266"/>
      <c r="I23" s="264"/>
      <c r="J23" s="264"/>
      <c r="K23" s="265"/>
      <c r="L23" s="282" t="s">
        <v>165</v>
      </c>
      <c r="M23" s="258"/>
      <c r="N23" s="283"/>
      <c r="O23" s="164" t="s">
        <v>17</v>
      </c>
      <c r="P23" s="165"/>
      <c r="Q23" s="165"/>
      <c r="R23" s="166"/>
      <c r="S23" s="167"/>
      <c r="T23" s="168" t="s">
        <v>57</v>
      </c>
      <c r="U23" s="172" t="s">
        <v>58</v>
      </c>
      <c r="V23" s="172" t="s">
        <v>42</v>
      </c>
      <c r="W23" s="172" t="s">
        <v>49</v>
      </c>
      <c r="X23" s="172" t="s">
        <v>51</v>
      </c>
      <c r="Y23" s="172" t="s">
        <v>42</v>
      </c>
      <c r="Z23" s="170" t="s">
        <v>49</v>
      </c>
      <c r="AA23" s="168" t="s">
        <v>57</v>
      </c>
      <c r="AB23" s="172" t="s">
        <v>58</v>
      </c>
      <c r="AC23" s="172" t="s">
        <v>51</v>
      </c>
      <c r="AD23" s="172" t="s">
        <v>42</v>
      </c>
      <c r="AE23" s="172" t="s">
        <v>49</v>
      </c>
      <c r="AF23" s="172" t="s">
        <v>51</v>
      </c>
      <c r="AG23" s="170" t="s">
        <v>42</v>
      </c>
      <c r="AH23" s="168" t="s">
        <v>51</v>
      </c>
      <c r="AI23" s="172" t="s">
        <v>57</v>
      </c>
      <c r="AJ23" s="172" t="s">
        <v>58</v>
      </c>
      <c r="AK23" s="169" t="s">
        <v>42</v>
      </c>
      <c r="AL23" s="169" t="s">
        <v>42</v>
      </c>
      <c r="AM23" s="172" t="s">
        <v>57</v>
      </c>
      <c r="AN23" s="170" t="s">
        <v>58</v>
      </c>
      <c r="AO23" s="168" t="s">
        <v>42</v>
      </c>
      <c r="AP23" s="172" t="s">
        <v>49</v>
      </c>
      <c r="AQ23" s="172" t="s">
        <v>51</v>
      </c>
      <c r="AR23" s="172" t="s">
        <v>57</v>
      </c>
      <c r="AS23" s="172" t="s">
        <v>58</v>
      </c>
      <c r="AT23" s="169" t="s">
        <v>42</v>
      </c>
      <c r="AU23" s="170" t="s">
        <v>42</v>
      </c>
      <c r="AV23" s="168" t="s">
        <v>57</v>
      </c>
      <c r="AW23" s="172" t="s">
        <v>58</v>
      </c>
      <c r="AX23" s="171"/>
      <c r="AY23" s="289"/>
      <c r="AZ23" s="290"/>
      <c r="BA23" s="291"/>
      <c r="BB23" s="292"/>
      <c r="BC23" s="257"/>
      <c r="BD23" s="258"/>
      <c r="BE23" s="258"/>
      <c r="BF23" s="258"/>
      <c r="BG23" s="259"/>
    </row>
    <row r="24" spans="2:59" ht="20.25" customHeight="1" x14ac:dyDescent="0.4">
      <c r="B24" s="142">
        <f>B21+1</f>
        <v>3</v>
      </c>
      <c r="C24" s="263" t="s">
        <v>100</v>
      </c>
      <c r="D24" s="264"/>
      <c r="E24" s="265"/>
      <c r="F24" s="143"/>
      <c r="G24" s="280"/>
      <c r="H24" s="266" t="s">
        <v>18</v>
      </c>
      <c r="I24" s="264"/>
      <c r="J24" s="264"/>
      <c r="K24" s="265"/>
      <c r="L24" s="284"/>
      <c r="M24" s="261"/>
      <c r="N24" s="285"/>
      <c r="O24" s="144" t="s">
        <v>84</v>
      </c>
      <c r="P24" s="145"/>
      <c r="Q24" s="145"/>
      <c r="R24" s="146"/>
      <c r="S24" s="147"/>
      <c r="T24" s="148">
        <f>IF(T23="","",VLOOKUP(T23,'【記載例】シフト記号表（勤務時間帯）'!$C$5:$W$46,21,FALSE))</f>
        <v>3.0000000000000018</v>
      </c>
      <c r="U24" s="149">
        <f>IF(U23="","",VLOOKUP(U23,'【記載例】シフト記号表（勤務時間帯）'!$C$5:$W$46,21,FALSE))</f>
        <v>1.9999999999999996</v>
      </c>
      <c r="V24" s="149" t="str">
        <f>IF(V23="","",VLOOKUP(V23,'【記載例】シフト記号表（勤務時間帯）'!$C$5:$W$46,21,FALSE))</f>
        <v>-</v>
      </c>
      <c r="W24" s="149">
        <f>IF(W23="","",VLOOKUP(W23,'【記載例】シフト記号表（勤務時間帯）'!$C$5:$W$46,21,FALSE))</f>
        <v>7.9999999999999982</v>
      </c>
      <c r="X24" s="149">
        <f>IF(X23="","",VLOOKUP(X23,'【記載例】シフト記号表（勤務時間帯）'!$C$5:$W$46,21,FALSE))</f>
        <v>8</v>
      </c>
      <c r="Y24" s="149" t="str">
        <f>IF(Y23="","",VLOOKUP(Y23,'【記載例】シフト記号表（勤務時間帯）'!$C$5:$W$46,21,FALSE))</f>
        <v>-</v>
      </c>
      <c r="Z24" s="150">
        <f>IF(Z23="","",VLOOKUP(Z23,'【記載例】シフト記号表（勤務時間帯）'!$C$5:$W$46,21,FALSE))</f>
        <v>7.9999999999999982</v>
      </c>
      <c r="AA24" s="148">
        <f>IF(AA23="","",VLOOKUP(AA23,'【記載例】シフト記号表（勤務時間帯）'!$C$5:$W$46,21,FALSE))</f>
        <v>3.0000000000000018</v>
      </c>
      <c r="AB24" s="149">
        <f>IF(AB23="","",VLOOKUP(AB23,'【記載例】シフト記号表（勤務時間帯）'!$C$5:$W$46,21,FALSE))</f>
        <v>1.9999999999999996</v>
      </c>
      <c r="AC24" s="149">
        <f>IF(AC23="","",VLOOKUP(AC23,'【記載例】シフト記号表（勤務時間帯）'!$C$5:$W$46,21,FALSE))</f>
        <v>8</v>
      </c>
      <c r="AD24" s="149" t="str">
        <f>IF(AD23="","",VLOOKUP(AD23,'【記載例】シフト記号表（勤務時間帯）'!$C$5:$W$46,21,FALSE))</f>
        <v>-</v>
      </c>
      <c r="AE24" s="149">
        <f>IF(AE23="","",VLOOKUP(AE23,'【記載例】シフト記号表（勤務時間帯）'!$C$5:$W$46,21,FALSE))</f>
        <v>7.9999999999999982</v>
      </c>
      <c r="AF24" s="149">
        <f>IF(AF23="","",VLOOKUP(AF23,'【記載例】シフト記号表（勤務時間帯）'!$C$5:$W$46,21,FALSE))</f>
        <v>8</v>
      </c>
      <c r="AG24" s="150" t="str">
        <f>IF(AG23="","",VLOOKUP(AG23,'【記載例】シフト記号表（勤務時間帯）'!$C$5:$W$46,21,FALSE))</f>
        <v>-</v>
      </c>
      <c r="AH24" s="148">
        <f>IF(AH23="","",VLOOKUP(AH23,'【記載例】シフト記号表（勤務時間帯）'!$C$5:$W$46,21,FALSE))</f>
        <v>8</v>
      </c>
      <c r="AI24" s="149">
        <f>IF(AI23="","",VLOOKUP(AI23,'【記載例】シフト記号表（勤務時間帯）'!$C$5:$W$46,21,FALSE))</f>
        <v>3.0000000000000018</v>
      </c>
      <c r="AJ24" s="149">
        <f>IF(AJ23="","",VLOOKUP(AJ23,'【記載例】シフト記号表（勤務時間帯）'!$C$5:$W$46,21,FALSE))</f>
        <v>1.9999999999999996</v>
      </c>
      <c r="AK24" s="149" t="str">
        <f>IF(AK23="","",VLOOKUP(AK23,'【記載例】シフト記号表（勤務時間帯）'!$C$5:$W$46,21,FALSE))</f>
        <v>-</v>
      </c>
      <c r="AL24" s="149" t="str">
        <f>IF(AL23="","",VLOOKUP(AL23,'【記載例】シフト記号表（勤務時間帯）'!$C$5:$W$46,21,FALSE))</f>
        <v>-</v>
      </c>
      <c r="AM24" s="149">
        <f>IF(AM23="","",VLOOKUP(AM23,'【記載例】シフト記号表（勤務時間帯）'!$C$5:$W$46,21,FALSE))</f>
        <v>3.0000000000000018</v>
      </c>
      <c r="AN24" s="150">
        <f>IF(AN23="","",VLOOKUP(AN23,'【記載例】シフト記号表（勤務時間帯）'!$C$5:$W$46,21,FALSE))</f>
        <v>1.9999999999999996</v>
      </c>
      <c r="AO24" s="148" t="str">
        <f>IF(AO23="","",VLOOKUP(AO23,'【記載例】シフト記号表（勤務時間帯）'!$C$5:$W$46,21,FALSE))</f>
        <v>-</v>
      </c>
      <c r="AP24" s="149">
        <f>IF(AP23="","",VLOOKUP(AP23,'【記載例】シフト記号表（勤務時間帯）'!$C$5:$W$46,21,FALSE))</f>
        <v>7.9999999999999982</v>
      </c>
      <c r="AQ24" s="149">
        <f>IF(AQ23="","",VLOOKUP(AQ23,'【記載例】シフト記号表（勤務時間帯）'!$C$5:$W$46,21,FALSE))</f>
        <v>8</v>
      </c>
      <c r="AR24" s="149">
        <f>IF(AR23="","",VLOOKUP(AR23,'【記載例】シフト記号表（勤務時間帯）'!$C$5:$W$46,21,FALSE))</f>
        <v>3.0000000000000018</v>
      </c>
      <c r="AS24" s="149">
        <f>IF(AS23="","",VLOOKUP(AS23,'【記載例】シフト記号表（勤務時間帯）'!$C$5:$W$46,21,FALSE))</f>
        <v>1.9999999999999996</v>
      </c>
      <c r="AT24" s="149" t="str">
        <f>IF(AT23="","",VLOOKUP(AT23,'【記載例】シフト記号表（勤務時間帯）'!$C$5:$W$46,21,FALSE))</f>
        <v>-</v>
      </c>
      <c r="AU24" s="150" t="str">
        <f>IF(AU23="","",VLOOKUP(AU23,'【記載例】シフト記号表（勤務時間帯）'!$C$5:$W$46,21,FALSE))</f>
        <v>-</v>
      </c>
      <c r="AV24" s="148">
        <f>IF(AV23="","",VLOOKUP(AV23,'【記載例】シフト記号表（勤務時間帯）'!$C$5:$W$46,21,FALSE))</f>
        <v>3.0000000000000018</v>
      </c>
      <c r="AW24" s="149">
        <f>IF(AW23="","",VLOOKUP(AW23,'【記載例】シフト記号表（勤務時間帯）'!$C$5:$W$46,21,FALSE))</f>
        <v>1.9999999999999996</v>
      </c>
      <c r="AX24" s="151" t="str">
        <f>IF(AX23="","",VLOOKUP(AX23,'シフト記号表（勤務時間帯）'!$C$5:$W$46,21,FALSE))</f>
        <v/>
      </c>
      <c r="AY24" s="267">
        <f>IF($BB$3="計画",SUM(T24:AU24),IF($BB$3="実績",SUM(T24:AX24),""))</f>
        <v>102</v>
      </c>
      <c r="AZ24" s="268"/>
      <c r="BA24" s="269">
        <f>IF($BB$3="計画",AY24/4,IF($BB$3="実績",(AY24/($O$9/7)),""))</f>
        <v>23.8</v>
      </c>
      <c r="BB24" s="270"/>
      <c r="BC24" s="260"/>
      <c r="BD24" s="261"/>
      <c r="BE24" s="261"/>
      <c r="BF24" s="261"/>
      <c r="BG24" s="262"/>
    </row>
    <row r="25" spans="2:59" ht="20.25" customHeight="1" x14ac:dyDescent="0.4">
      <c r="B25" s="152"/>
      <c r="C25" s="296"/>
      <c r="D25" s="297"/>
      <c r="E25" s="298"/>
      <c r="F25" s="153" t="str">
        <f>C24</f>
        <v>介護従業者</v>
      </c>
      <c r="G25" s="300"/>
      <c r="H25" s="299"/>
      <c r="I25" s="297"/>
      <c r="J25" s="297"/>
      <c r="K25" s="298"/>
      <c r="L25" s="301"/>
      <c r="M25" s="294"/>
      <c r="N25" s="302"/>
      <c r="O25" s="154" t="s">
        <v>85</v>
      </c>
      <c r="P25" s="173"/>
      <c r="Q25" s="173"/>
      <c r="R25" s="174"/>
      <c r="S25" s="175"/>
      <c r="T25" s="158">
        <f>IF(T23="","",VLOOKUP(T23,'【記載例】シフト記号表（勤務時間帯）'!$C$5:$Y$46,23,FALSE))</f>
        <v>11.000000000000002</v>
      </c>
      <c r="U25" s="159" t="str">
        <f>IF(U23="","",VLOOKUP(U23,'【記載例】シフト記号表（勤務時間帯）'!$C$5:$Y$46,23,FALSE))</f>
        <v>-</v>
      </c>
      <c r="V25" s="159" t="str">
        <f>IF(V23="","",VLOOKUP(V23,'【記載例】シフト記号表（勤務時間帯）'!$C$5:$Y$46,23,FALSE))</f>
        <v>-</v>
      </c>
      <c r="W25" s="159" t="str">
        <f>IF(W23="","",VLOOKUP(W23,'【記載例】シフト記号表（勤務時間帯）'!$C$5:$Y$46,23,FALSE))</f>
        <v>-</v>
      </c>
      <c r="X25" s="159" t="str">
        <f>IF(X23="","",VLOOKUP(X23,'【記載例】シフト記号表（勤務時間帯）'!$C$5:$Y$46,23,FALSE))</f>
        <v>-</v>
      </c>
      <c r="Y25" s="159" t="str">
        <f>IF(Y23="","",VLOOKUP(Y23,'【記載例】シフト記号表（勤務時間帯）'!$C$5:$Y$46,23,FALSE))</f>
        <v>-</v>
      </c>
      <c r="Z25" s="160" t="str">
        <f>IF(Z23="","",VLOOKUP(Z23,'【記載例】シフト記号表（勤務時間帯）'!$C$5:$Y$46,23,FALSE))</f>
        <v>-</v>
      </c>
      <c r="AA25" s="158">
        <f>IF(AA23="","",VLOOKUP(AA23,'【記載例】シフト記号表（勤務時間帯）'!$C$5:$Y$46,23,FALSE))</f>
        <v>11.000000000000002</v>
      </c>
      <c r="AB25" s="159" t="str">
        <f>IF(AB23="","",VLOOKUP(AB23,'【記載例】シフト記号表（勤務時間帯）'!$C$5:$Y$46,23,FALSE))</f>
        <v>-</v>
      </c>
      <c r="AC25" s="159" t="str">
        <f>IF(AC23="","",VLOOKUP(AC23,'【記載例】シフト記号表（勤務時間帯）'!$C$5:$Y$46,23,FALSE))</f>
        <v>-</v>
      </c>
      <c r="AD25" s="159" t="str">
        <f>IF(AD23="","",VLOOKUP(AD23,'【記載例】シフト記号表（勤務時間帯）'!$C$5:$Y$46,23,FALSE))</f>
        <v>-</v>
      </c>
      <c r="AE25" s="159" t="str">
        <f>IF(AE23="","",VLOOKUP(AE23,'【記載例】シフト記号表（勤務時間帯）'!$C$5:$Y$46,23,FALSE))</f>
        <v>-</v>
      </c>
      <c r="AF25" s="159" t="str">
        <f>IF(AF23="","",VLOOKUP(AF23,'【記載例】シフト記号表（勤務時間帯）'!$C$5:$Y$46,23,FALSE))</f>
        <v>-</v>
      </c>
      <c r="AG25" s="160" t="str">
        <f>IF(AG23="","",VLOOKUP(AG23,'【記載例】シフト記号表（勤務時間帯）'!$C$5:$Y$46,23,FALSE))</f>
        <v>-</v>
      </c>
      <c r="AH25" s="158" t="str">
        <f>IF(AH23="","",VLOOKUP(AH23,'【記載例】シフト記号表（勤務時間帯）'!$C$5:$Y$46,23,FALSE))</f>
        <v>-</v>
      </c>
      <c r="AI25" s="159">
        <f>IF(AI23="","",VLOOKUP(AI23,'【記載例】シフト記号表（勤務時間帯）'!$C$5:$Y$46,23,FALSE))</f>
        <v>11.000000000000002</v>
      </c>
      <c r="AJ25" s="159" t="str">
        <f>IF(AJ23="","",VLOOKUP(AJ23,'【記載例】シフト記号表（勤務時間帯）'!$C$5:$Y$46,23,FALSE))</f>
        <v>-</v>
      </c>
      <c r="AK25" s="159" t="str">
        <f>IF(AK23="","",VLOOKUP(AK23,'【記載例】シフト記号表（勤務時間帯）'!$C$5:$Y$46,23,FALSE))</f>
        <v>-</v>
      </c>
      <c r="AL25" s="159" t="str">
        <f>IF(AL23="","",VLOOKUP(AL23,'【記載例】シフト記号表（勤務時間帯）'!$C$5:$Y$46,23,FALSE))</f>
        <v>-</v>
      </c>
      <c r="AM25" s="159">
        <f>IF(AM23="","",VLOOKUP(AM23,'【記載例】シフト記号表（勤務時間帯）'!$C$5:$Y$46,23,FALSE))</f>
        <v>11.000000000000002</v>
      </c>
      <c r="AN25" s="160" t="str">
        <f>IF(AN23="","",VLOOKUP(AN23,'【記載例】シフト記号表（勤務時間帯）'!$C$5:$Y$46,23,FALSE))</f>
        <v>-</v>
      </c>
      <c r="AO25" s="158" t="str">
        <f>IF(AO23="","",VLOOKUP(AO23,'【記載例】シフト記号表（勤務時間帯）'!$C$5:$Y$46,23,FALSE))</f>
        <v>-</v>
      </c>
      <c r="AP25" s="159" t="str">
        <f>IF(AP23="","",VLOOKUP(AP23,'【記載例】シフト記号表（勤務時間帯）'!$C$5:$Y$46,23,FALSE))</f>
        <v>-</v>
      </c>
      <c r="AQ25" s="159" t="str">
        <f>IF(AQ23="","",VLOOKUP(AQ23,'【記載例】シフト記号表（勤務時間帯）'!$C$5:$Y$46,23,FALSE))</f>
        <v>-</v>
      </c>
      <c r="AR25" s="159">
        <f>IF(AR23="","",VLOOKUP(AR23,'【記載例】シフト記号表（勤務時間帯）'!$C$5:$Y$46,23,FALSE))</f>
        <v>11.000000000000002</v>
      </c>
      <c r="AS25" s="159" t="str">
        <f>IF(AS23="","",VLOOKUP(AS23,'【記載例】シフト記号表（勤務時間帯）'!$C$5:$Y$46,23,FALSE))</f>
        <v>-</v>
      </c>
      <c r="AT25" s="159" t="str">
        <f>IF(AT23="","",VLOOKUP(AT23,'【記載例】シフト記号表（勤務時間帯）'!$C$5:$Y$46,23,FALSE))</f>
        <v>-</v>
      </c>
      <c r="AU25" s="160" t="str">
        <f>IF(AU23="","",VLOOKUP(AU23,'【記載例】シフト記号表（勤務時間帯）'!$C$5:$Y$46,23,FALSE))</f>
        <v>-</v>
      </c>
      <c r="AV25" s="158">
        <f>IF(AV23="","",VLOOKUP(AV23,'【記載例】シフト記号表（勤務時間帯）'!$C$5:$Y$46,23,FALSE))</f>
        <v>11.000000000000002</v>
      </c>
      <c r="AW25" s="159" t="str">
        <f>IF(AW23="","",VLOOKUP(AW23,'【記載例】シフト記号表（勤務時間帯）'!$C$5:$Y$46,23,FALSE))</f>
        <v>-</v>
      </c>
      <c r="AX25" s="161" t="str">
        <f>IF(AX23="","",VLOOKUP(AX23,'シフト記号表（勤務時間帯）'!$C$5:$Y$46,23,FALSE))</f>
        <v/>
      </c>
      <c r="AY25" s="275">
        <f>IF($BB$3="計画",SUM(T25:AU25),IF($BB$3="実績",SUM(T25:AX25),""))</f>
        <v>66.000000000000014</v>
      </c>
      <c r="AZ25" s="276"/>
      <c r="BA25" s="277">
        <f>IF($BB$3="計画",AY25/4,IF($BB$3="実績",(AY25/($O$9/7)),""))</f>
        <v>15.400000000000004</v>
      </c>
      <c r="BB25" s="278"/>
      <c r="BC25" s="293"/>
      <c r="BD25" s="294"/>
      <c r="BE25" s="294"/>
      <c r="BF25" s="294"/>
      <c r="BG25" s="295"/>
    </row>
    <row r="26" spans="2:59" ht="20.25" customHeight="1" x14ac:dyDescent="0.4">
      <c r="B26" s="162"/>
      <c r="C26" s="263"/>
      <c r="D26" s="264"/>
      <c r="E26" s="265"/>
      <c r="F26" s="143"/>
      <c r="G26" s="279" t="s">
        <v>133</v>
      </c>
      <c r="H26" s="266"/>
      <c r="I26" s="264"/>
      <c r="J26" s="264"/>
      <c r="K26" s="265"/>
      <c r="L26" s="282" t="s">
        <v>166</v>
      </c>
      <c r="M26" s="258"/>
      <c r="N26" s="283"/>
      <c r="O26" s="164" t="s">
        <v>17</v>
      </c>
      <c r="P26" s="165"/>
      <c r="Q26" s="165"/>
      <c r="R26" s="166"/>
      <c r="S26" s="167"/>
      <c r="T26" s="168" t="s">
        <v>42</v>
      </c>
      <c r="U26" s="172" t="s">
        <v>57</v>
      </c>
      <c r="V26" s="172" t="s">
        <v>58</v>
      </c>
      <c r="W26" s="169" t="s">
        <v>42</v>
      </c>
      <c r="X26" s="169" t="s">
        <v>42</v>
      </c>
      <c r="Y26" s="172" t="s">
        <v>57</v>
      </c>
      <c r="Z26" s="170" t="s">
        <v>58</v>
      </c>
      <c r="AA26" s="168" t="s">
        <v>42</v>
      </c>
      <c r="AB26" s="172" t="s">
        <v>49</v>
      </c>
      <c r="AC26" s="172" t="s">
        <v>57</v>
      </c>
      <c r="AD26" s="172" t="s">
        <v>58</v>
      </c>
      <c r="AE26" s="169" t="s">
        <v>42</v>
      </c>
      <c r="AF26" s="172" t="s">
        <v>50</v>
      </c>
      <c r="AG26" s="170" t="s">
        <v>49</v>
      </c>
      <c r="AH26" s="168" t="s">
        <v>42</v>
      </c>
      <c r="AI26" s="172" t="s">
        <v>49</v>
      </c>
      <c r="AJ26" s="172" t="s">
        <v>51</v>
      </c>
      <c r="AK26" s="172" t="s">
        <v>57</v>
      </c>
      <c r="AL26" s="172" t="s">
        <v>58</v>
      </c>
      <c r="AM26" s="169" t="s">
        <v>42</v>
      </c>
      <c r="AN26" s="170" t="s">
        <v>49</v>
      </c>
      <c r="AO26" s="168" t="s">
        <v>50</v>
      </c>
      <c r="AP26" s="172" t="s">
        <v>51</v>
      </c>
      <c r="AQ26" s="172" t="s">
        <v>57</v>
      </c>
      <c r="AR26" s="172" t="s">
        <v>58</v>
      </c>
      <c r="AS26" s="169" t="s">
        <v>42</v>
      </c>
      <c r="AT26" s="169" t="s">
        <v>42</v>
      </c>
      <c r="AU26" s="170" t="s">
        <v>49</v>
      </c>
      <c r="AV26" s="168" t="s">
        <v>42</v>
      </c>
      <c r="AW26" s="172" t="s">
        <v>49</v>
      </c>
      <c r="AX26" s="171"/>
      <c r="AY26" s="289"/>
      <c r="AZ26" s="290"/>
      <c r="BA26" s="291"/>
      <c r="BB26" s="292"/>
      <c r="BC26" s="257"/>
      <c r="BD26" s="258"/>
      <c r="BE26" s="258"/>
      <c r="BF26" s="258"/>
      <c r="BG26" s="259"/>
    </row>
    <row r="27" spans="2:59" ht="20.25" customHeight="1" x14ac:dyDescent="0.4">
      <c r="B27" s="142">
        <f>B24+1</f>
        <v>4</v>
      </c>
      <c r="C27" s="263" t="s">
        <v>100</v>
      </c>
      <c r="D27" s="264"/>
      <c r="E27" s="265"/>
      <c r="F27" s="143"/>
      <c r="G27" s="280"/>
      <c r="H27" s="266" t="s">
        <v>18</v>
      </c>
      <c r="I27" s="264"/>
      <c r="J27" s="264"/>
      <c r="K27" s="265"/>
      <c r="L27" s="284"/>
      <c r="M27" s="261"/>
      <c r="N27" s="285"/>
      <c r="O27" s="144" t="s">
        <v>84</v>
      </c>
      <c r="P27" s="145"/>
      <c r="Q27" s="145"/>
      <c r="R27" s="146"/>
      <c r="S27" s="147"/>
      <c r="T27" s="148" t="str">
        <f>IF(T26="","",VLOOKUP(T26,'【記載例】シフト記号表（勤務時間帯）'!$C$5:$W$46,21,FALSE))</f>
        <v>-</v>
      </c>
      <c r="U27" s="149">
        <f>IF(U26="","",VLOOKUP(U26,'【記載例】シフト記号表（勤務時間帯）'!$C$5:$W$46,21,FALSE))</f>
        <v>3.0000000000000018</v>
      </c>
      <c r="V27" s="149">
        <f>IF(V26="","",VLOOKUP(V26,'【記載例】シフト記号表（勤務時間帯）'!$C$5:$W$46,21,FALSE))</f>
        <v>1.9999999999999996</v>
      </c>
      <c r="W27" s="149" t="str">
        <f>IF(W26="","",VLOOKUP(W26,'【記載例】シフト記号表（勤務時間帯）'!$C$5:$W$46,21,FALSE))</f>
        <v>-</v>
      </c>
      <c r="X27" s="149" t="str">
        <f>IF(X26="","",VLOOKUP(X26,'【記載例】シフト記号表（勤務時間帯）'!$C$5:$W$46,21,FALSE))</f>
        <v>-</v>
      </c>
      <c r="Y27" s="149">
        <f>IF(Y26="","",VLOOKUP(Y26,'【記載例】シフト記号表（勤務時間帯）'!$C$5:$W$46,21,FALSE))</f>
        <v>3.0000000000000018</v>
      </c>
      <c r="Z27" s="150">
        <f>IF(Z26="","",VLOOKUP(Z26,'【記載例】シフト記号表（勤務時間帯）'!$C$5:$W$46,21,FALSE))</f>
        <v>1.9999999999999996</v>
      </c>
      <c r="AA27" s="148" t="str">
        <f>IF(AA26="","",VLOOKUP(AA26,'【記載例】シフト記号表（勤務時間帯）'!$C$5:$W$46,21,FALSE))</f>
        <v>-</v>
      </c>
      <c r="AB27" s="149">
        <f>IF(AB26="","",VLOOKUP(AB26,'【記載例】シフト記号表（勤務時間帯）'!$C$5:$W$46,21,FALSE))</f>
        <v>7.9999999999999982</v>
      </c>
      <c r="AC27" s="149">
        <f>IF(AC26="","",VLOOKUP(AC26,'【記載例】シフト記号表（勤務時間帯）'!$C$5:$W$46,21,FALSE))</f>
        <v>3.0000000000000018</v>
      </c>
      <c r="AD27" s="149">
        <f>IF(AD26="","",VLOOKUP(AD26,'【記載例】シフト記号表（勤務時間帯）'!$C$5:$W$46,21,FALSE))</f>
        <v>1.9999999999999996</v>
      </c>
      <c r="AE27" s="149" t="str">
        <f>IF(AE26="","",VLOOKUP(AE26,'【記載例】シフト記号表（勤務時間帯）'!$C$5:$W$46,21,FALSE))</f>
        <v>-</v>
      </c>
      <c r="AF27" s="149">
        <f>IF(AF26="","",VLOOKUP(AF26,'【記載例】シフト記号表（勤務時間帯）'!$C$5:$W$46,21,FALSE))</f>
        <v>8</v>
      </c>
      <c r="AG27" s="150">
        <f>IF(AG26="","",VLOOKUP(AG26,'【記載例】シフト記号表（勤務時間帯）'!$C$5:$W$46,21,FALSE))</f>
        <v>7.9999999999999982</v>
      </c>
      <c r="AH27" s="148" t="str">
        <f>IF(AH26="","",VLOOKUP(AH26,'【記載例】シフト記号表（勤務時間帯）'!$C$5:$W$46,21,FALSE))</f>
        <v>-</v>
      </c>
      <c r="AI27" s="149">
        <f>IF(AI26="","",VLOOKUP(AI26,'【記載例】シフト記号表（勤務時間帯）'!$C$5:$W$46,21,FALSE))</f>
        <v>7.9999999999999982</v>
      </c>
      <c r="AJ27" s="149">
        <f>IF(AJ26="","",VLOOKUP(AJ26,'【記載例】シフト記号表（勤務時間帯）'!$C$5:$W$46,21,FALSE))</f>
        <v>8</v>
      </c>
      <c r="AK27" s="149">
        <f>IF(AK26="","",VLOOKUP(AK26,'【記載例】シフト記号表（勤務時間帯）'!$C$5:$W$46,21,FALSE))</f>
        <v>3.0000000000000018</v>
      </c>
      <c r="AL27" s="149">
        <f>IF(AL26="","",VLOOKUP(AL26,'【記載例】シフト記号表（勤務時間帯）'!$C$5:$W$46,21,FALSE))</f>
        <v>1.9999999999999996</v>
      </c>
      <c r="AM27" s="149" t="str">
        <f>IF(AM26="","",VLOOKUP(AM26,'【記載例】シフト記号表（勤務時間帯）'!$C$5:$W$46,21,FALSE))</f>
        <v>-</v>
      </c>
      <c r="AN27" s="150">
        <f>IF(AN26="","",VLOOKUP(AN26,'【記載例】シフト記号表（勤務時間帯）'!$C$5:$W$46,21,FALSE))</f>
        <v>7.9999999999999982</v>
      </c>
      <c r="AO27" s="148">
        <f>IF(AO26="","",VLOOKUP(AO26,'【記載例】シフト記号表（勤務時間帯）'!$C$5:$W$46,21,FALSE))</f>
        <v>8</v>
      </c>
      <c r="AP27" s="149">
        <f>IF(AP26="","",VLOOKUP(AP26,'【記載例】シフト記号表（勤務時間帯）'!$C$5:$W$46,21,FALSE))</f>
        <v>8</v>
      </c>
      <c r="AQ27" s="149">
        <f>IF(AQ26="","",VLOOKUP(AQ26,'【記載例】シフト記号表（勤務時間帯）'!$C$5:$W$46,21,FALSE))</f>
        <v>3.0000000000000018</v>
      </c>
      <c r="AR27" s="149">
        <f>IF(AR26="","",VLOOKUP(AR26,'【記載例】シフト記号表（勤務時間帯）'!$C$5:$W$46,21,FALSE))</f>
        <v>1.9999999999999996</v>
      </c>
      <c r="AS27" s="149" t="str">
        <f>IF(AS26="","",VLOOKUP(AS26,'【記載例】シフト記号表（勤務時間帯）'!$C$5:$W$46,21,FALSE))</f>
        <v>-</v>
      </c>
      <c r="AT27" s="149" t="str">
        <f>IF(AT26="","",VLOOKUP(AT26,'【記載例】シフト記号表（勤務時間帯）'!$C$5:$W$46,21,FALSE))</f>
        <v>-</v>
      </c>
      <c r="AU27" s="150">
        <f>IF(AU26="","",VLOOKUP(AU26,'【記載例】シフト記号表（勤務時間帯）'!$C$5:$W$46,21,FALSE))</f>
        <v>7.9999999999999982</v>
      </c>
      <c r="AV27" s="148" t="str">
        <f>IF(AV26="","",VLOOKUP(AV26,'【記載例】シフト記号表（勤務時間帯）'!$C$5:$W$46,21,FALSE))</f>
        <v>-</v>
      </c>
      <c r="AW27" s="149">
        <f>IF(AW26="","",VLOOKUP(AW26,'【記載例】シフト記号表（勤務時間帯）'!$C$5:$W$46,21,FALSE))</f>
        <v>7.9999999999999982</v>
      </c>
      <c r="AX27" s="151" t="str">
        <f>IF(AX26="","",VLOOKUP(AX26,'シフト記号表（勤務時間帯）'!$C$5:$W$46,21,FALSE))</f>
        <v/>
      </c>
      <c r="AY27" s="267">
        <f>IF($BB$3="計画",SUM(T27:AU27),IF($BB$3="実績",SUM(T27:AX27),""))</f>
        <v>105</v>
      </c>
      <c r="AZ27" s="268"/>
      <c r="BA27" s="269">
        <f>IF($BB$3="計画",AY27/4,IF($BB$3="実績",(AY27/($O$9/7)),""))</f>
        <v>24.5</v>
      </c>
      <c r="BB27" s="270"/>
      <c r="BC27" s="260"/>
      <c r="BD27" s="261"/>
      <c r="BE27" s="261"/>
      <c r="BF27" s="261"/>
      <c r="BG27" s="262"/>
    </row>
    <row r="28" spans="2:59" ht="20.25" customHeight="1" x14ac:dyDescent="0.4">
      <c r="B28" s="152"/>
      <c r="C28" s="296"/>
      <c r="D28" s="297"/>
      <c r="E28" s="298"/>
      <c r="F28" s="153" t="str">
        <f>C27</f>
        <v>介護従業者</v>
      </c>
      <c r="G28" s="300"/>
      <c r="H28" s="299"/>
      <c r="I28" s="297"/>
      <c r="J28" s="297"/>
      <c r="K28" s="298"/>
      <c r="L28" s="301"/>
      <c r="M28" s="294"/>
      <c r="N28" s="302"/>
      <c r="O28" s="154" t="s">
        <v>85</v>
      </c>
      <c r="P28" s="176"/>
      <c r="Q28" s="176"/>
      <c r="R28" s="156"/>
      <c r="S28" s="157"/>
      <c r="T28" s="158" t="str">
        <f>IF(T26="","",VLOOKUP(T26,'【記載例】シフト記号表（勤務時間帯）'!$C$5:$Y$46,23,FALSE))</f>
        <v>-</v>
      </c>
      <c r="U28" s="159">
        <f>IF(U26="","",VLOOKUP(U26,'【記載例】シフト記号表（勤務時間帯）'!$C$5:$Y$46,23,FALSE))</f>
        <v>11.000000000000002</v>
      </c>
      <c r="V28" s="159" t="str">
        <f>IF(V26="","",VLOOKUP(V26,'【記載例】シフト記号表（勤務時間帯）'!$C$5:$Y$46,23,FALSE))</f>
        <v>-</v>
      </c>
      <c r="W28" s="159" t="str">
        <f>IF(W26="","",VLOOKUP(W26,'【記載例】シフト記号表（勤務時間帯）'!$C$5:$Y$46,23,FALSE))</f>
        <v>-</v>
      </c>
      <c r="X28" s="159" t="str">
        <f>IF(X26="","",VLOOKUP(X26,'【記載例】シフト記号表（勤務時間帯）'!$C$5:$Y$46,23,FALSE))</f>
        <v>-</v>
      </c>
      <c r="Y28" s="159">
        <f>IF(Y26="","",VLOOKUP(Y26,'【記載例】シフト記号表（勤務時間帯）'!$C$5:$Y$46,23,FALSE))</f>
        <v>11.000000000000002</v>
      </c>
      <c r="Z28" s="160" t="str">
        <f>IF(Z26="","",VLOOKUP(Z26,'【記載例】シフト記号表（勤務時間帯）'!$C$5:$Y$46,23,FALSE))</f>
        <v>-</v>
      </c>
      <c r="AA28" s="158" t="str">
        <f>IF(AA26="","",VLOOKUP(AA26,'【記載例】シフト記号表（勤務時間帯）'!$C$5:$Y$46,23,FALSE))</f>
        <v>-</v>
      </c>
      <c r="AB28" s="159" t="str">
        <f>IF(AB26="","",VLOOKUP(AB26,'【記載例】シフト記号表（勤務時間帯）'!$C$5:$Y$46,23,FALSE))</f>
        <v>-</v>
      </c>
      <c r="AC28" s="159">
        <f>IF(AC26="","",VLOOKUP(AC26,'【記載例】シフト記号表（勤務時間帯）'!$C$5:$Y$46,23,FALSE))</f>
        <v>11.000000000000002</v>
      </c>
      <c r="AD28" s="159" t="str">
        <f>IF(AD26="","",VLOOKUP(AD26,'【記載例】シフト記号表（勤務時間帯）'!$C$5:$Y$46,23,FALSE))</f>
        <v>-</v>
      </c>
      <c r="AE28" s="159" t="str">
        <f>IF(AE26="","",VLOOKUP(AE26,'【記載例】シフト記号表（勤務時間帯）'!$C$5:$Y$46,23,FALSE))</f>
        <v>-</v>
      </c>
      <c r="AF28" s="159" t="str">
        <f>IF(AF26="","",VLOOKUP(AF26,'【記載例】シフト記号表（勤務時間帯）'!$C$5:$Y$46,23,FALSE))</f>
        <v>-</v>
      </c>
      <c r="AG28" s="160" t="str">
        <f>IF(AG26="","",VLOOKUP(AG26,'【記載例】シフト記号表（勤務時間帯）'!$C$5:$Y$46,23,FALSE))</f>
        <v>-</v>
      </c>
      <c r="AH28" s="158" t="str">
        <f>IF(AH26="","",VLOOKUP(AH26,'【記載例】シフト記号表（勤務時間帯）'!$C$5:$Y$46,23,FALSE))</f>
        <v>-</v>
      </c>
      <c r="AI28" s="159" t="str">
        <f>IF(AI26="","",VLOOKUP(AI26,'【記載例】シフト記号表（勤務時間帯）'!$C$5:$Y$46,23,FALSE))</f>
        <v>-</v>
      </c>
      <c r="AJ28" s="159" t="str">
        <f>IF(AJ26="","",VLOOKUP(AJ26,'【記載例】シフト記号表（勤務時間帯）'!$C$5:$Y$46,23,FALSE))</f>
        <v>-</v>
      </c>
      <c r="AK28" s="159">
        <f>IF(AK26="","",VLOOKUP(AK26,'【記載例】シフト記号表（勤務時間帯）'!$C$5:$Y$46,23,FALSE))</f>
        <v>11.000000000000002</v>
      </c>
      <c r="AL28" s="159" t="str">
        <f>IF(AL26="","",VLOOKUP(AL26,'【記載例】シフト記号表（勤務時間帯）'!$C$5:$Y$46,23,FALSE))</f>
        <v>-</v>
      </c>
      <c r="AM28" s="159" t="str">
        <f>IF(AM26="","",VLOOKUP(AM26,'【記載例】シフト記号表（勤務時間帯）'!$C$5:$Y$46,23,FALSE))</f>
        <v>-</v>
      </c>
      <c r="AN28" s="160" t="str">
        <f>IF(AN26="","",VLOOKUP(AN26,'【記載例】シフト記号表（勤務時間帯）'!$C$5:$Y$46,23,FALSE))</f>
        <v>-</v>
      </c>
      <c r="AO28" s="158" t="str">
        <f>IF(AO26="","",VLOOKUP(AO26,'【記載例】シフト記号表（勤務時間帯）'!$C$5:$Y$46,23,FALSE))</f>
        <v>-</v>
      </c>
      <c r="AP28" s="159" t="str">
        <f>IF(AP26="","",VLOOKUP(AP26,'【記載例】シフト記号表（勤務時間帯）'!$C$5:$Y$46,23,FALSE))</f>
        <v>-</v>
      </c>
      <c r="AQ28" s="159">
        <f>IF(AQ26="","",VLOOKUP(AQ26,'【記載例】シフト記号表（勤務時間帯）'!$C$5:$Y$46,23,FALSE))</f>
        <v>11.000000000000002</v>
      </c>
      <c r="AR28" s="159" t="str">
        <f>IF(AR26="","",VLOOKUP(AR26,'【記載例】シフト記号表（勤務時間帯）'!$C$5:$Y$46,23,FALSE))</f>
        <v>-</v>
      </c>
      <c r="AS28" s="159" t="str">
        <f>IF(AS26="","",VLOOKUP(AS26,'【記載例】シフト記号表（勤務時間帯）'!$C$5:$Y$46,23,FALSE))</f>
        <v>-</v>
      </c>
      <c r="AT28" s="159" t="str">
        <f>IF(AT26="","",VLOOKUP(AT26,'【記載例】シフト記号表（勤務時間帯）'!$C$5:$Y$46,23,FALSE))</f>
        <v>-</v>
      </c>
      <c r="AU28" s="160" t="str">
        <f>IF(AU26="","",VLOOKUP(AU26,'【記載例】シフト記号表（勤務時間帯）'!$C$5:$Y$46,23,FALSE))</f>
        <v>-</v>
      </c>
      <c r="AV28" s="158" t="str">
        <f>IF(AV26="","",VLOOKUP(AV26,'【記載例】シフト記号表（勤務時間帯）'!$C$5:$Y$46,23,FALSE))</f>
        <v>-</v>
      </c>
      <c r="AW28" s="159" t="str">
        <f>IF(AW26="","",VLOOKUP(AW26,'【記載例】シフト記号表（勤務時間帯）'!$C$5:$Y$46,23,FALSE))</f>
        <v>-</v>
      </c>
      <c r="AX28" s="161" t="str">
        <f>IF(AX26="","",VLOOKUP(AX26,'シフト記号表（勤務時間帯）'!$C$5:$Y$46,23,FALSE))</f>
        <v/>
      </c>
      <c r="AY28" s="275">
        <f>IF($BB$3="計画",SUM(T28:AU28),IF($BB$3="実績",SUM(T28:AX28),""))</f>
        <v>55.000000000000007</v>
      </c>
      <c r="AZ28" s="276"/>
      <c r="BA28" s="277">
        <f>IF($BB$3="計画",AY28/4,IF($BB$3="実績",(AY28/($O$9/7)),""))</f>
        <v>12.833333333333336</v>
      </c>
      <c r="BB28" s="278"/>
      <c r="BC28" s="293"/>
      <c r="BD28" s="294"/>
      <c r="BE28" s="294"/>
      <c r="BF28" s="294"/>
      <c r="BG28" s="295"/>
    </row>
    <row r="29" spans="2:59" ht="20.25" customHeight="1" x14ac:dyDescent="0.4">
      <c r="B29" s="162"/>
      <c r="C29" s="263"/>
      <c r="D29" s="264"/>
      <c r="E29" s="265"/>
      <c r="F29" s="143"/>
      <c r="G29" s="279" t="s">
        <v>133</v>
      </c>
      <c r="H29" s="266"/>
      <c r="I29" s="264"/>
      <c r="J29" s="264"/>
      <c r="K29" s="265"/>
      <c r="L29" s="282" t="s">
        <v>167</v>
      </c>
      <c r="M29" s="258"/>
      <c r="N29" s="283"/>
      <c r="O29" s="164" t="s">
        <v>17</v>
      </c>
      <c r="P29" s="165"/>
      <c r="Q29" s="165"/>
      <c r="R29" s="166"/>
      <c r="S29" s="167"/>
      <c r="T29" s="168" t="s">
        <v>52</v>
      </c>
      <c r="U29" s="172" t="s">
        <v>49</v>
      </c>
      <c r="V29" s="169" t="s">
        <v>42</v>
      </c>
      <c r="W29" s="172" t="s">
        <v>49</v>
      </c>
      <c r="X29" s="172" t="s">
        <v>52</v>
      </c>
      <c r="Y29" s="172" t="s">
        <v>52</v>
      </c>
      <c r="Z29" s="170" t="s">
        <v>42</v>
      </c>
      <c r="AA29" s="168" t="s">
        <v>52</v>
      </c>
      <c r="AB29" s="172" t="s">
        <v>52</v>
      </c>
      <c r="AC29" s="169" t="s">
        <v>42</v>
      </c>
      <c r="AD29" s="172" t="s">
        <v>52</v>
      </c>
      <c r="AE29" s="172" t="s">
        <v>52</v>
      </c>
      <c r="AF29" s="169" t="s">
        <v>42</v>
      </c>
      <c r="AG29" s="170" t="s">
        <v>52</v>
      </c>
      <c r="AH29" s="168" t="s">
        <v>52</v>
      </c>
      <c r="AI29" s="169" t="s">
        <v>42</v>
      </c>
      <c r="AJ29" s="172" t="s">
        <v>49</v>
      </c>
      <c r="AK29" s="169" t="s">
        <v>42</v>
      </c>
      <c r="AL29" s="172" t="s">
        <v>52</v>
      </c>
      <c r="AM29" s="172" t="s">
        <v>52</v>
      </c>
      <c r="AN29" s="170" t="s">
        <v>52</v>
      </c>
      <c r="AO29" s="168" t="s">
        <v>42</v>
      </c>
      <c r="AP29" s="172" t="s">
        <v>52</v>
      </c>
      <c r="AQ29" s="169" t="s">
        <v>42</v>
      </c>
      <c r="AR29" s="172" t="s">
        <v>52</v>
      </c>
      <c r="AS29" s="172" t="s">
        <v>52</v>
      </c>
      <c r="AT29" s="172" t="s">
        <v>52</v>
      </c>
      <c r="AU29" s="170" t="s">
        <v>52</v>
      </c>
      <c r="AV29" s="168" t="s">
        <v>52</v>
      </c>
      <c r="AW29" s="172" t="s">
        <v>52</v>
      </c>
      <c r="AX29" s="171"/>
      <c r="AY29" s="289"/>
      <c r="AZ29" s="290"/>
      <c r="BA29" s="291"/>
      <c r="BB29" s="292"/>
      <c r="BC29" s="257"/>
      <c r="BD29" s="258"/>
      <c r="BE29" s="258"/>
      <c r="BF29" s="258"/>
      <c r="BG29" s="259"/>
    </row>
    <row r="30" spans="2:59" ht="20.25" customHeight="1" x14ac:dyDescent="0.4">
      <c r="B30" s="142">
        <f>B27+1</f>
        <v>5</v>
      </c>
      <c r="C30" s="263" t="s">
        <v>100</v>
      </c>
      <c r="D30" s="264"/>
      <c r="E30" s="265"/>
      <c r="F30" s="143"/>
      <c r="G30" s="280"/>
      <c r="H30" s="266" t="s">
        <v>18</v>
      </c>
      <c r="I30" s="264"/>
      <c r="J30" s="264"/>
      <c r="K30" s="265"/>
      <c r="L30" s="284"/>
      <c r="M30" s="261"/>
      <c r="N30" s="285"/>
      <c r="O30" s="144" t="s">
        <v>84</v>
      </c>
      <c r="P30" s="145"/>
      <c r="Q30" s="145"/>
      <c r="R30" s="146"/>
      <c r="S30" s="147"/>
      <c r="T30" s="148">
        <f>IF(T29="","",VLOOKUP(T29,'【記載例】シフト記号表（勤務時間帯）'!$C$5:$W$46,21,FALSE))</f>
        <v>7.9999999999999982</v>
      </c>
      <c r="U30" s="149">
        <f>IF(U29="","",VLOOKUP(U29,'【記載例】シフト記号表（勤務時間帯）'!$C$5:$W$46,21,FALSE))</f>
        <v>7.9999999999999982</v>
      </c>
      <c r="V30" s="149" t="str">
        <f>IF(V29="","",VLOOKUP(V29,'【記載例】シフト記号表（勤務時間帯）'!$C$5:$W$46,21,FALSE))</f>
        <v>-</v>
      </c>
      <c r="W30" s="149">
        <f>IF(W29="","",VLOOKUP(W29,'【記載例】シフト記号表（勤務時間帯）'!$C$5:$W$46,21,FALSE))</f>
        <v>7.9999999999999982</v>
      </c>
      <c r="X30" s="149">
        <f>IF(X29="","",VLOOKUP(X29,'【記載例】シフト記号表（勤務時間帯）'!$C$5:$W$46,21,FALSE))</f>
        <v>7.9999999999999982</v>
      </c>
      <c r="Y30" s="149">
        <f>IF(Y29="","",VLOOKUP(Y29,'【記載例】シフト記号表（勤務時間帯）'!$C$5:$W$46,21,FALSE))</f>
        <v>7.9999999999999982</v>
      </c>
      <c r="Z30" s="150" t="str">
        <f>IF(Z29="","",VLOOKUP(Z29,'【記載例】シフト記号表（勤務時間帯）'!$C$5:$W$46,21,FALSE))</f>
        <v>-</v>
      </c>
      <c r="AA30" s="148">
        <f>IF(AA29="","",VLOOKUP(AA29,'【記載例】シフト記号表（勤務時間帯）'!$C$5:$W$46,21,FALSE))</f>
        <v>7.9999999999999982</v>
      </c>
      <c r="AB30" s="149">
        <f>IF(AB29="","",VLOOKUP(AB29,'【記載例】シフト記号表（勤務時間帯）'!$C$5:$W$46,21,FALSE))</f>
        <v>7.9999999999999982</v>
      </c>
      <c r="AC30" s="149" t="str">
        <f>IF(AC29="","",VLOOKUP(AC29,'【記載例】シフト記号表（勤務時間帯）'!$C$5:$W$46,21,FALSE))</f>
        <v>-</v>
      </c>
      <c r="AD30" s="149">
        <f>IF(AD29="","",VLOOKUP(AD29,'【記載例】シフト記号表（勤務時間帯）'!$C$5:$W$46,21,FALSE))</f>
        <v>7.9999999999999982</v>
      </c>
      <c r="AE30" s="149">
        <f>IF(AE29="","",VLOOKUP(AE29,'【記載例】シフト記号表（勤務時間帯）'!$C$5:$W$46,21,FALSE))</f>
        <v>7.9999999999999982</v>
      </c>
      <c r="AF30" s="149" t="str">
        <f>IF(AF29="","",VLOOKUP(AF29,'【記載例】シフト記号表（勤務時間帯）'!$C$5:$W$46,21,FALSE))</f>
        <v>-</v>
      </c>
      <c r="AG30" s="150">
        <f>IF(AG29="","",VLOOKUP(AG29,'【記載例】シフト記号表（勤務時間帯）'!$C$5:$W$46,21,FALSE))</f>
        <v>7.9999999999999982</v>
      </c>
      <c r="AH30" s="148">
        <f>IF(AH29="","",VLOOKUP(AH29,'【記載例】シフト記号表（勤務時間帯）'!$C$5:$W$46,21,FALSE))</f>
        <v>7.9999999999999982</v>
      </c>
      <c r="AI30" s="149" t="str">
        <f>IF(AI29="","",VLOOKUP(AI29,'【記載例】シフト記号表（勤務時間帯）'!$C$5:$W$46,21,FALSE))</f>
        <v>-</v>
      </c>
      <c r="AJ30" s="149">
        <f>IF(AJ29="","",VLOOKUP(AJ29,'【記載例】シフト記号表（勤務時間帯）'!$C$5:$W$46,21,FALSE))</f>
        <v>7.9999999999999982</v>
      </c>
      <c r="AK30" s="149" t="str">
        <f>IF(AK29="","",VLOOKUP(AK29,'【記載例】シフト記号表（勤務時間帯）'!$C$5:$W$46,21,FALSE))</f>
        <v>-</v>
      </c>
      <c r="AL30" s="149">
        <f>IF(AL29="","",VLOOKUP(AL29,'【記載例】シフト記号表（勤務時間帯）'!$C$5:$W$46,21,FALSE))</f>
        <v>7.9999999999999982</v>
      </c>
      <c r="AM30" s="149">
        <f>IF(AM29="","",VLOOKUP(AM29,'【記載例】シフト記号表（勤務時間帯）'!$C$5:$W$46,21,FALSE))</f>
        <v>7.9999999999999982</v>
      </c>
      <c r="AN30" s="150">
        <f>IF(AN29="","",VLOOKUP(AN29,'【記載例】シフト記号表（勤務時間帯）'!$C$5:$W$46,21,FALSE))</f>
        <v>7.9999999999999982</v>
      </c>
      <c r="AO30" s="148" t="str">
        <f>IF(AO29="","",VLOOKUP(AO29,'【記載例】シフト記号表（勤務時間帯）'!$C$5:$W$46,21,FALSE))</f>
        <v>-</v>
      </c>
      <c r="AP30" s="149">
        <f>IF(AP29="","",VLOOKUP(AP29,'【記載例】シフト記号表（勤務時間帯）'!$C$5:$W$46,21,FALSE))</f>
        <v>7.9999999999999982</v>
      </c>
      <c r="AQ30" s="149" t="str">
        <f>IF(AQ29="","",VLOOKUP(AQ29,'【記載例】シフト記号表（勤務時間帯）'!$C$5:$W$46,21,FALSE))</f>
        <v>-</v>
      </c>
      <c r="AR30" s="149">
        <f>IF(AR29="","",VLOOKUP(AR29,'【記載例】シフト記号表（勤務時間帯）'!$C$5:$W$46,21,FALSE))</f>
        <v>7.9999999999999982</v>
      </c>
      <c r="AS30" s="149">
        <f>IF(AS29="","",VLOOKUP(AS29,'【記載例】シフト記号表（勤務時間帯）'!$C$5:$W$46,21,FALSE))</f>
        <v>7.9999999999999982</v>
      </c>
      <c r="AT30" s="149">
        <f>IF(AT29="","",VLOOKUP(AT29,'【記載例】シフト記号表（勤務時間帯）'!$C$5:$W$46,21,FALSE))</f>
        <v>7.9999999999999982</v>
      </c>
      <c r="AU30" s="150">
        <f>IF(AU29="","",VLOOKUP(AU29,'【記載例】シフト記号表（勤務時間帯）'!$C$5:$W$46,21,FALSE))</f>
        <v>7.9999999999999982</v>
      </c>
      <c r="AV30" s="148">
        <f>IF(AV29="","",VLOOKUP(AV29,'【記載例】シフト記号表（勤務時間帯）'!$C$5:$W$46,21,FALSE))</f>
        <v>7.9999999999999982</v>
      </c>
      <c r="AW30" s="149">
        <f>IF(AW29="","",VLOOKUP(AW29,'【記載例】シフト記号表（勤務時間帯）'!$C$5:$W$46,21,FALSE))</f>
        <v>7.9999999999999982</v>
      </c>
      <c r="AX30" s="151" t="str">
        <f>IF(AX29="","",VLOOKUP(AX29,'シフト記号表（勤務時間帯）'!$C$5:$W$46,21,FALSE))</f>
        <v/>
      </c>
      <c r="AY30" s="267">
        <f>IF($BB$3="計画",SUM(T30:AU30),IF($BB$3="実績",SUM(T30:AX30),""))</f>
        <v>175.99999999999997</v>
      </c>
      <c r="AZ30" s="268"/>
      <c r="BA30" s="269">
        <f>IF($BB$3="計画",AY30/4,IF($BB$3="実績",(AY30/($O$9/7)),""))</f>
        <v>41.066666666666663</v>
      </c>
      <c r="BB30" s="270"/>
      <c r="BC30" s="260"/>
      <c r="BD30" s="261"/>
      <c r="BE30" s="261"/>
      <c r="BF30" s="261"/>
      <c r="BG30" s="262"/>
    </row>
    <row r="31" spans="2:59" ht="20.25" customHeight="1" x14ac:dyDescent="0.4">
      <c r="B31" s="152"/>
      <c r="C31" s="296"/>
      <c r="D31" s="297"/>
      <c r="E31" s="298"/>
      <c r="F31" s="153" t="str">
        <f>C30</f>
        <v>介護従業者</v>
      </c>
      <c r="G31" s="300"/>
      <c r="H31" s="299"/>
      <c r="I31" s="297"/>
      <c r="J31" s="297"/>
      <c r="K31" s="298"/>
      <c r="L31" s="301"/>
      <c r="M31" s="294"/>
      <c r="N31" s="302"/>
      <c r="O31" s="154" t="s">
        <v>85</v>
      </c>
      <c r="P31" s="155"/>
      <c r="Q31" s="155"/>
      <c r="R31" s="177"/>
      <c r="S31" s="178"/>
      <c r="T31" s="158" t="str">
        <f>IF(T29="","",VLOOKUP(T29,'【記載例】シフト記号表（勤務時間帯）'!$C$5:$Y$46,23,FALSE))</f>
        <v>-</v>
      </c>
      <c r="U31" s="159" t="str">
        <f>IF(U29="","",VLOOKUP(U29,'【記載例】シフト記号表（勤務時間帯）'!$C$5:$Y$46,23,FALSE))</f>
        <v>-</v>
      </c>
      <c r="V31" s="159" t="str">
        <f>IF(V29="","",VLOOKUP(V29,'【記載例】シフト記号表（勤務時間帯）'!$C$5:$Y$46,23,FALSE))</f>
        <v>-</v>
      </c>
      <c r="W31" s="159" t="str">
        <f>IF(W29="","",VLOOKUP(W29,'【記載例】シフト記号表（勤務時間帯）'!$C$5:$Y$46,23,FALSE))</f>
        <v>-</v>
      </c>
      <c r="X31" s="159" t="str">
        <f>IF(X29="","",VLOOKUP(X29,'【記載例】シフト記号表（勤務時間帯）'!$C$5:$Y$46,23,FALSE))</f>
        <v>-</v>
      </c>
      <c r="Y31" s="159" t="str">
        <f>IF(Y29="","",VLOOKUP(Y29,'【記載例】シフト記号表（勤務時間帯）'!$C$5:$Y$46,23,FALSE))</f>
        <v>-</v>
      </c>
      <c r="Z31" s="160" t="str">
        <f>IF(Z29="","",VLOOKUP(Z29,'【記載例】シフト記号表（勤務時間帯）'!$C$5:$Y$46,23,FALSE))</f>
        <v>-</v>
      </c>
      <c r="AA31" s="158" t="str">
        <f>IF(AA29="","",VLOOKUP(AA29,'【記載例】シフト記号表（勤務時間帯）'!$C$5:$Y$46,23,FALSE))</f>
        <v>-</v>
      </c>
      <c r="AB31" s="159" t="str">
        <f>IF(AB29="","",VLOOKUP(AB29,'【記載例】シフト記号表（勤務時間帯）'!$C$5:$Y$46,23,FALSE))</f>
        <v>-</v>
      </c>
      <c r="AC31" s="159" t="str">
        <f>IF(AC29="","",VLOOKUP(AC29,'【記載例】シフト記号表（勤務時間帯）'!$C$5:$Y$46,23,FALSE))</f>
        <v>-</v>
      </c>
      <c r="AD31" s="159" t="str">
        <f>IF(AD29="","",VLOOKUP(AD29,'【記載例】シフト記号表（勤務時間帯）'!$C$5:$Y$46,23,FALSE))</f>
        <v>-</v>
      </c>
      <c r="AE31" s="159" t="str">
        <f>IF(AE29="","",VLOOKUP(AE29,'【記載例】シフト記号表（勤務時間帯）'!$C$5:$Y$46,23,FALSE))</f>
        <v>-</v>
      </c>
      <c r="AF31" s="159" t="str">
        <f>IF(AF29="","",VLOOKUP(AF29,'【記載例】シフト記号表（勤務時間帯）'!$C$5:$Y$46,23,FALSE))</f>
        <v>-</v>
      </c>
      <c r="AG31" s="160" t="str">
        <f>IF(AG29="","",VLOOKUP(AG29,'【記載例】シフト記号表（勤務時間帯）'!$C$5:$Y$46,23,FALSE))</f>
        <v>-</v>
      </c>
      <c r="AH31" s="158" t="str">
        <f>IF(AH29="","",VLOOKUP(AH29,'【記載例】シフト記号表（勤務時間帯）'!$C$5:$Y$46,23,FALSE))</f>
        <v>-</v>
      </c>
      <c r="AI31" s="159" t="str">
        <f>IF(AI29="","",VLOOKUP(AI29,'【記載例】シフト記号表（勤務時間帯）'!$C$5:$Y$46,23,FALSE))</f>
        <v>-</v>
      </c>
      <c r="AJ31" s="159" t="str">
        <f>IF(AJ29="","",VLOOKUP(AJ29,'【記載例】シフト記号表（勤務時間帯）'!$C$5:$Y$46,23,FALSE))</f>
        <v>-</v>
      </c>
      <c r="AK31" s="159" t="str">
        <f>IF(AK29="","",VLOOKUP(AK29,'【記載例】シフト記号表（勤務時間帯）'!$C$5:$Y$46,23,FALSE))</f>
        <v>-</v>
      </c>
      <c r="AL31" s="159" t="str">
        <f>IF(AL29="","",VLOOKUP(AL29,'【記載例】シフト記号表（勤務時間帯）'!$C$5:$Y$46,23,FALSE))</f>
        <v>-</v>
      </c>
      <c r="AM31" s="159" t="str">
        <f>IF(AM29="","",VLOOKUP(AM29,'【記載例】シフト記号表（勤務時間帯）'!$C$5:$Y$46,23,FALSE))</f>
        <v>-</v>
      </c>
      <c r="AN31" s="160" t="str">
        <f>IF(AN29="","",VLOOKUP(AN29,'【記載例】シフト記号表（勤務時間帯）'!$C$5:$Y$46,23,FALSE))</f>
        <v>-</v>
      </c>
      <c r="AO31" s="158" t="str">
        <f>IF(AO29="","",VLOOKUP(AO29,'【記載例】シフト記号表（勤務時間帯）'!$C$5:$Y$46,23,FALSE))</f>
        <v>-</v>
      </c>
      <c r="AP31" s="159" t="str">
        <f>IF(AP29="","",VLOOKUP(AP29,'【記載例】シフト記号表（勤務時間帯）'!$C$5:$Y$46,23,FALSE))</f>
        <v>-</v>
      </c>
      <c r="AQ31" s="159" t="str">
        <f>IF(AQ29="","",VLOOKUP(AQ29,'【記載例】シフト記号表（勤務時間帯）'!$C$5:$Y$46,23,FALSE))</f>
        <v>-</v>
      </c>
      <c r="AR31" s="159" t="str">
        <f>IF(AR29="","",VLOOKUP(AR29,'【記載例】シフト記号表（勤務時間帯）'!$C$5:$Y$46,23,FALSE))</f>
        <v>-</v>
      </c>
      <c r="AS31" s="159" t="str">
        <f>IF(AS29="","",VLOOKUP(AS29,'【記載例】シフト記号表（勤務時間帯）'!$C$5:$Y$46,23,FALSE))</f>
        <v>-</v>
      </c>
      <c r="AT31" s="159" t="str">
        <f>IF(AT29="","",VLOOKUP(AT29,'【記載例】シフト記号表（勤務時間帯）'!$C$5:$Y$46,23,FALSE))</f>
        <v>-</v>
      </c>
      <c r="AU31" s="160" t="str">
        <f>IF(AU29="","",VLOOKUP(AU29,'【記載例】シフト記号表（勤務時間帯）'!$C$5:$Y$46,23,FALSE))</f>
        <v>-</v>
      </c>
      <c r="AV31" s="158" t="str">
        <f>IF(AV29="","",VLOOKUP(AV29,'【記載例】シフト記号表（勤務時間帯）'!$C$5:$Y$46,23,FALSE))</f>
        <v>-</v>
      </c>
      <c r="AW31" s="159" t="str">
        <f>IF(AW29="","",VLOOKUP(AW29,'【記載例】シフト記号表（勤務時間帯）'!$C$5:$Y$46,23,FALSE))</f>
        <v>-</v>
      </c>
      <c r="AX31" s="161" t="str">
        <f>IF(AX29="","",VLOOKUP(AX29,'シフト記号表（勤務時間帯）'!$C$5:$Y$46,23,FALSE))</f>
        <v/>
      </c>
      <c r="AY31" s="275">
        <f>IF($BB$3="計画",SUM(T31:AU31),IF($BB$3="実績",SUM(T31:AX31),""))</f>
        <v>0</v>
      </c>
      <c r="AZ31" s="276"/>
      <c r="BA31" s="277">
        <f>IF($BB$3="計画",AY31/4,IF($BB$3="実績",(AY31/($O$9/7)),""))</f>
        <v>0</v>
      </c>
      <c r="BB31" s="278"/>
      <c r="BC31" s="293"/>
      <c r="BD31" s="294"/>
      <c r="BE31" s="294"/>
      <c r="BF31" s="294"/>
      <c r="BG31" s="295"/>
    </row>
    <row r="32" spans="2:59" ht="20.25" customHeight="1" x14ac:dyDescent="0.4">
      <c r="B32" s="162"/>
      <c r="C32" s="263"/>
      <c r="D32" s="264"/>
      <c r="E32" s="265"/>
      <c r="F32" s="143"/>
      <c r="G32" s="279" t="s">
        <v>133</v>
      </c>
      <c r="H32" s="266"/>
      <c r="I32" s="264"/>
      <c r="J32" s="264"/>
      <c r="K32" s="265"/>
      <c r="L32" s="282" t="s">
        <v>168</v>
      </c>
      <c r="M32" s="258"/>
      <c r="N32" s="283"/>
      <c r="O32" s="164" t="s">
        <v>17</v>
      </c>
      <c r="P32" s="173"/>
      <c r="Q32" s="173"/>
      <c r="R32" s="174"/>
      <c r="S32" s="179"/>
      <c r="T32" s="168" t="s">
        <v>58</v>
      </c>
      <c r="U32" s="169" t="s">
        <v>42</v>
      </c>
      <c r="V32" s="172" t="s">
        <v>49</v>
      </c>
      <c r="W32" s="169" t="s">
        <v>42</v>
      </c>
      <c r="X32" s="172" t="s">
        <v>57</v>
      </c>
      <c r="Y32" s="172" t="s">
        <v>58</v>
      </c>
      <c r="Z32" s="170" t="s">
        <v>42</v>
      </c>
      <c r="AA32" s="168" t="s">
        <v>51</v>
      </c>
      <c r="AB32" s="172" t="s">
        <v>57</v>
      </c>
      <c r="AC32" s="172" t="s">
        <v>58</v>
      </c>
      <c r="AD32" s="169" t="s">
        <v>42</v>
      </c>
      <c r="AE32" s="172" t="s">
        <v>49</v>
      </c>
      <c r="AF32" s="172" t="s">
        <v>57</v>
      </c>
      <c r="AG32" s="170" t="s">
        <v>58</v>
      </c>
      <c r="AH32" s="168" t="s">
        <v>42</v>
      </c>
      <c r="AI32" s="172" t="s">
        <v>51</v>
      </c>
      <c r="AJ32" s="172" t="s">
        <v>51</v>
      </c>
      <c r="AK32" s="169" t="s">
        <v>42</v>
      </c>
      <c r="AL32" s="172" t="s">
        <v>51</v>
      </c>
      <c r="AM32" s="172"/>
      <c r="AN32" s="170" t="s">
        <v>57</v>
      </c>
      <c r="AO32" s="168" t="s">
        <v>58</v>
      </c>
      <c r="AP32" s="172" t="s">
        <v>51</v>
      </c>
      <c r="AQ32" s="172" t="s">
        <v>51</v>
      </c>
      <c r="AR32" s="169" t="s">
        <v>42</v>
      </c>
      <c r="AS32" s="172" t="s">
        <v>51</v>
      </c>
      <c r="AT32" s="172" t="s">
        <v>49</v>
      </c>
      <c r="AU32" s="170" t="s">
        <v>42</v>
      </c>
      <c r="AV32" s="168" t="s">
        <v>51</v>
      </c>
      <c r="AW32" s="172" t="s">
        <v>57</v>
      </c>
      <c r="AX32" s="171"/>
      <c r="AY32" s="289"/>
      <c r="AZ32" s="290"/>
      <c r="BA32" s="291"/>
      <c r="BB32" s="292"/>
      <c r="BC32" s="257"/>
      <c r="BD32" s="258"/>
      <c r="BE32" s="258"/>
      <c r="BF32" s="258"/>
      <c r="BG32" s="259"/>
    </row>
    <row r="33" spans="2:59" ht="20.25" customHeight="1" x14ac:dyDescent="0.4">
      <c r="B33" s="142">
        <f>B30+1</f>
        <v>6</v>
      </c>
      <c r="C33" s="263" t="s">
        <v>100</v>
      </c>
      <c r="D33" s="264"/>
      <c r="E33" s="265"/>
      <c r="F33" s="143"/>
      <c r="G33" s="280"/>
      <c r="H33" s="266" t="s">
        <v>134</v>
      </c>
      <c r="I33" s="264"/>
      <c r="J33" s="264"/>
      <c r="K33" s="265"/>
      <c r="L33" s="284"/>
      <c r="M33" s="261"/>
      <c r="N33" s="285"/>
      <c r="O33" s="144" t="s">
        <v>84</v>
      </c>
      <c r="P33" s="145"/>
      <c r="Q33" s="145"/>
      <c r="R33" s="146"/>
      <c r="S33" s="147"/>
      <c r="T33" s="148">
        <f>IF(T32="","",VLOOKUP(T32,'【記載例】シフト記号表（勤務時間帯）'!$C$5:$W$46,21,FALSE))</f>
        <v>1.9999999999999996</v>
      </c>
      <c r="U33" s="149" t="str">
        <f>IF(U32="","",VLOOKUP(U32,'【記載例】シフト記号表（勤務時間帯）'!$C$5:$W$46,21,FALSE))</f>
        <v>-</v>
      </c>
      <c r="V33" s="149">
        <f>IF(V32="","",VLOOKUP(V32,'【記載例】シフト記号表（勤務時間帯）'!$C$5:$W$46,21,FALSE))</f>
        <v>7.9999999999999982</v>
      </c>
      <c r="W33" s="149" t="str">
        <f>IF(W32="","",VLOOKUP(W32,'【記載例】シフト記号表（勤務時間帯）'!$C$5:$W$46,21,FALSE))</f>
        <v>-</v>
      </c>
      <c r="X33" s="149">
        <f>IF(X32="","",VLOOKUP(X32,'【記載例】シフト記号表（勤務時間帯）'!$C$5:$W$46,21,FALSE))</f>
        <v>3.0000000000000018</v>
      </c>
      <c r="Y33" s="149">
        <f>IF(Y32="","",VLOOKUP(Y32,'【記載例】シフト記号表（勤務時間帯）'!$C$5:$W$46,21,FALSE))</f>
        <v>1.9999999999999996</v>
      </c>
      <c r="Z33" s="150" t="str">
        <f>IF(Z32="","",VLOOKUP(Z32,'【記載例】シフト記号表（勤務時間帯）'!$C$5:$W$46,21,FALSE))</f>
        <v>-</v>
      </c>
      <c r="AA33" s="148">
        <f>IF(AA32="","",VLOOKUP(AA32,'【記載例】シフト記号表（勤務時間帯）'!$C$5:$W$46,21,FALSE))</f>
        <v>8</v>
      </c>
      <c r="AB33" s="149">
        <f>IF(AB32="","",VLOOKUP(AB32,'【記載例】シフト記号表（勤務時間帯）'!$C$5:$W$46,21,FALSE))</f>
        <v>3.0000000000000018</v>
      </c>
      <c r="AC33" s="149">
        <f>IF(AC32="","",VLOOKUP(AC32,'【記載例】シフト記号表（勤務時間帯）'!$C$5:$W$46,21,FALSE))</f>
        <v>1.9999999999999996</v>
      </c>
      <c r="AD33" s="149" t="str">
        <f>IF(AD32="","",VLOOKUP(AD32,'【記載例】シフト記号表（勤務時間帯）'!$C$5:$W$46,21,FALSE))</f>
        <v>-</v>
      </c>
      <c r="AE33" s="149">
        <f>IF(AE32="","",VLOOKUP(AE32,'【記載例】シフト記号表（勤務時間帯）'!$C$5:$W$46,21,FALSE))</f>
        <v>7.9999999999999982</v>
      </c>
      <c r="AF33" s="149">
        <f>IF(AF32="","",VLOOKUP(AF32,'【記載例】シフト記号表（勤務時間帯）'!$C$5:$W$46,21,FALSE))</f>
        <v>3.0000000000000018</v>
      </c>
      <c r="AG33" s="150">
        <f>IF(AG32="","",VLOOKUP(AG32,'【記載例】シフト記号表（勤務時間帯）'!$C$5:$W$46,21,FALSE))</f>
        <v>1.9999999999999996</v>
      </c>
      <c r="AH33" s="148" t="str">
        <f>IF(AH32="","",VLOOKUP(AH32,'【記載例】シフト記号表（勤務時間帯）'!$C$5:$W$46,21,FALSE))</f>
        <v>-</v>
      </c>
      <c r="AI33" s="149">
        <f>IF(AI32="","",VLOOKUP(AI32,'【記載例】シフト記号表（勤務時間帯）'!$C$5:$W$46,21,FALSE))</f>
        <v>8</v>
      </c>
      <c r="AJ33" s="149">
        <f>IF(AJ32="","",VLOOKUP(AJ32,'【記載例】シフト記号表（勤務時間帯）'!$C$5:$W$46,21,FALSE))</f>
        <v>8</v>
      </c>
      <c r="AK33" s="149" t="str">
        <f>IF(AK32="","",VLOOKUP(AK32,'【記載例】シフト記号表（勤務時間帯）'!$C$5:$W$46,21,FALSE))</f>
        <v>-</v>
      </c>
      <c r="AL33" s="149">
        <f>IF(AL32="","",VLOOKUP(AL32,'【記載例】シフト記号表（勤務時間帯）'!$C$5:$W$46,21,FALSE))</f>
        <v>8</v>
      </c>
      <c r="AM33" s="149" t="str">
        <f>IF(AM32="","",VLOOKUP(AM32,'【記載例】シフト記号表（勤務時間帯）'!$C$5:$W$46,21,FALSE))</f>
        <v/>
      </c>
      <c r="AN33" s="150">
        <f>IF(AN32="","",VLOOKUP(AN32,'【記載例】シフト記号表（勤務時間帯）'!$C$5:$W$46,21,FALSE))</f>
        <v>3.0000000000000018</v>
      </c>
      <c r="AO33" s="148">
        <f>IF(AO32="","",VLOOKUP(AO32,'【記載例】シフト記号表（勤務時間帯）'!$C$5:$W$46,21,FALSE))</f>
        <v>1.9999999999999996</v>
      </c>
      <c r="AP33" s="149">
        <f>IF(AP32="","",VLOOKUP(AP32,'【記載例】シフト記号表（勤務時間帯）'!$C$5:$W$46,21,FALSE))</f>
        <v>8</v>
      </c>
      <c r="AQ33" s="149">
        <f>IF(AQ32="","",VLOOKUP(AQ32,'【記載例】シフト記号表（勤務時間帯）'!$C$5:$W$46,21,FALSE))</f>
        <v>8</v>
      </c>
      <c r="AR33" s="149" t="str">
        <f>IF(AR32="","",VLOOKUP(AR32,'【記載例】シフト記号表（勤務時間帯）'!$C$5:$W$46,21,FALSE))</f>
        <v>-</v>
      </c>
      <c r="AS33" s="149">
        <f>IF(AS32="","",VLOOKUP(AS32,'【記載例】シフト記号表（勤務時間帯）'!$C$5:$W$46,21,FALSE))</f>
        <v>8</v>
      </c>
      <c r="AT33" s="149">
        <f>IF(AT32="","",VLOOKUP(AT32,'【記載例】シフト記号表（勤務時間帯）'!$C$5:$W$46,21,FALSE))</f>
        <v>7.9999999999999982</v>
      </c>
      <c r="AU33" s="150" t="str">
        <f>IF(AU32="","",VLOOKUP(AU32,'【記載例】シフト記号表（勤務時間帯）'!$C$5:$W$46,21,FALSE))</f>
        <v>-</v>
      </c>
      <c r="AV33" s="148">
        <f>IF(AV32="","",VLOOKUP(AV32,'【記載例】シフト記号表（勤務時間帯）'!$C$5:$W$46,21,FALSE))</f>
        <v>8</v>
      </c>
      <c r="AW33" s="149">
        <f>IF(AW32="","",VLOOKUP(AW32,'【記載例】シフト記号表（勤務時間帯）'!$C$5:$W$46,21,FALSE))</f>
        <v>3.0000000000000018</v>
      </c>
      <c r="AX33" s="151" t="str">
        <f>IF(AX32="","",VLOOKUP(AX32,'シフト記号表（勤務時間帯）'!$C$5:$W$46,21,FALSE))</f>
        <v/>
      </c>
      <c r="AY33" s="267">
        <f>IF($BB$3="計画",SUM(T33:AU33),IF($BB$3="実績",SUM(T33:AX33),""))</f>
        <v>113</v>
      </c>
      <c r="AZ33" s="268"/>
      <c r="BA33" s="269">
        <f>IF($BB$3="計画",AY33/4,IF($BB$3="実績",(AY33/($O$9/7)),""))</f>
        <v>26.366666666666667</v>
      </c>
      <c r="BB33" s="270"/>
      <c r="BC33" s="260"/>
      <c r="BD33" s="261"/>
      <c r="BE33" s="261"/>
      <c r="BF33" s="261"/>
      <c r="BG33" s="262"/>
    </row>
    <row r="34" spans="2:59" ht="20.25" customHeight="1" x14ac:dyDescent="0.4">
      <c r="B34" s="152"/>
      <c r="C34" s="296"/>
      <c r="D34" s="297"/>
      <c r="E34" s="298"/>
      <c r="F34" s="153" t="str">
        <f>C33</f>
        <v>介護従業者</v>
      </c>
      <c r="G34" s="300"/>
      <c r="H34" s="299"/>
      <c r="I34" s="297"/>
      <c r="J34" s="297"/>
      <c r="K34" s="298"/>
      <c r="L34" s="301"/>
      <c r="M34" s="294"/>
      <c r="N34" s="302"/>
      <c r="O34" s="154" t="s">
        <v>85</v>
      </c>
      <c r="P34" s="176"/>
      <c r="Q34" s="176"/>
      <c r="R34" s="156"/>
      <c r="S34" s="157"/>
      <c r="T34" s="158" t="str">
        <f>IF(T32="","",VLOOKUP(T32,'【記載例】シフト記号表（勤務時間帯）'!$C$5:$Y$46,23,FALSE))</f>
        <v>-</v>
      </c>
      <c r="U34" s="159" t="str">
        <f>IF(U32="","",VLOOKUP(U32,'【記載例】シフト記号表（勤務時間帯）'!$C$5:$Y$46,23,FALSE))</f>
        <v>-</v>
      </c>
      <c r="V34" s="159" t="str">
        <f>IF(V32="","",VLOOKUP(V32,'【記載例】シフト記号表（勤務時間帯）'!$C$5:$Y$46,23,FALSE))</f>
        <v>-</v>
      </c>
      <c r="W34" s="159" t="str">
        <f>IF(W32="","",VLOOKUP(W32,'【記載例】シフト記号表（勤務時間帯）'!$C$5:$Y$46,23,FALSE))</f>
        <v>-</v>
      </c>
      <c r="X34" s="159">
        <f>IF(X32="","",VLOOKUP(X32,'【記載例】シフト記号表（勤務時間帯）'!$C$5:$Y$46,23,FALSE))</f>
        <v>11.000000000000002</v>
      </c>
      <c r="Y34" s="159" t="str">
        <f>IF(Y32="","",VLOOKUP(Y32,'【記載例】シフト記号表（勤務時間帯）'!$C$5:$Y$46,23,FALSE))</f>
        <v>-</v>
      </c>
      <c r="Z34" s="160" t="str">
        <f>IF(Z32="","",VLOOKUP(Z32,'【記載例】シフト記号表（勤務時間帯）'!$C$5:$Y$46,23,FALSE))</f>
        <v>-</v>
      </c>
      <c r="AA34" s="158" t="str">
        <f>IF(AA32="","",VLOOKUP(AA32,'【記載例】シフト記号表（勤務時間帯）'!$C$5:$Y$46,23,FALSE))</f>
        <v>-</v>
      </c>
      <c r="AB34" s="159">
        <f>IF(AB32="","",VLOOKUP(AB32,'【記載例】シフト記号表（勤務時間帯）'!$C$5:$Y$46,23,FALSE))</f>
        <v>11.000000000000002</v>
      </c>
      <c r="AC34" s="159" t="str">
        <f>IF(AC32="","",VLOOKUP(AC32,'【記載例】シフト記号表（勤務時間帯）'!$C$5:$Y$46,23,FALSE))</f>
        <v>-</v>
      </c>
      <c r="AD34" s="159" t="str">
        <f>IF(AD32="","",VLOOKUP(AD32,'【記載例】シフト記号表（勤務時間帯）'!$C$5:$Y$46,23,FALSE))</f>
        <v>-</v>
      </c>
      <c r="AE34" s="159" t="str">
        <f>IF(AE32="","",VLOOKUP(AE32,'【記載例】シフト記号表（勤務時間帯）'!$C$5:$Y$46,23,FALSE))</f>
        <v>-</v>
      </c>
      <c r="AF34" s="159">
        <f>IF(AF32="","",VLOOKUP(AF32,'【記載例】シフト記号表（勤務時間帯）'!$C$5:$Y$46,23,FALSE))</f>
        <v>11.000000000000002</v>
      </c>
      <c r="AG34" s="160" t="str">
        <f>IF(AG32="","",VLOOKUP(AG32,'【記載例】シフト記号表（勤務時間帯）'!$C$5:$Y$46,23,FALSE))</f>
        <v>-</v>
      </c>
      <c r="AH34" s="158" t="str">
        <f>IF(AH32="","",VLOOKUP(AH32,'【記載例】シフト記号表（勤務時間帯）'!$C$5:$Y$46,23,FALSE))</f>
        <v>-</v>
      </c>
      <c r="AI34" s="159" t="str">
        <f>IF(AI32="","",VLOOKUP(AI32,'【記載例】シフト記号表（勤務時間帯）'!$C$5:$Y$46,23,FALSE))</f>
        <v>-</v>
      </c>
      <c r="AJ34" s="159" t="str">
        <f>IF(AJ32="","",VLOOKUP(AJ32,'【記載例】シフト記号表（勤務時間帯）'!$C$5:$Y$46,23,FALSE))</f>
        <v>-</v>
      </c>
      <c r="AK34" s="159" t="str">
        <f>IF(AK32="","",VLOOKUP(AK32,'【記載例】シフト記号表（勤務時間帯）'!$C$5:$Y$46,23,FALSE))</f>
        <v>-</v>
      </c>
      <c r="AL34" s="159" t="str">
        <f>IF(AL32="","",VLOOKUP(AL32,'【記載例】シフト記号表（勤務時間帯）'!$C$5:$Y$46,23,FALSE))</f>
        <v>-</v>
      </c>
      <c r="AM34" s="159" t="str">
        <f>IF(AM32="","",VLOOKUP(AM32,'【記載例】シフト記号表（勤務時間帯）'!$C$5:$Y$46,23,FALSE))</f>
        <v/>
      </c>
      <c r="AN34" s="160">
        <f>IF(AN32="","",VLOOKUP(AN32,'【記載例】シフト記号表（勤務時間帯）'!$C$5:$Y$46,23,FALSE))</f>
        <v>11.000000000000002</v>
      </c>
      <c r="AO34" s="158" t="str">
        <f>IF(AO32="","",VLOOKUP(AO32,'【記載例】シフト記号表（勤務時間帯）'!$C$5:$Y$46,23,FALSE))</f>
        <v>-</v>
      </c>
      <c r="AP34" s="159" t="str">
        <f>IF(AP32="","",VLOOKUP(AP32,'【記載例】シフト記号表（勤務時間帯）'!$C$5:$Y$46,23,FALSE))</f>
        <v>-</v>
      </c>
      <c r="AQ34" s="159" t="str">
        <f>IF(AQ32="","",VLOOKUP(AQ32,'【記載例】シフト記号表（勤務時間帯）'!$C$5:$Y$46,23,FALSE))</f>
        <v>-</v>
      </c>
      <c r="AR34" s="159" t="str">
        <f>IF(AR32="","",VLOOKUP(AR32,'【記載例】シフト記号表（勤務時間帯）'!$C$5:$Y$46,23,FALSE))</f>
        <v>-</v>
      </c>
      <c r="AS34" s="159" t="str">
        <f>IF(AS32="","",VLOOKUP(AS32,'【記載例】シフト記号表（勤務時間帯）'!$C$5:$Y$46,23,FALSE))</f>
        <v>-</v>
      </c>
      <c r="AT34" s="159" t="str">
        <f>IF(AT32="","",VLOOKUP(AT32,'【記載例】シフト記号表（勤務時間帯）'!$C$5:$Y$46,23,FALSE))</f>
        <v>-</v>
      </c>
      <c r="AU34" s="160" t="str">
        <f>IF(AU32="","",VLOOKUP(AU32,'【記載例】シフト記号表（勤務時間帯）'!$C$5:$Y$46,23,FALSE))</f>
        <v>-</v>
      </c>
      <c r="AV34" s="158" t="str">
        <f>IF(AV32="","",VLOOKUP(AV32,'【記載例】シフト記号表（勤務時間帯）'!$C$5:$Y$46,23,FALSE))</f>
        <v>-</v>
      </c>
      <c r="AW34" s="159">
        <f>IF(AW32="","",VLOOKUP(AW32,'【記載例】シフト記号表（勤務時間帯）'!$C$5:$Y$46,23,FALSE))</f>
        <v>11.000000000000002</v>
      </c>
      <c r="AX34" s="161" t="str">
        <f>IF(AX32="","",VLOOKUP(AX32,'シフト記号表（勤務時間帯）'!$C$5:$Y$46,23,FALSE))</f>
        <v/>
      </c>
      <c r="AY34" s="275">
        <f>IF($BB$3="計画",SUM(T34:AU34),IF($BB$3="実績",SUM(T34:AX34),""))</f>
        <v>55.000000000000007</v>
      </c>
      <c r="AZ34" s="276"/>
      <c r="BA34" s="277">
        <f>IF($BB$3="計画",AY34/4,IF($BB$3="実績",(AY34/($O$9/7)),""))</f>
        <v>12.833333333333336</v>
      </c>
      <c r="BB34" s="278"/>
      <c r="BC34" s="293"/>
      <c r="BD34" s="294"/>
      <c r="BE34" s="294"/>
      <c r="BF34" s="294"/>
      <c r="BG34" s="295"/>
    </row>
    <row r="35" spans="2:59" ht="20.25" customHeight="1" x14ac:dyDescent="0.4">
      <c r="B35" s="162"/>
      <c r="C35" s="263"/>
      <c r="D35" s="264"/>
      <c r="E35" s="265"/>
      <c r="F35" s="143"/>
      <c r="G35" s="279" t="s">
        <v>133</v>
      </c>
      <c r="H35" s="266"/>
      <c r="I35" s="264"/>
      <c r="J35" s="264"/>
      <c r="K35" s="265"/>
      <c r="L35" s="282" t="s">
        <v>169</v>
      </c>
      <c r="M35" s="258"/>
      <c r="N35" s="283"/>
      <c r="O35" s="164" t="s">
        <v>17</v>
      </c>
      <c r="P35" s="165"/>
      <c r="Q35" s="165"/>
      <c r="R35" s="166"/>
      <c r="S35" s="167"/>
      <c r="T35" s="168" t="s">
        <v>42</v>
      </c>
      <c r="U35" s="172" t="s">
        <v>49</v>
      </c>
      <c r="V35" s="172" t="s">
        <v>57</v>
      </c>
      <c r="W35" s="172" t="s">
        <v>58</v>
      </c>
      <c r="X35" s="169" t="s">
        <v>42</v>
      </c>
      <c r="Y35" s="172" t="s">
        <v>49</v>
      </c>
      <c r="Z35" s="170" t="s">
        <v>49</v>
      </c>
      <c r="AA35" s="168" t="s">
        <v>42</v>
      </c>
      <c r="AB35" s="172" t="s">
        <v>49</v>
      </c>
      <c r="AC35" s="172" t="s">
        <v>49</v>
      </c>
      <c r="AD35" s="169" t="s">
        <v>42</v>
      </c>
      <c r="AE35" s="172" t="s">
        <v>57</v>
      </c>
      <c r="AF35" s="172" t="s">
        <v>58</v>
      </c>
      <c r="AG35" s="170" t="s">
        <v>49</v>
      </c>
      <c r="AH35" s="168" t="s">
        <v>42</v>
      </c>
      <c r="AI35" s="169" t="s">
        <v>42</v>
      </c>
      <c r="AJ35" s="172" t="s">
        <v>57</v>
      </c>
      <c r="AK35" s="172" t="s">
        <v>58</v>
      </c>
      <c r="AL35" s="169" t="s">
        <v>42</v>
      </c>
      <c r="AM35" s="172" t="s">
        <v>49</v>
      </c>
      <c r="AN35" s="170" t="s">
        <v>49</v>
      </c>
      <c r="AO35" s="168" t="s">
        <v>51</v>
      </c>
      <c r="AP35" s="169" t="s">
        <v>42</v>
      </c>
      <c r="AQ35" s="172" t="s">
        <v>49</v>
      </c>
      <c r="AR35" s="172" t="s">
        <v>50</v>
      </c>
      <c r="AS35" s="172" t="s">
        <v>57</v>
      </c>
      <c r="AT35" s="172" t="s">
        <v>58</v>
      </c>
      <c r="AU35" s="170" t="s">
        <v>42</v>
      </c>
      <c r="AV35" s="168" t="s">
        <v>42</v>
      </c>
      <c r="AW35" s="172" t="s">
        <v>49</v>
      </c>
      <c r="AX35" s="171"/>
      <c r="AY35" s="289"/>
      <c r="AZ35" s="290"/>
      <c r="BA35" s="291"/>
      <c r="BB35" s="292"/>
      <c r="BC35" s="257"/>
      <c r="BD35" s="258"/>
      <c r="BE35" s="258"/>
      <c r="BF35" s="258"/>
      <c r="BG35" s="259"/>
    </row>
    <row r="36" spans="2:59" ht="20.25" customHeight="1" x14ac:dyDescent="0.4">
      <c r="B36" s="142">
        <f>B33+1</f>
        <v>7</v>
      </c>
      <c r="C36" s="263" t="s">
        <v>100</v>
      </c>
      <c r="D36" s="264"/>
      <c r="E36" s="265"/>
      <c r="F36" s="143"/>
      <c r="G36" s="280"/>
      <c r="H36" s="266" t="s">
        <v>18</v>
      </c>
      <c r="I36" s="264"/>
      <c r="J36" s="264"/>
      <c r="K36" s="265"/>
      <c r="L36" s="284"/>
      <c r="M36" s="261"/>
      <c r="N36" s="285"/>
      <c r="O36" s="144" t="s">
        <v>84</v>
      </c>
      <c r="P36" s="145"/>
      <c r="Q36" s="145"/>
      <c r="R36" s="146"/>
      <c r="S36" s="147"/>
      <c r="T36" s="148" t="str">
        <f>IF(T35="","",VLOOKUP(T35,'【記載例】シフト記号表（勤務時間帯）'!$C$5:$W$46,21,FALSE))</f>
        <v>-</v>
      </c>
      <c r="U36" s="149">
        <f>IF(U35="","",VLOOKUP(U35,'【記載例】シフト記号表（勤務時間帯）'!$C$5:$W$46,21,FALSE))</f>
        <v>7.9999999999999982</v>
      </c>
      <c r="V36" s="149">
        <f>IF(V35="","",VLOOKUP(V35,'【記載例】シフト記号表（勤務時間帯）'!$C$5:$W$46,21,FALSE))</f>
        <v>3.0000000000000018</v>
      </c>
      <c r="W36" s="149">
        <f>IF(W35="","",VLOOKUP(W35,'【記載例】シフト記号表（勤務時間帯）'!$C$5:$W$46,21,FALSE))</f>
        <v>1.9999999999999996</v>
      </c>
      <c r="X36" s="149" t="str">
        <f>IF(X35="","",VLOOKUP(X35,'【記載例】シフト記号表（勤務時間帯）'!$C$5:$W$46,21,FALSE))</f>
        <v>-</v>
      </c>
      <c r="Y36" s="149">
        <f>IF(Y35="","",VLOOKUP(Y35,'【記載例】シフト記号表（勤務時間帯）'!$C$5:$W$46,21,FALSE))</f>
        <v>7.9999999999999982</v>
      </c>
      <c r="Z36" s="150">
        <f>IF(Z35="","",VLOOKUP(Z35,'【記載例】シフト記号表（勤務時間帯）'!$C$5:$W$46,21,FALSE))</f>
        <v>7.9999999999999982</v>
      </c>
      <c r="AA36" s="148" t="str">
        <f>IF(AA35="","",VLOOKUP(AA35,'【記載例】シフト記号表（勤務時間帯）'!$C$5:$W$46,21,FALSE))</f>
        <v>-</v>
      </c>
      <c r="AB36" s="149">
        <f>IF(AB35="","",VLOOKUP(AB35,'【記載例】シフト記号表（勤務時間帯）'!$C$5:$W$46,21,FALSE))</f>
        <v>7.9999999999999982</v>
      </c>
      <c r="AC36" s="149">
        <f>IF(AC35="","",VLOOKUP(AC35,'【記載例】シフト記号表（勤務時間帯）'!$C$5:$W$46,21,FALSE))</f>
        <v>7.9999999999999982</v>
      </c>
      <c r="AD36" s="149" t="str">
        <f>IF(AD35="","",VLOOKUP(AD35,'【記載例】シフト記号表（勤務時間帯）'!$C$5:$W$46,21,FALSE))</f>
        <v>-</v>
      </c>
      <c r="AE36" s="149">
        <f>IF(AE35="","",VLOOKUP(AE35,'【記載例】シフト記号表（勤務時間帯）'!$C$5:$W$46,21,FALSE))</f>
        <v>3.0000000000000018</v>
      </c>
      <c r="AF36" s="149">
        <f>IF(AF35="","",VLOOKUP(AF35,'【記載例】シフト記号表（勤務時間帯）'!$C$5:$W$46,21,FALSE))</f>
        <v>1.9999999999999996</v>
      </c>
      <c r="AG36" s="150">
        <f>IF(AG35="","",VLOOKUP(AG35,'【記載例】シフト記号表（勤務時間帯）'!$C$5:$W$46,21,FALSE))</f>
        <v>7.9999999999999982</v>
      </c>
      <c r="AH36" s="148" t="str">
        <f>IF(AH35="","",VLOOKUP(AH35,'【記載例】シフト記号表（勤務時間帯）'!$C$5:$W$46,21,FALSE))</f>
        <v>-</v>
      </c>
      <c r="AI36" s="149" t="str">
        <f>IF(AI35="","",VLOOKUP(AI35,'【記載例】シフト記号表（勤務時間帯）'!$C$5:$W$46,21,FALSE))</f>
        <v>-</v>
      </c>
      <c r="AJ36" s="149">
        <f>IF(AJ35="","",VLOOKUP(AJ35,'【記載例】シフト記号表（勤務時間帯）'!$C$5:$W$46,21,FALSE))</f>
        <v>3.0000000000000018</v>
      </c>
      <c r="AK36" s="149">
        <f>IF(AK35="","",VLOOKUP(AK35,'【記載例】シフト記号表（勤務時間帯）'!$C$5:$W$46,21,FALSE))</f>
        <v>1.9999999999999996</v>
      </c>
      <c r="AL36" s="149" t="str">
        <f>IF(AL35="","",VLOOKUP(AL35,'【記載例】シフト記号表（勤務時間帯）'!$C$5:$W$46,21,FALSE))</f>
        <v>-</v>
      </c>
      <c r="AM36" s="149">
        <f>IF(AM35="","",VLOOKUP(AM35,'【記載例】シフト記号表（勤務時間帯）'!$C$5:$W$46,21,FALSE))</f>
        <v>7.9999999999999982</v>
      </c>
      <c r="AN36" s="150">
        <f>IF(AN35="","",VLOOKUP(AN35,'【記載例】シフト記号表（勤務時間帯）'!$C$5:$W$46,21,FALSE))</f>
        <v>7.9999999999999982</v>
      </c>
      <c r="AO36" s="148">
        <f>IF(AO35="","",VLOOKUP(AO35,'【記載例】シフト記号表（勤務時間帯）'!$C$5:$W$46,21,FALSE))</f>
        <v>8</v>
      </c>
      <c r="AP36" s="149" t="str">
        <f>IF(AP35="","",VLOOKUP(AP35,'【記載例】シフト記号表（勤務時間帯）'!$C$5:$W$46,21,FALSE))</f>
        <v>-</v>
      </c>
      <c r="AQ36" s="149">
        <f>IF(AQ35="","",VLOOKUP(AQ35,'【記載例】シフト記号表（勤務時間帯）'!$C$5:$W$46,21,FALSE))</f>
        <v>7.9999999999999982</v>
      </c>
      <c r="AR36" s="149">
        <f>IF(AR35="","",VLOOKUP(AR35,'【記載例】シフト記号表（勤務時間帯）'!$C$5:$W$46,21,FALSE))</f>
        <v>8</v>
      </c>
      <c r="AS36" s="149">
        <f>IF(AS35="","",VLOOKUP(AS35,'【記載例】シフト記号表（勤務時間帯）'!$C$5:$W$46,21,FALSE))</f>
        <v>3.0000000000000018</v>
      </c>
      <c r="AT36" s="149">
        <f>IF(AT35="","",VLOOKUP(AT35,'【記載例】シフト記号表（勤務時間帯）'!$C$5:$W$46,21,FALSE))</f>
        <v>1.9999999999999996</v>
      </c>
      <c r="AU36" s="150" t="str">
        <f>IF(AU35="","",VLOOKUP(AU35,'【記載例】シフト記号表（勤務時間帯）'!$C$5:$W$46,21,FALSE))</f>
        <v>-</v>
      </c>
      <c r="AV36" s="148" t="str">
        <f>IF(AV35="","",VLOOKUP(AV35,'【記載例】シフト記号表（勤務時間帯）'!$C$5:$W$46,21,FALSE))</f>
        <v>-</v>
      </c>
      <c r="AW36" s="149">
        <f>IF(AW35="","",VLOOKUP(AW35,'【記載例】シフト記号表（勤務時間帯）'!$C$5:$W$46,21,FALSE))</f>
        <v>7.9999999999999982</v>
      </c>
      <c r="AX36" s="151" t="str">
        <f>IF(AX35="","",VLOOKUP(AX35,'シフト記号表（勤務時間帯）'!$C$5:$W$46,21,FALSE))</f>
        <v/>
      </c>
      <c r="AY36" s="267">
        <f>IF($BB$3="計画",SUM(T36:AU36),IF($BB$3="実績",SUM(T36:AX36),""))</f>
        <v>116</v>
      </c>
      <c r="AZ36" s="268"/>
      <c r="BA36" s="269">
        <f>IF($BB$3="計画",AY36/4,IF($BB$3="実績",(AY36/($O$9/7)),""))</f>
        <v>27.066666666666666</v>
      </c>
      <c r="BB36" s="270"/>
      <c r="BC36" s="260"/>
      <c r="BD36" s="261"/>
      <c r="BE36" s="261"/>
      <c r="BF36" s="261"/>
      <c r="BG36" s="262"/>
    </row>
    <row r="37" spans="2:59" ht="20.25" customHeight="1" x14ac:dyDescent="0.4">
      <c r="B37" s="152"/>
      <c r="C37" s="296"/>
      <c r="D37" s="297"/>
      <c r="E37" s="298"/>
      <c r="F37" s="153" t="str">
        <f>C36</f>
        <v>介護従業者</v>
      </c>
      <c r="G37" s="300"/>
      <c r="H37" s="299"/>
      <c r="I37" s="297"/>
      <c r="J37" s="297"/>
      <c r="K37" s="298"/>
      <c r="L37" s="301"/>
      <c r="M37" s="294"/>
      <c r="N37" s="302"/>
      <c r="O37" s="154" t="s">
        <v>85</v>
      </c>
      <c r="P37" s="173"/>
      <c r="Q37" s="173"/>
      <c r="R37" s="174"/>
      <c r="S37" s="175"/>
      <c r="T37" s="158" t="str">
        <f>IF(T35="","",VLOOKUP(T35,'【記載例】シフト記号表（勤務時間帯）'!$C$5:$Y$46,23,FALSE))</f>
        <v>-</v>
      </c>
      <c r="U37" s="159" t="str">
        <f>IF(U35="","",VLOOKUP(U35,'【記載例】シフト記号表（勤務時間帯）'!$C$5:$Y$46,23,FALSE))</f>
        <v>-</v>
      </c>
      <c r="V37" s="159">
        <f>IF(V35="","",VLOOKUP(V35,'【記載例】シフト記号表（勤務時間帯）'!$C$5:$Y$46,23,FALSE))</f>
        <v>11.000000000000002</v>
      </c>
      <c r="W37" s="159" t="str">
        <f>IF(W35="","",VLOOKUP(W35,'【記載例】シフト記号表（勤務時間帯）'!$C$5:$Y$46,23,FALSE))</f>
        <v>-</v>
      </c>
      <c r="X37" s="159" t="str">
        <f>IF(X35="","",VLOOKUP(X35,'【記載例】シフト記号表（勤務時間帯）'!$C$5:$Y$46,23,FALSE))</f>
        <v>-</v>
      </c>
      <c r="Y37" s="159" t="str">
        <f>IF(Y35="","",VLOOKUP(Y35,'【記載例】シフト記号表（勤務時間帯）'!$C$5:$Y$46,23,FALSE))</f>
        <v>-</v>
      </c>
      <c r="Z37" s="160" t="str">
        <f>IF(Z35="","",VLOOKUP(Z35,'【記載例】シフト記号表（勤務時間帯）'!$C$5:$Y$46,23,FALSE))</f>
        <v>-</v>
      </c>
      <c r="AA37" s="158" t="str">
        <f>IF(AA35="","",VLOOKUP(AA35,'【記載例】シフト記号表（勤務時間帯）'!$C$5:$Y$46,23,FALSE))</f>
        <v>-</v>
      </c>
      <c r="AB37" s="159" t="str">
        <f>IF(AB35="","",VLOOKUP(AB35,'【記載例】シフト記号表（勤務時間帯）'!$C$5:$Y$46,23,FALSE))</f>
        <v>-</v>
      </c>
      <c r="AC37" s="159" t="str">
        <f>IF(AC35="","",VLOOKUP(AC35,'【記載例】シフト記号表（勤務時間帯）'!$C$5:$Y$46,23,FALSE))</f>
        <v>-</v>
      </c>
      <c r="AD37" s="159" t="str">
        <f>IF(AD35="","",VLOOKUP(AD35,'【記載例】シフト記号表（勤務時間帯）'!$C$5:$Y$46,23,FALSE))</f>
        <v>-</v>
      </c>
      <c r="AE37" s="159">
        <f>IF(AE35="","",VLOOKUP(AE35,'【記載例】シフト記号表（勤務時間帯）'!$C$5:$Y$46,23,FALSE))</f>
        <v>11.000000000000002</v>
      </c>
      <c r="AF37" s="159" t="str">
        <f>IF(AF35="","",VLOOKUP(AF35,'【記載例】シフト記号表（勤務時間帯）'!$C$5:$Y$46,23,FALSE))</f>
        <v>-</v>
      </c>
      <c r="AG37" s="160" t="str">
        <f>IF(AG35="","",VLOOKUP(AG35,'【記載例】シフト記号表（勤務時間帯）'!$C$5:$Y$46,23,FALSE))</f>
        <v>-</v>
      </c>
      <c r="AH37" s="158" t="str">
        <f>IF(AH35="","",VLOOKUP(AH35,'【記載例】シフト記号表（勤務時間帯）'!$C$5:$Y$46,23,FALSE))</f>
        <v>-</v>
      </c>
      <c r="AI37" s="159" t="str">
        <f>IF(AI35="","",VLOOKUP(AI35,'【記載例】シフト記号表（勤務時間帯）'!$C$5:$Y$46,23,FALSE))</f>
        <v>-</v>
      </c>
      <c r="AJ37" s="159">
        <f>IF(AJ35="","",VLOOKUP(AJ35,'【記載例】シフト記号表（勤務時間帯）'!$C$5:$Y$46,23,FALSE))</f>
        <v>11.000000000000002</v>
      </c>
      <c r="AK37" s="159" t="str">
        <f>IF(AK35="","",VLOOKUP(AK35,'【記載例】シフト記号表（勤務時間帯）'!$C$5:$Y$46,23,FALSE))</f>
        <v>-</v>
      </c>
      <c r="AL37" s="159" t="str">
        <f>IF(AL35="","",VLOOKUP(AL35,'【記載例】シフト記号表（勤務時間帯）'!$C$5:$Y$46,23,FALSE))</f>
        <v>-</v>
      </c>
      <c r="AM37" s="159" t="str">
        <f>IF(AM35="","",VLOOKUP(AM35,'【記載例】シフト記号表（勤務時間帯）'!$C$5:$Y$46,23,FALSE))</f>
        <v>-</v>
      </c>
      <c r="AN37" s="160" t="str">
        <f>IF(AN35="","",VLOOKUP(AN35,'【記載例】シフト記号表（勤務時間帯）'!$C$5:$Y$46,23,FALSE))</f>
        <v>-</v>
      </c>
      <c r="AO37" s="158" t="str">
        <f>IF(AO35="","",VLOOKUP(AO35,'【記載例】シフト記号表（勤務時間帯）'!$C$5:$Y$46,23,FALSE))</f>
        <v>-</v>
      </c>
      <c r="AP37" s="159" t="str">
        <f>IF(AP35="","",VLOOKUP(AP35,'【記載例】シフト記号表（勤務時間帯）'!$C$5:$Y$46,23,FALSE))</f>
        <v>-</v>
      </c>
      <c r="AQ37" s="159" t="str">
        <f>IF(AQ35="","",VLOOKUP(AQ35,'【記載例】シフト記号表（勤務時間帯）'!$C$5:$Y$46,23,FALSE))</f>
        <v>-</v>
      </c>
      <c r="AR37" s="159" t="str">
        <f>IF(AR35="","",VLOOKUP(AR35,'【記載例】シフト記号表（勤務時間帯）'!$C$5:$Y$46,23,FALSE))</f>
        <v>-</v>
      </c>
      <c r="AS37" s="159">
        <f>IF(AS35="","",VLOOKUP(AS35,'【記載例】シフト記号表（勤務時間帯）'!$C$5:$Y$46,23,FALSE))</f>
        <v>11.000000000000002</v>
      </c>
      <c r="AT37" s="159" t="str">
        <f>IF(AT35="","",VLOOKUP(AT35,'【記載例】シフト記号表（勤務時間帯）'!$C$5:$Y$46,23,FALSE))</f>
        <v>-</v>
      </c>
      <c r="AU37" s="160" t="str">
        <f>IF(AU35="","",VLOOKUP(AU35,'【記載例】シフト記号表（勤務時間帯）'!$C$5:$Y$46,23,FALSE))</f>
        <v>-</v>
      </c>
      <c r="AV37" s="158" t="str">
        <f>IF(AV35="","",VLOOKUP(AV35,'【記載例】シフト記号表（勤務時間帯）'!$C$5:$Y$46,23,FALSE))</f>
        <v>-</v>
      </c>
      <c r="AW37" s="159" t="str">
        <f>IF(AW35="","",VLOOKUP(AW35,'【記載例】シフト記号表（勤務時間帯）'!$C$5:$Y$46,23,FALSE))</f>
        <v>-</v>
      </c>
      <c r="AX37" s="161" t="str">
        <f>IF(AX35="","",VLOOKUP(AX35,'シフト記号表（勤務時間帯）'!$C$5:$Y$46,23,FALSE))</f>
        <v/>
      </c>
      <c r="AY37" s="275">
        <f>IF($BB$3="計画",SUM(T37:AU37),IF($BB$3="実績",SUM(T37:AX37),""))</f>
        <v>44.000000000000007</v>
      </c>
      <c r="AZ37" s="276"/>
      <c r="BA37" s="277">
        <f>IF($BB$3="計画",AY37/4,IF($BB$3="実績",(AY37/($O$9/7)),""))</f>
        <v>10.266666666666669</v>
      </c>
      <c r="BB37" s="278"/>
      <c r="BC37" s="293"/>
      <c r="BD37" s="294"/>
      <c r="BE37" s="294"/>
      <c r="BF37" s="294"/>
      <c r="BG37" s="295"/>
    </row>
    <row r="38" spans="2:59" ht="20.25" customHeight="1" x14ac:dyDescent="0.4">
      <c r="B38" s="162"/>
      <c r="C38" s="263"/>
      <c r="D38" s="264"/>
      <c r="E38" s="265"/>
      <c r="F38" s="143"/>
      <c r="G38" s="279" t="s">
        <v>133</v>
      </c>
      <c r="H38" s="266"/>
      <c r="I38" s="264"/>
      <c r="J38" s="264"/>
      <c r="K38" s="265"/>
      <c r="L38" s="282" t="s">
        <v>170</v>
      </c>
      <c r="M38" s="258"/>
      <c r="N38" s="283"/>
      <c r="O38" s="164" t="s">
        <v>17</v>
      </c>
      <c r="P38" s="165"/>
      <c r="Q38" s="165"/>
      <c r="R38" s="166"/>
      <c r="S38" s="167"/>
      <c r="T38" s="168" t="s">
        <v>49</v>
      </c>
      <c r="U38" s="172" t="s">
        <v>51</v>
      </c>
      <c r="V38" s="172" t="s">
        <v>50</v>
      </c>
      <c r="W38" s="172" t="s">
        <v>57</v>
      </c>
      <c r="X38" s="172" t="s">
        <v>58</v>
      </c>
      <c r="Y38" s="169" t="s">
        <v>42</v>
      </c>
      <c r="Z38" s="170" t="s">
        <v>51</v>
      </c>
      <c r="AA38" s="168" t="s">
        <v>49</v>
      </c>
      <c r="AB38" s="172" t="s">
        <v>51</v>
      </c>
      <c r="AC38" s="172" t="s">
        <v>51</v>
      </c>
      <c r="AD38" s="172" t="s">
        <v>57</v>
      </c>
      <c r="AE38" s="172" t="s">
        <v>58</v>
      </c>
      <c r="AF38" s="169" t="s">
        <v>42</v>
      </c>
      <c r="AG38" s="170" t="s">
        <v>49</v>
      </c>
      <c r="AH38" s="168" t="s">
        <v>57</v>
      </c>
      <c r="AI38" s="172" t="s">
        <v>58</v>
      </c>
      <c r="AJ38" s="169" t="s">
        <v>42</v>
      </c>
      <c r="AK38" s="172" t="s">
        <v>49</v>
      </c>
      <c r="AL38" s="172" t="s">
        <v>49</v>
      </c>
      <c r="AM38" s="169" t="s">
        <v>42</v>
      </c>
      <c r="AN38" s="170" t="s">
        <v>42</v>
      </c>
      <c r="AO38" s="168" t="s">
        <v>57</v>
      </c>
      <c r="AP38" s="172" t="s">
        <v>58</v>
      </c>
      <c r="AQ38" s="169" t="s">
        <v>42</v>
      </c>
      <c r="AR38" s="172" t="s">
        <v>49</v>
      </c>
      <c r="AS38" s="169" t="s">
        <v>42</v>
      </c>
      <c r="AT38" s="172" t="s">
        <v>57</v>
      </c>
      <c r="AU38" s="170" t="s">
        <v>58</v>
      </c>
      <c r="AV38" s="168" t="s">
        <v>49</v>
      </c>
      <c r="AW38" s="172" t="s">
        <v>51</v>
      </c>
      <c r="AX38" s="171"/>
      <c r="AY38" s="289"/>
      <c r="AZ38" s="290"/>
      <c r="BA38" s="291"/>
      <c r="BB38" s="292"/>
      <c r="BC38" s="257"/>
      <c r="BD38" s="258"/>
      <c r="BE38" s="258"/>
      <c r="BF38" s="258"/>
      <c r="BG38" s="259"/>
    </row>
    <row r="39" spans="2:59" ht="20.25" customHeight="1" x14ac:dyDescent="0.4">
      <c r="B39" s="142">
        <f>B36+1</f>
        <v>8</v>
      </c>
      <c r="C39" s="263" t="s">
        <v>100</v>
      </c>
      <c r="D39" s="264"/>
      <c r="E39" s="265"/>
      <c r="F39" s="143"/>
      <c r="G39" s="280"/>
      <c r="H39" s="266" t="s">
        <v>18</v>
      </c>
      <c r="I39" s="264"/>
      <c r="J39" s="264"/>
      <c r="K39" s="265"/>
      <c r="L39" s="284"/>
      <c r="M39" s="261"/>
      <c r="N39" s="285"/>
      <c r="O39" s="144" t="s">
        <v>84</v>
      </c>
      <c r="P39" s="145"/>
      <c r="Q39" s="145"/>
      <c r="R39" s="146"/>
      <c r="S39" s="147"/>
      <c r="T39" s="148">
        <f>IF(T38="","",VLOOKUP(T38,'【記載例】シフト記号表（勤務時間帯）'!$C$5:$W$46,21,FALSE))</f>
        <v>7.9999999999999982</v>
      </c>
      <c r="U39" s="149">
        <f>IF(U38="","",VLOOKUP(U38,'【記載例】シフト記号表（勤務時間帯）'!$C$5:$W$46,21,FALSE))</f>
        <v>8</v>
      </c>
      <c r="V39" s="149">
        <f>IF(V38="","",VLOOKUP(V38,'【記載例】シフト記号表（勤務時間帯）'!$C$5:$W$46,21,FALSE))</f>
        <v>8</v>
      </c>
      <c r="W39" s="149">
        <f>IF(W38="","",VLOOKUP(W38,'【記載例】シフト記号表（勤務時間帯）'!$C$5:$W$46,21,FALSE))</f>
        <v>3.0000000000000018</v>
      </c>
      <c r="X39" s="149">
        <f>IF(X38="","",VLOOKUP(X38,'【記載例】シフト記号表（勤務時間帯）'!$C$5:$W$46,21,FALSE))</f>
        <v>1.9999999999999996</v>
      </c>
      <c r="Y39" s="149" t="str">
        <f>IF(Y38="","",VLOOKUP(Y38,'【記載例】シフト記号表（勤務時間帯）'!$C$5:$W$46,21,FALSE))</f>
        <v>-</v>
      </c>
      <c r="Z39" s="150">
        <f>IF(Z38="","",VLOOKUP(Z38,'【記載例】シフト記号表（勤務時間帯）'!$C$5:$W$46,21,FALSE))</f>
        <v>8</v>
      </c>
      <c r="AA39" s="148">
        <f>IF(AA38="","",VLOOKUP(AA38,'【記載例】シフト記号表（勤務時間帯）'!$C$5:$W$46,21,FALSE))</f>
        <v>7.9999999999999982</v>
      </c>
      <c r="AB39" s="149">
        <f>IF(AB38="","",VLOOKUP(AB38,'【記載例】シフト記号表（勤務時間帯）'!$C$5:$W$46,21,FALSE))</f>
        <v>8</v>
      </c>
      <c r="AC39" s="149">
        <f>IF(AC38="","",VLOOKUP(AC38,'【記載例】シフト記号表（勤務時間帯）'!$C$5:$W$46,21,FALSE))</f>
        <v>8</v>
      </c>
      <c r="AD39" s="149">
        <f>IF(AD38="","",VLOOKUP(AD38,'【記載例】シフト記号表（勤務時間帯）'!$C$5:$W$46,21,FALSE))</f>
        <v>3.0000000000000018</v>
      </c>
      <c r="AE39" s="149">
        <f>IF(AE38="","",VLOOKUP(AE38,'【記載例】シフト記号表（勤務時間帯）'!$C$5:$W$46,21,FALSE))</f>
        <v>1.9999999999999996</v>
      </c>
      <c r="AF39" s="149" t="str">
        <f>IF(AF38="","",VLOOKUP(AF38,'【記載例】シフト記号表（勤務時間帯）'!$C$5:$W$46,21,FALSE))</f>
        <v>-</v>
      </c>
      <c r="AG39" s="150">
        <f>IF(AG38="","",VLOOKUP(AG38,'【記載例】シフト記号表（勤務時間帯）'!$C$5:$W$46,21,FALSE))</f>
        <v>7.9999999999999982</v>
      </c>
      <c r="AH39" s="148">
        <f>IF(AH38="","",VLOOKUP(AH38,'【記載例】シフト記号表（勤務時間帯）'!$C$5:$W$46,21,FALSE))</f>
        <v>3.0000000000000018</v>
      </c>
      <c r="AI39" s="149">
        <f>IF(AI38="","",VLOOKUP(AI38,'【記載例】シフト記号表（勤務時間帯）'!$C$5:$W$46,21,FALSE))</f>
        <v>1.9999999999999996</v>
      </c>
      <c r="AJ39" s="149" t="str">
        <f>IF(AJ38="","",VLOOKUP(AJ38,'【記載例】シフト記号表（勤務時間帯）'!$C$5:$W$46,21,FALSE))</f>
        <v>-</v>
      </c>
      <c r="AK39" s="149">
        <f>IF(AK38="","",VLOOKUP(AK38,'【記載例】シフト記号表（勤務時間帯）'!$C$5:$W$46,21,FALSE))</f>
        <v>7.9999999999999982</v>
      </c>
      <c r="AL39" s="149">
        <f>IF(AL38="","",VLOOKUP(AL38,'【記載例】シフト記号表（勤務時間帯）'!$C$5:$W$46,21,FALSE))</f>
        <v>7.9999999999999982</v>
      </c>
      <c r="AM39" s="149" t="str">
        <f>IF(AM38="","",VLOOKUP(AM38,'【記載例】シフト記号表（勤務時間帯）'!$C$5:$W$46,21,FALSE))</f>
        <v>-</v>
      </c>
      <c r="AN39" s="150" t="str">
        <f>IF(AN38="","",VLOOKUP(AN38,'【記載例】シフト記号表（勤務時間帯）'!$C$5:$W$46,21,FALSE))</f>
        <v>-</v>
      </c>
      <c r="AO39" s="148">
        <f>IF(AO38="","",VLOOKUP(AO38,'【記載例】シフト記号表（勤務時間帯）'!$C$5:$W$46,21,FALSE))</f>
        <v>3.0000000000000018</v>
      </c>
      <c r="AP39" s="149">
        <f>IF(AP38="","",VLOOKUP(AP38,'【記載例】シフト記号表（勤務時間帯）'!$C$5:$W$46,21,FALSE))</f>
        <v>1.9999999999999996</v>
      </c>
      <c r="AQ39" s="149" t="str">
        <f>IF(AQ38="","",VLOOKUP(AQ38,'【記載例】シフト記号表（勤務時間帯）'!$C$5:$W$46,21,FALSE))</f>
        <v>-</v>
      </c>
      <c r="AR39" s="149">
        <f>IF(AR38="","",VLOOKUP(AR38,'【記載例】シフト記号表（勤務時間帯）'!$C$5:$W$46,21,FALSE))</f>
        <v>7.9999999999999982</v>
      </c>
      <c r="AS39" s="149" t="str">
        <f>IF(AS38="","",VLOOKUP(AS38,'【記載例】シフト記号表（勤務時間帯）'!$C$5:$W$46,21,FALSE))</f>
        <v>-</v>
      </c>
      <c r="AT39" s="149">
        <f>IF(AT38="","",VLOOKUP(AT38,'【記載例】シフト記号表（勤務時間帯）'!$C$5:$W$46,21,FALSE))</f>
        <v>3.0000000000000018</v>
      </c>
      <c r="AU39" s="150">
        <f>IF(AU38="","",VLOOKUP(AU38,'【記載例】シフト記号表（勤務時間帯）'!$C$5:$W$46,21,FALSE))</f>
        <v>1.9999999999999996</v>
      </c>
      <c r="AV39" s="148">
        <f>IF(AV38="","",VLOOKUP(AV38,'【記載例】シフト記号表（勤務時間帯）'!$C$5:$W$46,21,FALSE))</f>
        <v>7.9999999999999982</v>
      </c>
      <c r="AW39" s="149">
        <f>IF(AW38="","",VLOOKUP(AW38,'【記載例】シフト記号表（勤務時間帯）'!$C$5:$W$46,21,FALSE))</f>
        <v>8</v>
      </c>
      <c r="AX39" s="151" t="str">
        <f>IF(AX38="","",VLOOKUP(AX38,'シフト記号表（勤務時間帯）'!$C$5:$W$46,21,FALSE))</f>
        <v/>
      </c>
      <c r="AY39" s="267">
        <f>IF($BB$3="計画",SUM(T39:AU39),IF($BB$3="実績",SUM(T39:AX39),""))</f>
        <v>129</v>
      </c>
      <c r="AZ39" s="268"/>
      <c r="BA39" s="269">
        <f>IF($BB$3="計画",AY39/4,IF($BB$3="実績",(AY39/($O$9/7)),""))</f>
        <v>30.1</v>
      </c>
      <c r="BB39" s="270"/>
      <c r="BC39" s="260"/>
      <c r="BD39" s="261"/>
      <c r="BE39" s="261"/>
      <c r="BF39" s="261"/>
      <c r="BG39" s="262"/>
    </row>
    <row r="40" spans="2:59" ht="20.25" customHeight="1" x14ac:dyDescent="0.4">
      <c r="B40" s="152"/>
      <c r="C40" s="296"/>
      <c r="D40" s="297"/>
      <c r="E40" s="298"/>
      <c r="F40" s="153" t="str">
        <f>C39</f>
        <v>介護従業者</v>
      </c>
      <c r="G40" s="300"/>
      <c r="H40" s="299"/>
      <c r="I40" s="297"/>
      <c r="J40" s="297"/>
      <c r="K40" s="298"/>
      <c r="L40" s="301"/>
      <c r="M40" s="294"/>
      <c r="N40" s="302"/>
      <c r="O40" s="154" t="s">
        <v>85</v>
      </c>
      <c r="P40" s="176"/>
      <c r="Q40" s="176"/>
      <c r="R40" s="156"/>
      <c r="S40" s="157"/>
      <c r="T40" s="158" t="str">
        <f>IF(T38="","",VLOOKUP(T38,'【記載例】シフト記号表（勤務時間帯）'!$C$5:$Y$46,23,FALSE))</f>
        <v>-</v>
      </c>
      <c r="U40" s="159" t="str">
        <f>IF(U38="","",VLOOKUP(U38,'【記載例】シフト記号表（勤務時間帯）'!$C$5:$Y$46,23,FALSE))</f>
        <v>-</v>
      </c>
      <c r="V40" s="159" t="str">
        <f>IF(V38="","",VLOOKUP(V38,'【記載例】シフト記号表（勤務時間帯）'!$C$5:$Y$46,23,FALSE))</f>
        <v>-</v>
      </c>
      <c r="W40" s="159">
        <f>IF(W38="","",VLOOKUP(W38,'【記載例】シフト記号表（勤務時間帯）'!$C$5:$Y$46,23,FALSE))</f>
        <v>11.000000000000002</v>
      </c>
      <c r="X40" s="159" t="str">
        <f>IF(X38="","",VLOOKUP(X38,'【記載例】シフト記号表（勤務時間帯）'!$C$5:$Y$46,23,FALSE))</f>
        <v>-</v>
      </c>
      <c r="Y40" s="159" t="str">
        <f>IF(Y38="","",VLOOKUP(Y38,'【記載例】シフト記号表（勤務時間帯）'!$C$5:$Y$46,23,FALSE))</f>
        <v>-</v>
      </c>
      <c r="Z40" s="160" t="str">
        <f>IF(Z38="","",VLOOKUP(Z38,'【記載例】シフト記号表（勤務時間帯）'!$C$5:$Y$46,23,FALSE))</f>
        <v>-</v>
      </c>
      <c r="AA40" s="158" t="str">
        <f>IF(AA38="","",VLOOKUP(AA38,'【記載例】シフト記号表（勤務時間帯）'!$C$5:$Y$46,23,FALSE))</f>
        <v>-</v>
      </c>
      <c r="AB40" s="159" t="str">
        <f>IF(AB38="","",VLOOKUP(AB38,'【記載例】シフト記号表（勤務時間帯）'!$C$5:$Y$46,23,FALSE))</f>
        <v>-</v>
      </c>
      <c r="AC40" s="159" t="str">
        <f>IF(AC38="","",VLOOKUP(AC38,'【記載例】シフト記号表（勤務時間帯）'!$C$5:$Y$46,23,FALSE))</f>
        <v>-</v>
      </c>
      <c r="AD40" s="159">
        <f>IF(AD38="","",VLOOKUP(AD38,'【記載例】シフト記号表（勤務時間帯）'!$C$5:$Y$46,23,FALSE))</f>
        <v>11.000000000000002</v>
      </c>
      <c r="AE40" s="159" t="str">
        <f>IF(AE38="","",VLOOKUP(AE38,'【記載例】シフト記号表（勤務時間帯）'!$C$5:$Y$46,23,FALSE))</f>
        <v>-</v>
      </c>
      <c r="AF40" s="159" t="str">
        <f>IF(AF38="","",VLOOKUP(AF38,'【記載例】シフト記号表（勤務時間帯）'!$C$5:$Y$46,23,FALSE))</f>
        <v>-</v>
      </c>
      <c r="AG40" s="160" t="str">
        <f>IF(AG38="","",VLOOKUP(AG38,'【記載例】シフト記号表（勤務時間帯）'!$C$5:$Y$46,23,FALSE))</f>
        <v>-</v>
      </c>
      <c r="AH40" s="158">
        <f>IF(AH38="","",VLOOKUP(AH38,'【記載例】シフト記号表（勤務時間帯）'!$C$5:$Y$46,23,FALSE))</f>
        <v>11.000000000000002</v>
      </c>
      <c r="AI40" s="159" t="str">
        <f>IF(AI38="","",VLOOKUP(AI38,'【記載例】シフト記号表（勤務時間帯）'!$C$5:$Y$46,23,FALSE))</f>
        <v>-</v>
      </c>
      <c r="AJ40" s="159" t="str">
        <f>IF(AJ38="","",VLOOKUP(AJ38,'【記載例】シフト記号表（勤務時間帯）'!$C$5:$Y$46,23,FALSE))</f>
        <v>-</v>
      </c>
      <c r="AK40" s="159" t="str">
        <f>IF(AK38="","",VLOOKUP(AK38,'【記載例】シフト記号表（勤務時間帯）'!$C$5:$Y$46,23,FALSE))</f>
        <v>-</v>
      </c>
      <c r="AL40" s="159" t="str">
        <f>IF(AL38="","",VLOOKUP(AL38,'【記載例】シフト記号表（勤務時間帯）'!$C$5:$Y$46,23,FALSE))</f>
        <v>-</v>
      </c>
      <c r="AM40" s="159" t="str">
        <f>IF(AM38="","",VLOOKUP(AM38,'【記載例】シフト記号表（勤務時間帯）'!$C$5:$Y$46,23,FALSE))</f>
        <v>-</v>
      </c>
      <c r="AN40" s="160" t="str">
        <f>IF(AN38="","",VLOOKUP(AN38,'【記載例】シフト記号表（勤務時間帯）'!$C$5:$Y$46,23,FALSE))</f>
        <v>-</v>
      </c>
      <c r="AO40" s="158">
        <f>IF(AO38="","",VLOOKUP(AO38,'【記載例】シフト記号表（勤務時間帯）'!$C$5:$Y$46,23,FALSE))</f>
        <v>11.000000000000002</v>
      </c>
      <c r="AP40" s="159" t="str">
        <f>IF(AP38="","",VLOOKUP(AP38,'【記載例】シフト記号表（勤務時間帯）'!$C$5:$Y$46,23,FALSE))</f>
        <v>-</v>
      </c>
      <c r="AQ40" s="159" t="str">
        <f>IF(AQ38="","",VLOOKUP(AQ38,'【記載例】シフト記号表（勤務時間帯）'!$C$5:$Y$46,23,FALSE))</f>
        <v>-</v>
      </c>
      <c r="AR40" s="159" t="str">
        <f>IF(AR38="","",VLOOKUP(AR38,'【記載例】シフト記号表（勤務時間帯）'!$C$5:$Y$46,23,FALSE))</f>
        <v>-</v>
      </c>
      <c r="AS40" s="159" t="str">
        <f>IF(AS38="","",VLOOKUP(AS38,'【記載例】シフト記号表（勤務時間帯）'!$C$5:$Y$46,23,FALSE))</f>
        <v>-</v>
      </c>
      <c r="AT40" s="159">
        <f>IF(AT38="","",VLOOKUP(AT38,'【記載例】シフト記号表（勤務時間帯）'!$C$5:$Y$46,23,FALSE))</f>
        <v>11.000000000000002</v>
      </c>
      <c r="AU40" s="160" t="str">
        <f>IF(AU38="","",VLOOKUP(AU38,'【記載例】シフト記号表（勤務時間帯）'!$C$5:$Y$46,23,FALSE))</f>
        <v>-</v>
      </c>
      <c r="AV40" s="158" t="str">
        <f>IF(AV38="","",VLOOKUP(AV38,'【記載例】シフト記号表（勤務時間帯）'!$C$5:$Y$46,23,FALSE))</f>
        <v>-</v>
      </c>
      <c r="AW40" s="159" t="str">
        <f>IF(AW38="","",VLOOKUP(AW38,'【記載例】シフト記号表（勤務時間帯）'!$C$5:$Y$46,23,FALSE))</f>
        <v>-</v>
      </c>
      <c r="AX40" s="161" t="str">
        <f>IF(AX38="","",VLOOKUP(AX38,'シフト記号表（勤務時間帯）'!$C$5:$Y$46,23,FALSE))</f>
        <v/>
      </c>
      <c r="AY40" s="275">
        <f>IF($BB$3="計画",SUM(T40:AU40),IF($BB$3="実績",SUM(T40:AX40),""))</f>
        <v>55.000000000000007</v>
      </c>
      <c r="AZ40" s="276"/>
      <c r="BA40" s="277">
        <f>IF($BB$3="計画",AY40/4,IF($BB$3="実績",(AY40/($O$9/7)),""))</f>
        <v>12.833333333333336</v>
      </c>
      <c r="BB40" s="278"/>
      <c r="BC40" s="293"/>
      <c r="BD40" s="294"/>
      <c r="BE40" s="294"/>
      <c r="BF40" s="294"/>
      <c r="BG40" s="295"/>
    </row>
    <row r="41" spans="2:59" ht="20.25" customHeight="1" x14ac:dyDescent="0.4">
      <c r="B41" s="162"/>
      <c r="C41" s="263"/>
      <c r="D41" s="264"/>
      <c r="E41" s="265"/>
      <c r="F41" s="143"/>
      <c r="G41" s="279" t="s">
        <v>133</v>
      </c>
      <c r="H41" s="266"/>
      <c r="I41" s="264"/>
      <c r="J41" s="264"/>
      <c r="K41" s="265"/>
      <c r="L41" s="282" t="s">
        <v>171</v>
      </c>
      <c r="M41" s="258"/>
      <c r="N41" s="283"/>
      <c r="O41" s="164" t="s">
        <v>17</v>
      </c>
      <c r="P41" s="165"/>
      <c r="Q41" s="165"/>
      <c r="R41" s="166"/>
      <c r="S41" s="167"/>
      <c r="T41" s="168" t="s">
        <v>58</v>
      </c>
      <c r="U41" s="169" t="s">
        <v>42</v>
      </c>
      <c r="V41" s="172" t="s">
        <v>51</v>
      </c>
      <c r="W41" s="172" t="s">
        <v>51</v>
      </c>
      <c r="X41" s="169" t="s">
        <v>42</v>
      </c>
      <c r="Y41" s="169" t="s">
        <v>42</v>
      </c>
      <c r="Z41" s="170" t="s">
        <v>57</v>
      </c>
      <c r="AA41" s="168" t="s">
        <v>58</v>
      </c>
      <c r="AB41" s="169" t="s">
        <v>42</v>
      </c>
      <c r="AC41" s="169" t="s">
        <v>42</v>
      </c>
      <c r="AD41" s="172" t="s">
        <v>49</v>
      </c>
      <c r="AE41" s="172" t="s">
        <v>51</v>
      </c>
      <c r="AF41" s="172" t="s">
        <v>51</v>
      </c>
      <c r="AG41" s="170" t="s">
        <v>57</v>
      </c>
      <c r="AH41" s="168" t="s">
        <v>58</v>
      </c>
      <c r="AI41" s="172" t="s">
        <v>51</v>
      </c>
      <c r="AJ41" s="169" t="s">
        <v>42</v>
      </c>
      <c r="AK41" s="172" t="s">
        <v>50</v>
      </c>
      <c r="AL41" s="172" t="s">
        <v>57</v>
      </c>
      <c r="AM41" s="172" t="s">
        <v>58</v>
      </c>
      <c r="AN41" s="170" t="s">
        <v>42</v>
      </c>
      <c r="AO41" s="168" t="s">
        <v>49</v>
      </c>
      <c r="AP41" s="172" t="s">
        <v>57</v>
      </c>
      <c r="AQ41" s="172" t="s">
        <v>58</v>
      </c>
      <c r="AR41" s="169" t="s">
        <v>42</v>
      </c>
      <c r="AS41" s="172" t="s">
        <v>49</v>
      </c>
      <c r="AT41" s="172" t="s">
        <v>50</v>
      </c>
      <c r="AU41" s="170" t="s">
        <v>57</v>
      </c>
      <c r="AV41" s="168" t="s">
        <v>58</v>
      </c>
      <c r="AW41" s="169" t="s">
        <v>42</v>
      </c>
      <c r="AX41" s="171"/>
      <c r="AY41" s="289"/>
      <c r="AZ41" s="290"/>
      <c r="BA41" s="291"/>
      <c r="BB41" s="292"/>
      <c r="BC41" s="257"/>
      <c r="BD41" s="258"/>
      <c r="BE41" s="258"/>
      <c r="BF41" s="258"/>
      <c r="BG41" s="259"/>
    </row>
    <row r="42" spans="2:59" ht="20.25" customHeight="1" x14ac:dyDescent="0.4">
      <c r="B42" s="142">
        <f>B39+1</f>
        <v>9</v>
      </c>
      <c r="C42" s="263" t="s">
        <v>100</v>
      </c>
      <c r="D42" s="264"/>
      <c r="E42" s="265"/>
      <c r="F42" s="143"/>
      <c r="G42" s="280"/>
      <c r="H42" s="266" t="s">
        <v>94</v>
      </c>
      <c r="I42" s="264"/>
      <c r="J42" s="264"/>
      <c r="K42" s="265"/>
      <c r="L42" s="284"/>
      <c r="M42" s="261"/>
      <c r="N42" s="285"/>
      <c r="O42" s="144" t="s">
        <v>84</v>
      </c>
      <c r="P42" s="145"/>
      <c r="Q42" s="145"/>
      <c r="R42" s="146"/>
      <c r="S42" s="147"/>
      <c r="T42" s="148">
        <f>IF(T41="","",VLOOKUP(T41,'【記載例】シフト記号表（勤務時間帯）'!$C$5:$W$46,21,FALSE))</f>
        <v>1.9999999999999996</v>
      </c>
      <c r="U42" s="149" t="str">
        <f>IF(U41="","",VLOOKUP(U41,'【記載例】シフト記号表（勤務時間帯）'!$C$5:$W$46,21,FALSE))</f>
        <v>-</v>
      </c>
      <c r="V42" s="149">
        <f>IF(V41="","",VLOOKUP(V41,'【記載例】シフト記号表（勤務時間帯）'!$C$5:$W$46,21,FALSE))</f>
        <v>8</v>
      </c>
      <c r="W42" s="149">
        <f>IF(W41="","",VLOOKUP(W41,'【記載例】シフト記号表（勤務時間帯）'!$C$5:$W$46,21,FALSE))</f>
        <v>8</v>
      </c>
      <c r="X42" s="149" t="str">
        <f>IF(X41="","",VLOOKUP(X41,'【記載例】シフト記号表（勤務時間帯）'!$C$5:$W$46,21,FALSE))</f>
        <v>-</v>
      </c>
      <c r="Y42" s="149" t="str">
        <f>IF(Y41="","",VLOOKUP(Y41,'【記載例】シフト記号表（勤務時間帯）'!$C$5:$W$46,21,FALSE))</f>
        <v>-</v>
      </c>
      <c r="Z42" s="150">
        <f>IF(Z41="","",VLOOKUP(Z41,'【記載例】シフト記号表（勤務時間帯）'!$C$5:$W$46,21,FALSE))</f>
        <v>3.0000000000000018</v>
      </c>
      <c r="AA42" s="148">
        <f>IF(AA41="","",VLOOKUP(AA41,'【記載例】シフト記号表（勤務時間帯）'!$C$5:$W$46,21,FALSE))</f>
        <v>1.9999999999999996</v>
      </c>
      <c r="AB42" s="149" t="str">
        <f>IF(AB41="","",VLOOKUP(AB41,'【記載例】シフト記号表（勤務時間帯）'!$C$5:$W$46,21,FALSE))</f>
        <v>-</v>
      </c>
      <c r="AC42" s="149" t="str">
        <f>IF(AC41="","",VLOOKUP(AC41,'【記載例】シフト記号表（勤務時間帯）'!$C$5:$W$46,21,FALSE))</f>
        <v>-</v>
      </c>
      <c r="AD42" s="149">
        <f>IF(AD41="","",VLOOKUP(AD41,'【記載例】シフト記号表（勤務時間帯）'!$C$5:$W$46,21,FALSE))</f>
        <v>7.9999999999999982</v>
      </c>
      <c r="AE42" s="149">
        <f>IF(AE41="","",VLOOKUP(AE41,'【記載例】シフト記号表（勤務時間帯）'!$C$5:$W$46,21,FALSE))</f>
        <v>8</v>
      </c>
      <c r="AF42" s="149">
        <f>IF(AF41="","",VLOOKUP(AF41,'【記載例】シフト記号表（勤務時間帯）'!$C$5:$W$46,21,FALSE))</f>
        <v>8</v>
      </c>
      <c r="AG42" s="150">
        <f>IF(AG41="","",VLOOKUP(AG41,'【記載例】シフト記号表（勤務時間帯）'!$C$5:$W$46,21,FALSE))</f>
        <v>3.0000000000000018</v>
      </c>
      <c r="AH42" s="148">
        <f>IF(AH41="","",VLOOKUP(AH41,'【記載例】シフト記号表（勤務時間帯）'!$C$5:$W$46,21,FALSE))</f>
        <v>1.9999999999999996</v>
      </c>
      <c r="AI42" s="149">
        <f>IF(AI41="","",VLOOKUP(AI41,'【記載例】シフト記号表（勤務時間帯）'!$C$5:$W$46,21,FALSE))</f>
        <v>8</v>
      </c>
      <c r="AJ42" s="149" t="str">
        <f>IF(AJ41="","",VLOOKUP(AJ41,'【記載例】シフト記号表（勤務時間帯）'!$C$5:$W$46,21,FALSE))</f>
        <v>-</v>
      </c>
      <c r="AK42" s="149">
        <f>IF(AK41="","",VLOOKUP(AK41,'【記載例】シフト記号表（勤務時間帯）'!$C$5:$W$46,21,FALSE))</f>
        <v>8</v>
      </c>
      <c r="AL42" s="149">
        <f>IF(AL41="","",VLOOKUP(AL41,'【記載例】シフト記号表（勤務時間帯）'!$C$5:$W$46,21,FALSE))</f>
        <v>3.0000000000000018</v>
      </c>
      <c r="AM42" s="149">
        <f>IF(AM41="","",VLOOKUP(AM41,'【記載例】シフト記号表（勤務時間帯）'!$C$5:$W$46,21,FALSE))</f>
        <v>1.9999999999999996</v>
      </c>
      <c r="AN42" s="150" t="str">
        <f>IF(AN41="","",VLOOKUP(AN41,'【記載例】シフト記号表（勤務時間帯）'!$C$5:$W$46,21,FALSE))</f>
        <v>-</v>
      </c>
      <c r="AO42" s="148">
        <f>IF(AO41="","",VLOOKUP(AO41,'【記載例】シフト記号表（勤務時間帯）'!$C$5:$W$46,21,FALSE))</f>
        <v>7.9999999999999982</v>
      </c>
      <c r="AP42" s="149">
        <f>IF(AP41="","",VLOOKUP(AP41,'【記載例】シフト記号表（勤務時間帯）'!$C$5:$W$46,21,FALSE))</f>
        <v>3.0000000000000018</v>
      </c>
      <c r="AQ42" s="149">
        <f>IF(AQ41="","",VLOOKUP(AQ41,'【記載例】シフト記号表（勤務時間帯）'!$C$5:$W$46,21,FALSE))</f>
        <v>1.9999999999999996</v>
      </c>
      <c r="AR42" s="149" t="str">
        <f>IF(AR41="","",VLOOKUP(AR41,'【記載例】シフト記号表（勤務時間帯）'!$C$5:$W$46,21,FALSE))</f>
        <v>-</v>
      </c>
      <c r="AS42" s="149">
        <f>IF(AS41="","",VLOOKUP(AS41,'【記載例】シフト記号表（勤務時間帯）'!$C$5:$W$46,21,FALSE))</f>
        <v>7.9999999999999982</v>
      </c>
      <c r="AT42" s="149">
        <f>IF(AT41="","",VLOOKUP(AT41,'【記載例】シフト記号表（勤務時間帯）'!$C$5:$W$46,21,FALSE))</f>
        <v>8</v>
      </c>
      <c r="AU42" s="150">
        <f>IF(AU41="","",VLOOKUP(AU41,'【記載例】シフト記号表（勤務時間帯）'!$C$5:$W$46,21,FALSE))</f>
        <v>3.0000000000000018</v>
      </c>
      <c r="AV42" s="148">
        <f>IF(AV41="","",VLOOKUP(AV41,'【記載例】シフト記号表（勤務時間帯）'!$C$5:$W$46,21,FALSE))</f>
        <v>1.9999999999999996</v>
      </c>
      <c r="AW42" s="149" t="str">
        <f>IF(AW41="","",VLOOKUP(AW41,'【記載例】シフト記号表（勤務時間帯）'!$C$5:$W$46,21,FALSE))</f>
        <v>-</v>
      </c>
      <c r="AX42" s="151" t="str">
        <f>IF(AX41="","",VLOOKUP(AX41,'シフト記号表（勤務時間帯）'!$C$5:$W$46,21,FALSE))</f>
        <v/>
      </c>
      <c r="AY42" s="267">
        <f>IF($BB$3="計画",SUM(T42:AU42),IF($BB$3="実績",SUM(T42:AX42),""))</f>
        <v>107</v>
      </c>
      <c r="AZ42" s="268"/>
      <c r="BA42" s="269">
        <f>IF($BB$3="計画",AY42/4,IF($BB$3="実績",(AY42/($O$9/7)),""))</f>
        <v>24.966666666666669</v>
      </c>
      <c r="BB42" s="270"/>
      <c r="BC42" s="260"/>
      <c r="BD42" s="261"/>
      <c r="BE42" s="261"/>
      <c r="BF42" s="261"/>
      <c r="BG42" s="262"/>
    </row>
    <row r="43" spans="2:59" ht="20.25" customHeight="1" x14ac:dyDescent="0.4">
      <c r="B43" s="152"/>
      <c r="C43" s="296"/>
      <c r="D43" s="297"/>
      <c r="E43" s="298"/>
      <c r="F43" s="153" t="str">
        <f>C42</f>
        <v>介護従業者</v>
      </c>
      <c r="G43" s="300"/>
      <c r="H43" s="299"/>
      <c r="I43" s="297"/>
      <c r="J43" s="297"/>
      <c r="K43" s="298"/>
      <c r="L43" s="301"/>
      <c r="M43" s="294"/>
      <c r="N43" s="302"/>
      <c r="O43" s="154" t="s">
        <v>85</v>
      </c>
      <c r="P43" s="155"/>
      <c r="Q43" s="155"/>
      <c r="R43" s="177"/>
      <c r="S43" s="178"/>
      <c r="T43" s="158" t="str">
        <f>IF(T41="","",VLOOKUP(T41,'【記載例】シフト記号表（勤務時間帯）'!$C$5:$Y$46,23,FALSE))</f>
        <v>-</v>
      </c>
      <c r="U43" s="159" t="str">
        <f>IF(U41="","",VLOOKUP(U41,'【記載例】シフト記号表（勤務時間帯）'!$C$5:$Y$46,23,FALSE))</f>
        <v>-</v>
      </c>
      <c r="V43" s="159" t="str">
        <f>IF(V41="","",VLOOKUP(V41,'【記載例】シフト記号表（勤務時間帯）'!$C$5:$Y$46,23,FALSE))</f>
        <v>-</v>
      </c>
      <c r="W43" s="159" t="str">
        <f>IF(W41="","",VLOOKUP(W41,'【記載例】シフト記号表（勤務時間帯）'!$C$5:$Y$46,23,FALSE))</f>
        <v>-</v>
      </c>
      <c r="X43" s="159" t="str">
        <f>IF(X41="","",VLOOKUP(X41,'【記載例】シフト記号表（勤務時間帯）'!$C$5:$Y$46,23,FALSE))</f>
        <v>-</v>
      </c>
      <c r="Y43" s="159" t="str">
        <f>IF(Y41="","",VLOOKUP(Y41,'【記載例】シフト記号表（勤務時間帯）'!$C$5:$Y$46,23,FALSE))</f>
        <v>-</v>
      </c>
      <c r="Z43" s="160">
        <f>IF(Z41="","",VLOOKUP(Z41,'【記載例】シフト記号表（勤務時間帯）'!$C$5:$Y$46,23,FALSE))</f>
        <v>11.000000000000002</v>
      </c>
      <c r="AA43" s="158" t="str">
        <f>IF(AA41="","",VLOOKUP(AA41,'【記載例】シフト記号表（勤務時間帯）'!$C$5:$Y$46,23,FALSE))</f>
        <v>-</v>
      </c>
      <c r="AB43" s="159" t="str">
        <f>IF(AB41="","",VLOOKUP(AB41,'【記載例】シフト記号表（勤務時間帯）'!$C$5:$Y$46,23,FALSE))</f>
        <v>-</v>
      </c>
      <c r="AC43" s="159" t="str">
        <f>IF(AC41="","",VLOOKUP(AC41,'【記載例】シフト記号表（勤務時間帯）'!$C$5:$Y$46,23,FALSE))</f>
        <v>-</v>
      </c>
      <c r="AD43" s="159" t="str">
        <f>IF(AD41="","",VLOOKUP(AD41,'【記載例】シフト記号表（勤務時間帯）'!$C$5:$Y$46,23,FALSE))</f>
        <v>-</v>
      </c>
      <c r="AE43" s="159" t="str">
        <f>IF(AE41="","",VLOOKUP(AE41,'【記載例】シフト記号表（勤務時間帯）'!$C$5:$Y$46,23,FALSE))</f>
        <v>-</v>
      </c>
      <c r="AF43" s="159" t="str">
        <f>IF(AF41="","",VLOOKUP(AF41,'【記載例】シフト記号表（勤務時間帯）'!$C$5:$Y$46,23,FALSE))</f>
        <v>-</v>
      </c>
      <c r="AG43" s="160">
        <f>IF(AG41="","",VLOOKUP(AG41,'【記載例】シフト記号表（勤務時間帯）'!$C$5:$Y$46,23,FALSE))</f>
        <v>11.000000000000002</v>
      </c>
      <c r="AH43" s="158" t="str">
        <f>IF(AH41="","",VLOOKUP(AH41,'【記載例】シフト記号表（勤務時間帯）'!$C$5:$Y$46,23,FALSE))</f>
        <v>-</v>
      </c>
      <c r="AI43" s="159" t="str">
        <f>IF(AI41="","",VLOOKUP(AI41,'【記載例】シフト記号表（勤務時間帯）'!$C$5:$Y$46,23,FALSE))</f>
        <v>-</v>
      </c>
      <c r="AJ43" s="159" t="str">
        <f>IF(AJ41="","",VLOOKUP(AJ41,'【記載例】シフト記号表（勤務時間帯）'!$C$5:$Y$46,23,FALSE))</f>
        <v>-</v>
      </c>
      <c r="AK43" s="159" t="str">
        <f>IF(AK41="","",VLOOKUP(AK41,'【記載例】シフト記号表（勤務時間帯）'!$C$5:$Y$46,23,FALSE))</f>
        <v>-</v>
      </c>
      <c r="AL43" s="159">
        <f>IF(AL41="","",VLOOKUP(AL41,'【記載例】シフト記号表（勤務時間帯）'!$C$5:$Y$46,23,FALSE))</f>
        <v>11.000000000000002</v>
      </c>
      <c r="AM43" s="159" t="str">
        <f>IF(AM41="","",VLOOKUP(AM41,'【記載例】シフト記号表（勤務時間帯）'!$C$5:$Y$46,23,FALSE))</f>
        <v>-</v>
      </c>
      <c r="AN43" s="160" t="str">
        <f>IF(AN41="","",VLOOKUP(AN41,'【記載例】シフト記号表（勤務時間帯）'!$C$5:$Y$46,23,FALSE))</f>
        <v>-</v>
      </c>
      <c r="AO43" s="158" t="str">
        <f>IF(AO41="","",VLOOKUP(AO41,'【記載例】シフト記号表（勤務時間帯）'!$C$5:$Y$46,23,FALSE))</f>
        <v>-</v>
      </c>
      <c r="AP43" s="159">
        <f>IF(AP41="","",VLOOKUP(AP41,'【記載例】シフト記号表（勤務時間帯）'!$C$5:$Y$46,23,FALSE))</f>
        <v>11.000000000000002</v>
      </c>
      <c r="AQ43" s="159" t="str">
        <f>IF(AQ41="","",VLOOKUP(AQ41,'【記載例】シフト記号表（勤務時間帯）'!$C$5:$Y$46,23,FALSE))</f>
        <v>-</v>
      </c>
      <c r="AR43" s="159" t="str">
        <f>IF(AR41="","",VLOOKUP(AR41,'【記載例】シフト記号表（勤務時間帯）'!$C$5:$Y$46,23,FALSE))</f>
        <v>-</v>
      </c>
      <c r="AS43" s="159" t="str">
        <f>IF(AS41="","",VLOOKUP(AS41,'【記載例】シフト記号表（勤務時間帯）'!$C$5:$Y$46,23,FALSE))</f>
        <v>-</v>
      </c>
      <c r="AT43" s="159" t="str">
        <f>IF(AT41="","",VLOOKUP(AT41,'【記載例】シフト記号表（勤務時間帯）'!$C$5:$Y$46,23,FALSE))</f>
        <v>-</v>
      </c>
      <c r="AU43" s="160">
        <f>IF(AU41="","",VLOOKUP(AU41,'【記載例】シフト記号表（勤務時間帯）'!$C$5:$Y$46,23,FALSE))</f>
        <v>11.000000000000002</v>
      </c>
      <c r="AV43" s="158" t="str">
        <f>IF(AV41="","",VLOOKUP(AV41,'【記載例】シフト記号表（勤務時間帯）'!$C$5:$Y$46,23,FALSE))</f>
        <v>-</v>
      </c>
      <c r="AW43" s="159" t="str">
        <f>IF(AW41="","",VLOOKUP(AW41,'【記載例】シフト記号表（勤務時間帯）'!$C$5:$Y$46,23,FALSE))</f>
        <v>-</v>
      </c>
      <c r="AX43" s="161" t="str">
        <f>IF(AX41="","",VLOOKUP(AX41,'シフト記号表（勤務時間帯）'!$C$5:$Y$46,23,FALSE))</f>
        <v/>
      </c>
      <c r="AY43" s="275">
        <f>IF($BB$3="計画",SUM(T43:AU43),IF($BB$3="実績",SUM(T43:AX43),""))</f>
        <v>55.000000000000007</v>
      </c>
      <c r="AZ43" s="276"/>
      <c r="BA43" s="277">
        <f>IF($BB$3="計画",AY43/4,IF($BB$3="実績",(AY43/($O$9/7)),""))</f>
        <v>12.833333333333336</v>
      </c>
      <c r="BB43" s="278"/>
      <c r="BC43" s="293"/>
      <c r="BD43" s="294"/>
      <c r="BE43" s="294"/>
      <c r="BF43" s="294"/>
      <c r="BG43" s="295"/>
    </row>
    <row r="44" spans="2:59" ht="20.25" customHeight="1" x14ac:dyDescent="0.4">
      <c r="B44" s="162"/>
      <c r="C44" s="263"/>
      <c r="D44" s="264"/>
      <c r="E44" s="265"/>
      <c r="F44" s="143"/>
      <c r="G44" s="279" t="s">
        <v>163</v>
      </c>
      <c r="H44" s="266"/>
      <c r="I44" s="264"/>
      <c r="J44" s="264"/>
      <c r="K44" s="265"/>
      <c r="L44" s="282" t="s">
        <v>207</v>
      </c>
      <c r="M44" s="258"/>
      <c r="N44" s="283"/>
      <c r="O44" s="164" t="s">
        <v>17</v>
      </c>
      <c r="P44" s="173"/>
      <c r="Q44" s="173"/>
      <c r="R44" s="174"/>
      <c r="S44" s="179"/>
      <c r="T44" s="168" t="s">
        <v>208</v>
      </c>
      <c r="U44" s="169" t="s">
        <v>42</v>
      </c>
      <c r="V44" s="169" t="s">
        <v>42</v>
      </c>
      <c r="W44" s="169" t="s">
        <v>42</v>
      </c>
      <c r="X44" s="172" t="s">
        <v>208</v>
      </c>
      <c r="Y44" s="172" t="s">
        <v>208</v>
      </c>
      <c r="Z44" s="170" t="s">
        <v>42</v>
      </c>
      <c r="AA44" s="168" t="s">
        <v>42</v>
      </c>
      <c r="AB44" s="169" t="s">
        <v>42</v>
      </c>
      <c r="AC44" s="169" t="s">
        <v>42</v>
      </c>
      <c r="AD44" s="172" t="s">
        <v>208</v>
      </c>
      <c r="AE44" s="169" t="s">
        <v>42</v>
      </c>
      <c r="AF44" s="169" t="s">
        <v>42</v>
      </c>
      <c r="AG44" s="170" t="s">
        <v>42</v>
      </c>
      <c r="AH44" s="168" t="s">
        <v>208</v>
      </c>
      <c r="AI44" s="169" t="s">
        <v>42</v>
      </c>
      <c r="AJ44" s="169" t="s">
        <v>42</v>
      </c>
      <c r="AK44" s="172" t="s">
        <v>208</v>
      </c>
      <c r="AL44" s="169" t="s">
        <v>42</v>
      </c>
      <c r="AM44" s="172" t="s">
        <v>208</v>
      </c>
      <c r="AN44" s="170" t="s">
        <v>42</v>
      </c>
      <c r="AO44" s="168" t="s">
        <v>42</v>
      </c>
      <c r="AP44" s="169" t="s">
        <v>42</v>
      </c>
      <c r="AQ44" s="169" t="s">
        <v>42</v>
      </c>
      <c r="AR44" s="169" t="s">
        <v>42</v>
      </c>
      <c r="AS44" s="169" t="s">
        <v>42</v>
      </c>
      <c r="AT44" s="169" t="s">
        <v>42</v>
      </c>
      <c r="AU44" s="170" t="s">
        <v>208</v>
      </c>
      <c r="AV44" s="168" t="s">
        <v>42</v>
      </c>
      <c r="AW44" s="169" t="s">
        <v>42</v>
      </c>
      <c r="AX44" s="171"/>
      <c r="AY44" s="289"/>
      <c r="AZ44" s="290"/>
      <c r="BA44" s="291"/>
      <c r="BB44" s="292"/>
      <c r="BC44" s="257"/>
      <c r="BD44" s="258"/>
      <c r="BE44" s="258"/>
      <c r="BF44" s="258"/>
      <c r="BG44" s="259"/>
    </row>
    <row r="45" spans="2:59" ht="20.25" customHeight="1" x14ac:dyDescent="0.4">
      <c r="B45" s="142">
        <f>B42+1</f>
        <v>10</v>
      </c>
      <c r="C45" s="263" t="s">
        <v>100</v>
      </c>
      <c r="D45" s="264"/>
      <c r="E45" s="265"/>
      <c r="F45" s="143"/>
      <c r="G45" s="280"/>
      <c r="H45" s="266" t="s">
        <v>134</v>
      </c>
      <c r="I45" s="264"/>
      <c r="J45" s="264"/>
      <c r="K45" s="265"/>
      <c r="L45" s="284"/>
      <c r="M45" s="261"/>
      <c r="N45" s="285"/>
      <c r="O45" s="144" t="s">
        <v>84</v>
      </c>
      <c r="P45" s="145"/>
      <c r="Q45" s="145"/>
      <c r="R45" s="146"/>
      <c r="S45" s="147"/>
      <c r="T45" s="148">
        <f>IF(T44="","",VLOOKUP(T44,'【記載例】シフト記号表（勤務時間帯）'!$C$5:$W$46,21,FALSE))</f>
        <v>6</v>
      </c>
      <c r="U45" s="149" t="str">
        <f>IF(U44="","",VLOOKUP(U44,'【記載例】シフト記号表（勤務時間帯）'!$C$5:$W$46,21,FALSE))</f>
        <v>-</v>
      </c>
      <c r="V45" s="149" t="str">
        <f>IF(V44="","",VLOOKUP(V44,'【記載例】シフト記号表（勤務時間帯）'!$C$5:$W$46,21,FALSE))</f>
        <v>-</v>
      </c>
      <c r="W45" s="149" t="str">
        <f>IF(W44="","",VLOOKUP(W44,'【記載例】シフト記号表（勤務時間帯）'!$C$5:$W$46,21,FALSE))</f>
        <v>-</v>
      </c>
      <c r="X45" s="149">
        <f>IF(X44="","",VLOOKUP(X44,'【記載例】シフト記号表（勤務時間帯）'!$C$5:$W$46,21,FALSE))</f>
        <v>6</v>
      </c>
      <c r="Y45" s="149">
        <f>IF(Y44="","",VLOOKUP(Y44,'【記載例】シフト記号表（勤務時間帯）'!$C$5:$W$46,21,FALSE))</f>
        <v>6</v>
      </c>
      <c r="Z45" s="150" t="str">
        <f>IF(Z44="","",VLOOKUP(Z44,'【記載例】シフト記号表（勤務時間帯）'!$C$5:$W$46,21,FALSE))</f>
        <v>-</v>
      </c>
      <c r="AA45" s="148" t="str">
        <f>IF(AA44="","",VLOOKUP(AA44,'【記載例】シフト記号表（勤務時間帯）'!$C$5:$W$46,21,FALSE))</f>
        <v>-</v>
      </c>
      <c r="AB45" s="149" t="str">
        <f>IF(AB44="","",VLOOKUP(AB44,'【記載例】シフト記号表（勤務時間帯）'!$C$5:$W$46,21,FALSE))</f>
        <v>-</v>
      </c>
      <c r="AC45" s="149" t="str">
        <f>IF(AC44="","",VLOOKUP(AC44,'【記載例】シフト記号表（勤務時間帯）'!$C$5:$W$46,21,FALSE))</f>
        <v>-</v>
      </c>
      <c r="AD45" s="149">
        <f>IF(AD44="","",VLOOKUP(AD44,'【記載例】シフト記号表（勤務時間帯）'!$C$5:$W$46,21,FALSE))</f>
        <v>6</v>
      </c>
      <c r="AE45" s="149" t="str">
        <f>IF(AE44="","",VLOOKUP(AE44,'【記載例】シフト記号表（勤務時間帯）'!$C$5:$W$46,21,FALSE))</f>
        <v>-</v>
      </c>
      <c r="AF45" s="149" t="str">
        <f>IF(AF44="","",VLOOKUP(AF44,'【記載例】シフト記号表（勤務時間帯）'!$C$5:$W$46,21,FALSE))</f>
        <v>-</v>
      </c>
      <c r="AG45" s="150" t="str">
        <f>IF(AG44="","",VLOOKUP(AG44,'【記載例】シフト記号表（勤務時間帯）'!$C$5:$W$46,21,FALSE))</f>
        <v>-</v>
      </c>
      <c r="AH45" s="148">
        <f>IF(AH44="","",VLOOKUP(AH44,'【記載例】シフト記号表（勤務時間帯）'!$C$5:$W$46,21,FALSE))</f>
        <v>6</v>
      </c>
      <c r="AI45" s="149" t="str">
        <f>IF(AI44="","",VLOOKUP(AI44,'【記載例】シフト記号表（勤務時間帯）'!$C$5:$W$46,21,FALSE))</f>
        <v>-</v>
      </c>
      <c r="AJ45" s="149" t="str">
        <f>IF(AJ44="","",VLOOKUP(AJ44,'【記載例】シフト記号表（勤務時間帯）'!$C$5:$W$46,21,FALSE))</f>
        <v>-</v>
      </c>
      <c r="AK45" s="149">
        <f>IF(AK44="","",VLOOKUP(AK44,'【記載例】シフト記号表（勤務時間帯）'!$C$5:$W$46,21,FALSE))</f>
        <v>6</v>
      </c>
      <c r="AL45" s="149" t="str">
        <f>IF(AL44="","",VLOOKUP(AL44,'【記載例】シフト記号表（勤務時間帯）'!$C$5:$W$46,21,FALSE))</f>
        <v>-</v>
      </c>
      <c r="AM45" s="149">
        <f>IF(AM44="","",VLOOKUP(AM44,'【記載例】シフト記号表（勤務時間帯）'!$C$5:$W$46,21,FALSE))</f>
        <v>6</v>
      </c>
      <c r="AN45" s="150" t="str">
        <f>IF(AN44="","",VLOOKUP(AN44,'【記載例】シフト記号表（勤務時間帯）'!$C$5:$W$46,21,FALSE))</f>
        <v>-</v>
      </c>
      <c r="AO45" s="148" t="str">
        <f>IF(AO44="","",VLOOKUP(AO44,'【記載例】シフト記号表（勤務時間帯）'!$C$5:$W$46,21,FALSE))</f>
        <v>-</v>
      </c>
      <c r="AP45" s="149" t="str">
        <f>IF(AP44="","",VLOOKUP(AP44,'【記載例】シフト記号表（勤務時間帯）'!$C$5:$W$46,21,FALSE))</f>
        <v>-</v>
      </c>
      <c r="AQ45" s="149" t="str">
        <f>IF(AQ44="","",VLOOKUP(AQ44,'【記載例】シフト記号表（勤務時間帯）'!$C$5:$W$46,21,FALSE))</f>
        <v>-</v>
      </c>
      <c r="AR45" s="149" t="str">
        <f>IF(AR44="","",VLOOKUP(AR44,'【記載例】シフト記号表（勤務時間帯）'!$C$5:$W$46,21,FALSE))</f>
        <v>-</v>
      </c>
      <c r="AS45" s="149" t="str">
        <f>IF(AS44="","",VLOOKUP(AS44,'【記載例】シフト記号表（勤務時間帯）'!$C$5:$W$46,21,FALSE))</f>
        <v>-</v>
      </c>
      <c r="AT45" s="149" t="str">
        <f>IF(AT44="","",VLOOKUP(AT44,'【記載例】シフト記号表（勤務時間帯）'!$C$5:$W$46,21,FALSE))</f>
        <v>-</v>
      </c>
      <c r="AU45" s="150">
        <f>IF(AU44="","",VLOOKUP(AU44,'【記載例】シフト記号表（勤務時間帯）'!$C$5:$W$46,21,FALSE))</f>
        <v>6</v>
      </c>
      <c r="AV45" s="148" t="str">
        <f>IF(AV44="","",VLOOKUP(AV44,'【記載例】シフト記号表（勤務時間帯）'!$C$5:$W$46,21,FALSE))</f>
        <v>-</v>
      </c>
      <c r="AW45" s="149" t="str">
        <f>IF(AW44="","",VLOOKUP(AW44,'【記載例】シフト記号表（勤務時間帯）'!$C$5:$W$46,21,FALSE))</f>
        <v>-</v>
      </c>
      <c r="AX45" s="151" t="str">
        <f>IF(AX44="","",VLOOKUP(AX44,'シフト記号表（勤務時間帯）'!$C$5:$W$46,21,FALSE))</f>
        <v/>
      </c>
      <c r="AY45" s="267">
        <f>IF($BB$3="計画",SUM(T45:AU45),IF($BB$3="実績",SUM(T45:AX45),""))</f>
        <v>48</v>
      </c>
      <c r="AZ45" s="268"/>
      <c r="BA45" s="269">
        <f>IF($BB$3="計画",AY45/4,IF($BB$3="実績",(AY45/($O$9/7)),""))</f>
        <v>11.200000000000001</v>
      </c>
      <c r="BB45" s="270"/>
      <c r="BC45" s="260"/>
      <c r="BD45" s="261"/>
      <c r="BE45" s="261"/>
      <c r="BF45" s="261"/>
      <c r="BG45" s="262"/>
    </row>
    <row r="46" spans="2:59" ht="20.25" customHeight="1" x14ac:dyDescent="0.4">
      <c r="B46" s="152"/>
      <c r="C46" s="296"/>
      <c r="D46" s="297"/>
      <c r="E46" s="298"/>
      <c r="F46" s="153" t="str">
        <f>C45</f>
        <v>介護従業者</v>
      </c>
      <c r="G46" s="300"/>
      <c r="H46" s="299"/>
      <c r="I46" s="297"/>
      <c r="J46" s="297"/>
      <c r="K46" s="298"/>
      <c r="L46" s="301"/>
      <c r="M46" s="294"/>
      <c r="N46" s="302"/>
      <c r="O46" s="180" t="s">
        <v>85</v>
      </c>
      <c r="P46" s="181"/>
      <c r="Q46" s="181"/>
      <c r="R46" s="182"/>
      <c r="S46" s="183"/>
      <c r="T46" s="158" t="str">
        <f>IF(T44="","",VLOOKUP(T44,'【記載例】シフト記号表（勤務時間帯）'!$C$5:$Y$46,23,FALSE))</f>
        <v>-</v>
      </c>
      <c r="U46" s="159" t="str">
        <f>IF(U44="","",VLOOKUP(U44,'【記載例】シフト記号表（勤務時間帯）'!$C$5:$Y$46,23,FALSE))</f>
        <v>-</v>
      </c>
      <c r="V46" s="159" t="str">
        <f>IF(V44="","",VLOOKUP(V44,'【記載例】シフト記号表（勤務時間帯）'!$C$5:$Y$46,23,FALSE))</f>
        <v>-</v>
      </c>
      <c r="W46" s="159" t="str">
        <f>IF(W44="","",VLOOKUP(W44,'【記載例】シフト記号表（勤務時間帯）'!$C$5:$Y$46,23,FALSE))</f>
        <v>-</v>
      </c>
      <c r="X46" s="159" t="str">
        <f>IF(X44="","",VLOOKUP(X44,'【記載例】シフト記号表（勤務時間帯）'!$C$5:$Y$46,23,FALSE))</f>
        <v>-</v>
      </c>
      <c r="Y46" s="159" t="str">
        <f>IF(Y44="","",VLOOKUP(Y44,'【記載例】シフト記号表（勤務時間帯）'!$C$5:$Y$46,23,FALSE))</f>
        <v>-</v>
      </c>
      <c r="Z46" s="160" t="str">
        <f>IF(Z44="","",VLOOKUP(Z44,'【記載例】シフト記号表（勤務時間帯）'!$C$5:$Y$46,23,FALSE))</f>
        <v>-</v>
      </c>
      <c r="AA46" s="158" t="str">
        <f>IF(AA44="","",VLOOKUP(AA44,'【記載例】シフト記号表（勤務時間帯）'!$C$5:$Y$46,23,FALSE))</f>
        <v>-</v>
      </c>
      <c r="AB46" s="159" t="str">
        <f>IF(AB44="","",VLOOKUP(AB44,'【記載例】シフト記号表（勤務時間帯）'!$C$5:$Y$46,23,FALSE))</f>
        <v>-</v>
      </c>
      <c r="AC46" s="159" t="str">
        <f>IF(AC44="","",VLOOKUP(AC44,'【記載例】シフト記号表（勤務時間帯）'!$C$5:$Y$46,23,FALSE))</f>
        <v>-</v>
      </c>
      <c r="AD46" s="159" t="str">
        <f>IF(AD44="","",VLOOKUP(AD44,'【記載例】シフト記号表（勤務時間帯）'!$C$5:$Y$46,23,FALSE))</f>
        <v>-</v>
      </c>
      <c r="AE46" s="159" t="str">
        <f>IF(AE44="","",VLOOKUP(AE44,'【記載例】シフト記号表（勤務時間帯）'!$C$5:$Y$46,23,FALSE))</f>
        <v>-</v>
      </c>
      <c r="AF46" s="159" t="str">
        <f>IF(AF44="","",VLOOKUP(AF44,'【記載例】シフト記号表（勤務時間帯）'!$C$5:$Y$46,23,FALSE))</f>
        <v>-</v>
      </c>
      <c r="AG46" s="160" t="str">
        <f>IF(AG44="","",VLOOKUP(AG44,'【記載例】シフト記号表（勤務時間帯）'!$C$5:$Y$46,23,FALSE))</f>
        <v>-</v>
      </c>
      <c r="AH46" s="158" t="str">
        <f>IF(AH44="","",VLOOKUP(AH44,'【記載例】シフト記号表（勤務時間帯）'!$C$5:$Y$46,23,FALSE))</f>
        <v>-</v>
      </c>
      <c r="AI46" s="159" t="str">
        <f>IF(AI44="","",VLOOKUP(AI44,'【記載例】シフト記号表（勤務時間帯）'!$C$5:$Y$46,23,FALSE))</f>
        <v>-</v>
      </c>
      <c r="AJ46" s="159" t="str">
        <f>IF(AJ44="","",VLOOKUP(AJ44,'【記載例】シフト記号表（勤務時間帯）'!$C$5:$Y$46,23,FALSE))</f>
        <v>-</v>
      </c>
      <c r="AK46" s="159" t="str">
        <f>IF(AK44="","",VLOOKUP(AK44,'【記載例】シフト記号表（勤務時間帯）'!$C$5:$Y$46,23,FALSE))</f>
        <v>-</v>
      </c>
      <c r="AL46" s="159" t="str">
        <f>IF(AL44="","",VLOOKUP(AL44,'【記載例】シフト記号表（勤務時間帯）'!$C$5:$Y$46,23,FALSE))</f>
        <v>-</v>
      </c>
      <c r="AM46" s="159" t="str">
        <f>IF(AM44="","",VLOOKUP(AM44,'【記載例】シフト記号表（勤務時間帯）'!$C$5:$Y$46,23,FALSE))</f>
        <v>-</v>
      </c>
      <c r="AN46" s="160" t="str">
        <f>IF(AN44="","",VLOOKUP(AN44,'【記載例】シフト記号表（勤務時間帯）'!$C$5:$Y$46,23,FALSE))</f>
        <v>-</v>
      </c>
      <c r="AO46" s="158" t="str">
        <f>IF(AO44="","",VLOOKUP(AO44,'【記載例】シフト記号表（勤務時間帯）'!$C$5:$Y$46,23,FALSE))</f>
        <v>-</v>
      </c>
      <c r="AP46" s="159" t="str">
        <f>IF(AP44="","",VLOOKUP(AP44,'【記載例】シフト記号表（勤務時間帯）'!$C$5:$Y$46,23,FALSE))</f>
        <v>-</v>
      </c>
      <c r="AQ46" s="159" t="str">
        <f>IF(AQ44="","",VLOOKUP(AQ44,'【記載例】シフト記号表（勤務時間帯）'!$C$5:$Y$46,23,FALSE))</f>
        <v>-</v>
      </c>
      <c r="AR46" s="159" t="str">
        <f>IF(AR44="","",VLOOKUP(AR44,'【記載例】シフト記号表（勤務時間帯）'!$C$5:$Y$46,23,FALSE))</f>
        <v>-</v>
      </c>
      <c r="AS46" s="159" t="str">
        <f>IF(AS44="","",VLOOKUP(AS44,'【記載例】シフト記号表（勤務時間帯）'!$C$5:$Y$46,23,FALSE))</f>
        <v>-</v>
      </c>
      <c r="AT46" s="159" t="str">
        <f>IF(AT44="","",VLOOKUP(AT44,'【記載例】シフト記号表（勤務時間帯）'!$C$5:$Y$46,23,FALSE))</f>
        <v>-</v>
      </c>
      <c r="AU46" s="160" t="str">
        <f>IF(AU44="","",VLOOKUP(AU44,'【記載例】シフト記号表（勤務時間帯）'!$C$5:$Y$46,23,FALSE))</f>
        <v>-</v>
      </c>
      <c r="AV46" s="158" t="str">
        <f>IF(AV44="","",VLOOKUP(AV44,'【記載例】シフト記号表（勤務時間帯）'!$C$5:$Y$46,23,FALSE))</f>
        <v>-</v>
      </c>
      <c r="AW46" s="159" t="str">
        <f>IF(AW44="","",VLOOKUP(AW44,'【記載例】シフト記号表（勤務時間帯）'!$C$5:$Y$46,23,FALSE))</f>
        <v>-</v>
      </c>
      <c r="AX46" s="161" t="str">
        <f>IF(AX44="","",VLOOKUP(AX44,'シフト記号表（勤務時間帯）'!$C$5:$Y$46,23,FALSE))</f>
        <v/>
      </c>
      <c r="AY46" s="275">
        <f>IF($BB$3="計画",SUM(T46:AU46),IF($BB$3="実績",SUM(T46:AX46),""))</f>
        <v>0</v>
      </c>
      <c r="AZ46" s="276"/>
      <c r="BA46" s="277">
        <f>IF($BB$3="計画",AY46/4,IF($BB$3="実績",(AY46/($O$9/7)),""))</f>
        <v>0</v>
      </c>
      <c r="BB46" s="278"/>
      <c r="BC46" s="293"/>
      <c r="BD46" s="294"/>
      <c r="BE46" s="294"/>
      <c r="BF46" s="294"/>
      <c r="BG46" s="295"/>
    </row>
    <row r="47" spans="2:59" ht="20.25" customHeight="1" x14ac:dyDescent="0.4">
      <c r="B47" s="162"/>
      <c r="C47" s="263"/>
      <c r="D47" s="264"/>
      <c r="E47" s="265"/>
      <c r="F47" s="143"/>
      <c r="G47" s="279"/>
      <c r="H47" s="266"/>
      <c r="I47" s="264"/>
      <c r="J47" s="264"/>
      <c r="K47" s="265"/>
      <c r="L47" s="282"/>
      <c r="M47" s="258"/>
      <c r="N47" s="283"/>
      <c r="O47" s="164" t="s">
        <v>17</v>
      </c>
      <c r="P47" s="173"/>
      <c r="Q47" s="173"/>
      <c r="R47" s="174"/>
      <c r="S47" s="179"/>
      <c r="T47" s="168"/>
      <c r="U47" s="169"/>
      <c r="V47" s="169"/>
      <c r="W47" s="169"/>
      <c r="X47" s="169"/>
      <c r="Y47" s="169"/>
      <c r="Z47" s="170"/>
      <c r="AA47" s="168"/>
      <c r="AB47" s="169"/>
      <c r="AC47" s="169"/>
      <c r="AD47" s="169"/>
      <c r="AE47" s="169"/>
      <c r="AF47" s="169"/>
      <c r="AG47" s="170"/>
      <c r="AH47" s="168"/>
      <c r="AI47" s="169"/>
      <c r="AJ47" s="169"/>
      <c r="AK47" s="169"/>
      <c r="AL47" s="169"/>
      <c r="AM47" s="169"/>
      <c r="AN47" s="170"/>
      <c r="AO47" s="168"/>
      <c r="AP47" s="169"/>
      <c r="AQ47" s="169"/>
      <c r="AR47" s="169"/>
      <c r="AS47" s="169"/>
      <c r="AT47" s="169"/>
      <c r="AU47" s="170"/>
      <c r="AV47" s="168"/>
      <c r="AW47" s="169"/>
      <c r="AX47" s="171"/>
      <c r="AY47" s="289"/>
      <c r="AZ47" s="290"/>
      <c r="BA47" s="291"/>
      <c r="BB47" s="292"/>
      <c r="BC47" s="257"/>
      <c r="BD47" s="258"/>
      <c r="BE47" s="258"/>
      <c r="BF47" s="258"/>
      <c r="BG47" s="259"/>
    </row>
    <row r="48" spans="2:59" ht="20.25" customHeight="1" x14ac:dyDescent="0.4">
      <c r="B48" s="142">
        <f>B45+1</f>
        <v>11</v>
      </c>
      <c r="C48" s="263"/>
      <c r="D48" s="264"/>
      <c r="E48" s="265"/>
      <c r="F48" s="143"/>
      <c r="G48" s="280"/>
      <c r="H48" s="266"/>
      <c r="I48" s="264"/>
      <c r="J48" s="264"/>
      <c r="K48" s="265"/>
      <c r="L48" s="284"/>
      <c r="M48" s="261"/>
      <c r="N48" s="285"/>
      <c r="O48" s="144" t="s">
        <v>84</v>
      </c>
      <c r="P48" s="145"/>
      <c r="Q48" s="145"/>
      <c r="R48" s="146"/>
      <c r="S48" s="147"/>
      <c r="T48" s="148" t="str">
        <f>IF(T47="","",VLOOKUP(T47,'シフト記号表（勤務時間帯）'!$C$5:$W$46,21,FALSE))</f>
        <v/>
      </c>
      <c r="U48" s="149" t="str">
        <f>IF(U47="","",VLOOKUP(U47,'シフト記号表（勤務時間帯）'!$C$5:$W$46,21,FALSE))</f>
        <v/>
      </c>
      <c r="V48" s="149" t="str">
        <f>IF(V47="","",VLOOKUP(V47,'シフト記号表（勤務時間帯）'!$C$5:$W$46,21,FALSE))</f>
        <v/>
      </c>
      <c r="W48" s="149" t="str">
        <f>IF(W47="","",VLOOKUP(W47,'シフト記号表（勤務時間帯）'!$C$5:$W$46,21,FALSE))</f>
        <v/>
      </c>
      <c r="X48" s="149" t="str">
        <f>IF(X47="","",VLOOKUP(X47,'シフト記号表（勤務時間帯）'!$C$5:$W$46,21,FALSE))</f>
        <v/>
      </c>
      <c r="Y48" s="149" t="str">
        <f>IF(Y47="","",VLOOKUP(Y47,'シフト記号表（勤務時間帯）'!$C$5:$W$46,21,FALSE))</f>
        <v/>
      </c>
      <c r="Z48" s="150" t="str">
        <f>IF(Z47="","",VLOOKUP(Z47,'シフト記号表（勤務時間帯）'!$C$5:$W$46,21,FALSE))</f>
        <v/>
      </c>
      <c r="AA48" s="148" t="str">
        <f>IF(AA47="","",VLOOKUP(AA47,'シフト記号表（勤務時間帯）'!$C$5:$W$46,21,FALSE))</f>
        <v/>
      </c>
      <c r="AB48" s="149" t="str">
        <f>IF(AB47="","",VLOOKUP(AB47,'シフト記号表（勤務時間帯）'!$C$5:$W$46,21,FALSE))</f>
        <v/>
      </c>
      <c r="AC48" s="149" t="str">
        <f>IF(AC47="","",VLOOKUP(AC47,'シフト記号表（勤務時間帯）'!$C$5:$W$46,21,FALSE))</f>
        <v/>
      </c>
      <c r="AD48" s="149" t="str">
        <f>IF(AD47="","",VLOOKUP(AD47,'シフト記号表（勤務時間帯）'!$C$5:$W$46,21,FALSE))</f>
        <v/>
      </c>
      <c r="AE48" s="149" t="str">
        <f>IF(AE47="","",VLOOKUP(AE47,'シフト記号表（勤務時間帯）'!$C$5:$W$46,21,FALSE))</f>
        <v/>
      </c>
      <c r="AF48" s="149" t="str">
        <f>IF(AF47="","",VLOOKUP(AF47,'シフト記号表（勤務時間帯）'!$C$5:$W$46,21,FALSE))</f>
        <v/>
      </c>
      <c r="AG48" s="150" t="str">
        <f>IF(AG47="","",VLOOKUP(AG47,'シフト記号表（勤務時間帯）'!$C$5:$W$46,21,FALSE))</f>
        <v/>
      </c>
      <c r="AH48" s="148" t="str">
        <f>IF(AH47="","",VLOOKUP(AH47,'シフト記号表（勤務時間帯）'!$C$5:$W$46,21,FALSE))</f>
        <v/>
      </c>
      <c r="AI48" s="149" t="str">
        <f>IF(AI47="","",VLOOKUP(AI47,'シフト記号表（勤務時間帯）'!$C$5:$W$46,21,FALSE))</f>
        <v/>
      </c>
      <c r="AJ48" s="149" t="str">
        <f>IF(AJ47="","",VLOOKUP(AJ47,'シフト記号表（勤務時間帯）'!$C$5:$W$46,21,FALSE))</f>
        <v/>
      </c>
      <c r="AK48" s="149" t="str">
        <f>IF(AK47="","",VLOOKUP(AK47,'シフト記号表（勤務時間帯）'!$C$5:$W$46,21,FALSE))</f>
        <v/>
      </c>
      <c r="AL48" s="149" t="str">
        <f>IF(AL47="","",VLOOKUP(AL47,'シフト記号表（勤務時間帯）'!$C$5:$W$46,21,FALSE))</f>
        <v/>
      </c>
      <c r="AM48" s="149" t="str">
        <f>IF(AM47="","",VLOOKUP(AM47,'シフト記号表（勤務時間帯）'!$C$5:$W$46,21,FALSE))</f>
        <v/>
      </c>
      <c r="AN48" s="150" t="str">
        <f>IF(AN47="","",VLOOKUP(AN47,'シフト記号表（勤務時間帯）'!$C$5:$W$46,21,FALSE))</f>
        <v/>
      </c>
      <c r="AO48" s="148" t="str">
        <f>IF(AO47="","",VLOOKUP(AO47,'シフト記号表（勤務時間帯）'!$C$5:$W$46,21,FALSE))</f>
        <v/>
      </c>
      <c r="AP48" s="149" t="str">
        <f>IF(AP47="","",VLOOKUP(AP47,'シフト記号表（勤務時間帯）'!$C$5:$W$46,21,FALSE))</f>
        <v/>
      </c>
      <c r="AQ48" s="149" t="str">
        <f>IF(AQ47="","",VLOOKUP(AQ47,'シフト記号表（勤務時間帯）'!$C$5:$W$46,21,FALSE))</f>
        <v/>
      </c>
      <c r="AR48" s="149" t="str">
        <f>IF(AR47="","",VLOOKUP(AR47,'シフト記号表（勤務時間帯）'!$C$5:$W$46,21,FALSE))</f>
        <v/>
      </c>
      <c r="AS48" s="149" t="str">
        <f>IF(AS47="","",VLOOKUP(AS47,'シフト記号表（勤務時間帯）'!$C$5:$W$46,21,FALSE))</f>
        <v/>
      </c>
      <c r="AT48" s="149" t="str">
        <f>IF(AT47="","",VLOOKUP(AT47,'シフト記号表（勤務時間帯）'!$C$5:$W$46,21,FALSE))</f>
        <v/>
      </c>
      <c r="AU48" s="150" t="str">
        <f>IF(AU47="","",VLOOKUP(AU47,'シフト記号表（勤務時間帯）'!$C$5:$W$46,21,FALSE))</f>
        <v/>
      </c>
      <c r="AV48" s="148" t="str">
        <f>IF(AV47="","",VLOOKUP(AV47,'シフト記号表（勤務時間帯）'!$C$5:$W$46,21,FALSE))</f>
        <v/>
      </c>
      <c r="AW48" s="149" t="str">
        <f>IF(AW47="","",VLOOKUP(AW47,'シフト記号表（勤務時間帯）'!$C$5:$W$46,21,FALSE))</f>
        <v/>
      </c>
      <c r="AX48" s="151" t="str">
        <f>IF(AX47="","",VLOOKUP(AX47,'シフト記号表（勤務時間帯）'!$C$5:$W$46,21,FALSE))</f>
        <v/>
      </c>
      <c r="AY48" s="267">
        <f>IF($BB$3="計画",SUM(T48:AU48),IF($BB$3="実績",SUM(T48:AX48),""))</f>
        <v>0</v>
      </c>
      <c r="AZ48" s="268"/>
      <c r="BA48" s="269">
        <f>IF($BB$3="計画",AY48/4,IF($BB$3="実績",(AY48/($O$9/7)),""))</f>
        <v>0</v>
      </c>
      <c r="BB48" s="270"/>
      <c r="BC48" s="260"/>
      <c r="BD48" s="261"/>
      <c r="BE48" s="261"/>
      <c r="BF48" s="261"/>
      <c r="BG48" s="262"/>
    </row>
    <row r="49" spans="2:59" ht="20.25" customHeight="1" x14ac:dyDescent="0.4">
      <c r="B49" s="152"/>
      <c r="C49" s="296"/>
      <c r="D49" s="297"/>
      <c r="E49" s="298"/>
      <c r="F49" s="153">
        <f>C48</f>
        <v>0</v>
      </c>
      <c r="G49" s="300"/>
      <c r="H49" s="299"/>
      <c r="I49" s="297"/>
      <c r="J49" s="297"/>
      <c r="K49" s="298"/>
      <c r="L49" s="301"/>
      <c r="M49" s="294"/>
      <c r="N49" s="302"/>
      <c r="O49" s="180" t="s">
        <v>85</v>
      </c>
      <c r="P49" s="181"/>
      <c r="Q49" s="181"/>
      <c r="R49" s="182"/>
      <c r="S49" s="183"/>
      <c r="T49" s="158" t="str">
        <f>IF(T47="","",VLOOKUP(T47,'シフト記号表（勤務時間帯）'!$C$5:$Y$46,23,FALSE))</f>
        <v/>
      </c>
      <c r="U49" s="159" t="str">
        <f>IF(U47="","",VLOOKUP(U47,'シフト記号表（勤務時間帯）'!$C$5:$Y$46,23,FALSE))</f>
        <v/>
      </c>
      <c r="V49" s="159" t="str">
        <f>IF(V47="","",VLOOKUP(V47,'シフト記号表（勤務時間帯）'!$C$5:$Y$46,23,FALSE))</f>
        <v/>
      </c>
      <c r="W49" s="159" t="str">
        <f>IF(W47="","",VLOOKUP(W47,'シフト記号表（勤務時間帯）'!$C$5:$Y$46,23,FALSE))</f>
        <v/>
      </c>
      <c r="X49" s="159" t="str">
        <f>IF(X47="","",VLOOKUP(X47,'シフト記号表（勤務時間帯）'!$C$5:$Y$46,23,FALSE))</f>
        <v/>
      </c>
      <c r="Y49" s="159" t="str">
        <f>IF(Y47="","",VLOOKUP(Y47,'シフト記号表（勤務時間帯）'!$C$5:$Y$46,23,FALSE))</f>
        <v/>
      </c>
      <c r="Z49" s="160" t="str">
        <f>IF(Z47="","",VLOOKUP(Z47,'シフト記号表（勤務時間帯）'!$C$5:$Y$46,23,FALSE))</f>
        <v/>
      </c>
      <c r="AA49" s="158" t="str">
        <f>IF(AA47="","",VLOOKUP(AA47,'シフト記号表（勤務時間帯）'!$C$5:$Y$46,23,FALSE))</f>
        <v/>
      </c>
      <c r="AB49" s="159" t="str">
        <f>IF(AB47="","",VLOOKUP(AB47,'シフト記号表（勤務時間帯）'!$C$5:$Y$46,23,FALSE))</f>
        <v/>
      </c>
      <c r="AC49" s="159" t="str">
        <f>IF(AC47="","",VLOOKUP(AC47,'シフト記号表（勤務時間帯）'!$C$5:$Y$46,23,FALSE))</f>
        <v/>
      </c>
      <c r="AD49" s="159" t="str">
        <f>IF(AD47="","",VLOOKUP(AD47,'シフト記号表（勤務時間帯）'!$C$5:$Y$46,23,FALSE))</f>
        <v/>
      </c>
      <c r="AE49" s="159" t="str">
        <f>IF(AE47="","",VLOOKUP(AE47,'シフト記号表（勤務時間帯）'!$C$5:$Y$46,23,FALSE))</f>
        <v/>
      </c>
      <c r="AF49" s="159" t="str">
        <f>IF(AF47="","",VLOOKUP(AF47,'シフト記号表（勤務時間帯）'!$C$5:$Y$46,23,FALSE))</f>
        <v/>
      </c>
      <c r="AG49" s="160" t="str">
        <f>IF(AG47="","",VLOOKUP(AG47,'シフト記号表（勤務時間帯）'!$C$5:$Y$46,23,FALSE))</f>
        <v/>
      </c>
      <c r="AH49" s="158" t="str">
        <f>IF(AH47="","",VLOOKUP(AH47,'シフト記号表（勤務時間帯）'!$C$5:$Y$46,23,FALSE))</f>
        <v/>
      </c>
      <c r="AI49" s="159" t="str">
        <f>IF(AI47="","",VLOOKUP(AI47,'シフト記号表（勤務時間帯）'!$C$5:$Y$46,23,FALSE))</f>
        <v/>
      </c>
      <c r="AJ49" s="159" t="str">
        <f>IF(AJ47="","",VLOOKUP(AJ47,'シフト記号表（勤務時間帯）'!$C$5:$Y$46,23,FALSE))</f>
        <v/>
      </c>
      <c r="AK49" s="159" t="str">
        <f>IF(AK47="","",VLOOKUP(AK47,'シフト記号表（勤務時間帯）'!$C$5:$Y$46,23,FALSE))</f>
        <v/>
      </c>
      <c r="AL49" s="159" t="str">
        <f>IF(AL47="","",VLOOKUP(AL47,'シフト記号表（勤務時間帯）'!$C$5:$Y$46,23,FALSE))</f>
        <v/>
      </c>
      <c r="AM49" s="159" t="str">
        <f>IF(AM47="","",VLOOKUP(AM47,'シフト記号表（勤務時間帯）'!$C$5:$Y$46,23,FALSE))</f>
        <v/>
      </c>
      <c r="AN49" s="160" t="str">
        <f>IF(AN47="","",VLOOKUP(AN47,'シフト記号表（勤務時間帯）'!$C$5:$Y$46,23,FALSE))</f>
        <v/>
      </c>
      <c r="AO49" s="158" t="str">
        <f>IF(AO47="","",VLOOKUP(AO47,'シフト記号表（勤務時間帯）'!$C$5:$Y$46,23,FALSE))</f>
        <v/>
      </c>
      <c r="AP49" s="159" t="str">
        <f>IF(AP47="","",VLOOKUP(AP47,'シフト記号表（勤務時間帯）'!$C$5:$Y$46,23,FALSE))</f>
        <v/>
      </c>
      <c r="AQ49" s="159" t="str">
        <f>IF(AQ47="","",VLOOKUP(AQ47,'シフト記号表（勤務時間帯）'!$C$5:$Y$46,23,FALSE))</f>
        <v/>
      </c>
      <c r="AR49" s="159" t="str">
        <f>IF(AR47="","",VLOOKUP(AR47,'シフト記号表（勤務時間帯）'!$C$5:$Y$46,23,FALSE))</f>
        <v/>
      </c>
      <c r="AS49" s="159" t="str">
        <f>IF(AS47="","",VLOOKUP(AS47,'シフト記号表（勤務時間帯）'!$C$5:$Y$46,23,FALSE))</f>
        <v/>
      </c>
      <c r="AT49" s="159" t="str">
        <f>IF(AT47="","",VLOOKUP(AT47,'シフト記号表（勤務時間帯）'!$C$5:$Y$46,23,FALSE))</f>
        <v/>
      </c>
      <c r="AU49" s="160" t="str">
        <f>IF(AU47="","",VLOOKUP(AU47,'シフト記号表（勤務時間帯）'!$C$5:$Y$46,23,FALSE))</f>
        <v/>
      </c>
      <c r="AV49" s="158" t="str">
        <f>IF(AV47="","",VLOOKUP(AV47,'シフト記号表（勤務時間帯）'!$C$5:$Y$46,23,FALSE))</f>
        <v/>
      </c>
      <c r="AW49" s="159" t="str">
        <f>IF(AW47="","",VLOOKUP(AW47,'シフト記号表（勤務時間帯）'!$C$5:$Y$46,23,FALSE))</f>
        <v/>
      </c>
      <c r="AX49" s="161" t="str">
        <f>IF(AX47="","",VLOOKUP(AX47,'シフト記号表（勤務時間帯）'!$C$5:$Y$46,23,FALSE))</f>
        <v/>
      </c>
      <c r="AY49" s="275">
        <f>IF($BB$3="計画",SUM(T49:AU49),IF($BB$3="実績",SUM(T49:AX49),""))</f>
        <v>0</v>
      </c>
      <c r="AZ49" s="276"/>
      <c r="BA49" s="277">
        <f>IF($BB$3="計画",AY49/4,IF($BB$3="実績",(AY49/($O$9/7)),""))</f>
        <v>0</v>
      </c>
      <c r="BB49" s="278"/>
      <c r="BC49" s="293"/>
      <c r="BD49" s="294"/>
      <c r="BE49" s="294"/>
      <c r="BF49" s="294"/>
      <c r="BG49" s="295"/>
    </row>
    <row r="50" spans="2:59" ht="20.25" customHeight="1" x14ac:dyDescent="0.4">
      <c r="B50" s="162"/>
      <c r="C50" s="263"/>
      <c r="D50" s="264"/>
      <c r="E50" s="265"/>
      <c r="F50" s="143"/>
      <c r="G50" s="279"/>
      <c r="H50" s="266"/>
      <c r="I50" s="264"/>
      <c r="J50" s="264"/>
      <c r="K50" s="265"/>
      <c r="L50" s="282"/>
      <c r="M50" s="258"/>
      <c r="N50" s="283"/>
      <c r="O50" s="164" t="s">
        <v>17</v>
      </c>
      <c r="P50" s="173"/>
      <c r="Q50" s="173"/>
      <c r="R50" s="174"/>
      <c r="S50" s="179"/>
      <c r="T50" s="168"/>
      <c r="U50" s="169"/>
      <c r="V50" s="169"/>
      <c r="W50" s="169"/>
      <c r="X50" s="169"/>
      <c r="Y50" s="169"/>
      <c r="Z50" s="170"/>
      <c r="AA50" s="168"/>
      <c r="AB50" s="169"/>
      <c r="AC50" s="169"/>
      <c r="AD50" s="169"/>
      <c r="AE50" s="169"/>
      <c r="AF50" s="169"/>
      <c r="AG50" s="170"/>
      <c r="AH50" s="168"/>
      <c r="AI50" s="169"/>
      <c r="AJ50" s="169"/>
      <c r="AK50" s="169"/>
      <c r="AL50" s="169"/>
      <c r="AM50" s="169"/>
      <c r="AN50" s="170"/>
      <c r="AO50" s="168"/>
      <c r="AP50" s="169"/>
      <c r="AQ50" s="169"/>
      <c r="AR50" s="169"/>
      <c r="AS50" s="169"/>
      <c r="AT50" s="169"/>
      <c r="AU50" s="170"/>
      <c r="AV50" s="168"/>
      <c r="AW50" s="169"/>
      <c r="AX50" s="171"/>
      <c r="AY50" s="289"/>
      <c r="AZ50" s="290"/>
      <c r="BA50" s="291"/>
      <c r="BB50" s="292"/>
      <c r="BC50" s="257"/>
      <c r="BD50" s="258"/>
      <c r="BE50" s="258"/>
      <c r="BF50" s="258"/>
      <c r="BG50" s="259"/>
    </row>
    <row r="51" spans="2:59" ht="20.25" customHeight="1" x14ac:dyDescent="0.4">
      <c r="B51" s="142">
        <f>B48+1</f>
        <v>12</v>
      </c>
      <c r="C51" s="263"/>
      <c r="D51" s="264"/>
      <c r="E51" s="265"/>
      <c r="F51" s="143"/>
      <c r="G51" s="280"/>
      <c r="H51" s="266"/>
      <c r="I51" s="264"/>
      <c r="J51" s="264"/>
      <c r="K51" s="265"/>
      <c r="L51" s="284"/>
      <c r="M51" s="261"/>
      <c r="N51" s="285"/>
      <c r="O51" s="144" t="s">
        <v>84</v>
      </c>
      <c r="P51" s="145"/>
      <c r="Q51" s="145"/>
      <c r="R51" s="146"/>
      <c r="S51" s="147"/>
      <c r="T51" s="148" t="str">
        <f>IF(T50="","",VLOOKUP(T50,'シフト記号表（勤務時間帯）'!$C$5:$W$46,21,FALSE))</f>
        <v/>
      </c>
      <c r="U51" s="149" t="str">
        <f>IF(U50="","",VLOOKUP(U50,'シフト記号表（勤務時間帯）'!$C$5:$W$46,21,FALSE))</f>
        <v/>
      </c>
      <c r="V51" s="149" t="str">
        <f>IF(V50="","",VLOOKUP(V50,'シフト記号表（勤務時間帯）'!$C$5:$W$46,21,FALSE))</f>
        <v/>
      </c>
      <c r="W51" s="149" t="str">
        <f>IF(W50="","",VLOOKUP(W50,'シフト記号表（勤務時間帯）'!$C$5:$W$46,21,FALSE))</f>
        <v/>
      </c>
      <c r="X51" s="149" t="str">
        <f>IF(X50="","",VLOOKUP(X50,'シフト記号表（勤務時間帯）'!$C$5:$W$46,21,FALSE))</f>
        <v/>
      </c>
      <c r="Y51" s="149" t="str">
        <f>IF(Y50="","",VLOOKUP(Y50,'シフト記号表（勤務時間帯）'!$C$5:$W$46,21,FALSE))</f>
        <v/>
      </c>
      <c r="Z51" s="150" t="str">
        <f>IF(Z50="","",VLOOKUP(Z50,'シフト記号表（勤務時間帯）'!$C$5:$W$46,21,FALSE))</f>
        <v/>
      </c>
      <c r="AA51" s="148" t="str">
        <f>IF(AA50="","",VLOOKUP(AA50,'シフト記号表（勤務時間帯）'!$C$5:$W$46,21,FALSE))</f>
        <v/>
      </c>
      <c r="AB51" s="149" t="str">
        <f>IF(AB50="","",VLOOKUP(AB50,'シフト記号表（勤務時間帯）'!$C$5:$W$46,21,FALSE))</f>
        <v/>
      </c>
      <c r="AC51" s="149" t="str">
        <f>IF(AC50="","",VLOOKUP(AC50,'シフト記号表（勤務時間帯）'!$C$5:$W$46,21,FALSE))</f>
        <v/>
      </c>
      <c r="AD51" s="149" t="str">
        <f>IF(AD50="","",VLOOKUP(AD50,'シフト記号表（勤務時間帯）'!$C$5:$W$46,21,FALSE))</f>
        <v/>
      </c>
      <c r="AE51" s="149" t="str">
        <f>IF(AE50="","",VLOOKUP(AE50,'シフト記号表（勤務時間帯）'!$C$5:$W$46,21,FALSE))</f>
        <v/>
      </c>
      <c r="AF51" s="149" t="str">
        <f>IF(AF50="","",VLOOKUP(AF50,'シフト記号表（勤務時間帯）'!$C$5:$W$46,21,FALSE))</f>
        <v/>
      </c>
      <c r="AG51" s="150" t="str">
        <f>IF(AG50="","",VLOOKUP(AG50,'シフト記号表（勤務時間帯）'!$C$5:$W$46,21,FALSE))</f>
        <v/>
      </c>
      <c r="AH51" s="148" t="str">
        <f>IF(AH50="","",VLOOKUP(AH50,'シフト記号表（勤務時間帯）'!$C$5:$W$46,21,FALSE))</f>
        <v/>
      </c>
      <c r="AI51" s="149" t="str">
        <f>IF(AI50="","",VLOOKUP(AI50,'シフト記号表（勤務時間帯）'!$C$5:$W$46,21,FALSE))</f>
        <v/>
      </c>
      <c r="AJ51" s="149" t="str">
        <f>IF(AJ50="","",VLOOKUP(AJ50,'シフト記号表（勤務時間帯）'!$C$5:$W$46,21,FALSE))</f>
        <v/>
      </c>
      <c r="AK51" s="149" t="str">
        <f>IF(AK50="","",VLOOKUP(AK50,'シフト記号表（勤務時間帯）'!$C$5:$W$46,21,FALSE))</f>
        <v/>
      </c>
      <c r="AL51" s="149" t="str">
        <f>IF(AL50="","",VLOOKUP(AL50,'シフト記号表（勤務時間帯）'!$C$5:$W$46,21,FALSE))</f>
        <v/>
      </c>
      <c r="AM51" s="149" t="str">
        <f>IF(AM50="","",VLOOKUP(AM50,'シフト記号表（勤務時間帯）'!$C$5:$W$46,21,FALSE))</f>
        <v/>
      </c>
      <c r="AN51" s="150" t="str">
        <f>IF(AN50="","",VLOOKUP(AN50,'シフト記号表（勤務時間帯）'!$C$5:$W$46,21,FALSE))</f>
        <v/>
      </c>
      <c r="AO51" s="148" t="str">
        <f>IF(AO50="","",VLOOKUP(AO50,'シフト記号表（勤務時間帯）'!$C$5:$W$46,21,FALSE))</f>
        <v/>
      </c>
      <c r="AP51" s="149" t="str">
        <f>IF(AP50="","",VLOOKUP(AP50,'シフト記号表（勤務時間帯）'!$C$5:$W$46,21,FALSE))</f>
        <v/>
      </c>
      <c r="AQ51" s="149" t="str">
        <f>IF(AQ50="","",VLOOKUP(AQ50,'シフト記号表（勤務時間帯）'!$C$5:$W$46,21,FALSE))</f>
        <v/>
      </c>
      <c r="AR51" s="149" t="str">
        <f>IF(AR50="","",VLOOKUP(AR50,'シフト記号表（勤務時間帯）'!$C$5:$W$46,21,FALSE))</f>
        <v/>
      </c>
      <c r="AS51" s="149" t="str">
        <f>IF(AS50="","",VLOOKUP(AS50,'シフト記号表（勤務時間帯）'!$C$5:$W$46,21,FALSE))</f>
        <v/>
      </c>
      <c r="AT51" s="149" t="str">
        <f>IF(AT50="","",VLOOKUP(AT50,'シフト記号表（勤務時間帯）'!$C$5:$W$46,21,FALSE))</f>
        <v/>
      </c>
      <c r="AU51" s="150" t="str">
        <f>IF(AU50="","",VLOOKUP(AU50,'シフト記号表（勤務時間帯）'!$C$5:$W$46,21,FALSE))</f>
        <v/>
      </c>
      <c r="AV51" s="148" t="str">
        <f>IF(AV50="","",VLOOKUP(AV50,'シフト記号表（勤務時間帯）'!$C$5:$W$46,21,FALSE))</f>
        <v/>
      </c>
      <c r="AW51" s="149" t="str">
        <f>IF(AW50="","",VLOOKUP(AW50,'シフト記号表（勤務時間帯）'!$C$5:$W$46,21,FALSE))</f>
        <v/>
      </c>
      <c r="AX51" s="151" t="str">
        <f>IF(AX50="","",VLOOKUP(AX50,'シフト記号表（勤務時間帯）'!$C$5:$W$46,21,FALSE))</f>
        <v/>
      </c>
      <c r="AY51" s="267">
        <f>IF($BB$3="計画",SUM(T51:AU51),IF($BB$3="実績",SUM(T51:AX51),""))</f>
        <v>0</v>
      </c>
      <c r="AZ51" s="268"/>
      <c r="BA51" s="269">
        <f>IF($BB$3="計画",AY51/4,IF($BB$3="実績",(AY51/($O$9/7)),""))</f>
        <v>0</v>
      </c>
      <c r="BB51" s="270"/>
      <c r="BC51" s="260"/>
      <c r="BD51" s="261"/>
      <c r="BE51" s="261"/>
      <c r="BF51" s="261"/>
      <c r="BG51" s="262"/>
    </row>
    <row r="52" spans="2:59" ht="20.25" customHeight="1" x14ac:dyDescent="0.4">
      <c r="B52" s="152"/>
      <c r="C52" s="296"/>
      <c r="D52" s="297"/>
      <c r="E52" s="298"/>
      <c r="F52" s="153">
        <f>C51</f>
        <v>0</v>
      </c>
      <c r="G52" s="300"/>
      <c r="H52" s="299"/>
      <c r="I52" s="297"/>
      <c r="J52" s="297"/>
      <c r="K52" s="298"/>
      <c r="L52" s="301"/>
      <c r="M52" s="294"/>
      <c r="N52" s="302"/>
      <c r="O52" s="180" t="s">
        <v>85</v>
      </c>
      <c r="P52" s="181"/>
      <c r="Q52" s="181"/>
      <c r="R52" s="182"/>
      <c r="S52" s="183"/>
      <c r="T52" s="158" t="str">
        <f>IF(T50="","",VLOOKUP(T50,'シフト記号表（勤務時間帯）'!$C$5:$Y$46,23,FALSE))</f>
        <v/>
      </c>
      <c r="U52" s="159" t="str">
        <f>IF(U50="","",VLOOKUP(U50,'シフト記号表（勤務時間帯）'!$C$5:$Y$46,23,FALSE))</f>
        <v/>
      </c>
      <c r="V52" s="159" t="str">
        <f>IF(V50="","",VLOOKUP(V50,'シフト記号表（勤務時間帯）'!$C$5:$Y$46,23,FALSE))</f>
        <v/>
      </c>
      <c r="W52" s="159" t="str">
        <f>IF(W50="","",VLOOKUP(W50,'シフト記号表（勤務時間帯）'!$C$5:$Y$46,23,FALSE))</f>
        <v/>
      </c>
      <c r="X52" s="159" t="str">
        <f>IF(X50="","",VLOOKUP(X50,'シフト記号表（勤務時間帯）'!$C$5:$Y$46,23,FALSE))</f>
        <v/>
      </c>
      <c r="Y52" s="159" t="str">
        <f>IF(Y50="","",VLOOKUP(Y50,'シフト記号表（勤務時間帯）'!$C$5:$Y$46,23,FALSE))</f>
        <v/>
      </c>
      <c r="Z52" s="160" t="str">
        <f>IF(Z50="","",VLOOKUP(Z50,'シフト記号表（勤務時間帯）'!$C$5:$Y$46,23,FALSE))</f>
        <v/>
      </c>
      <c r="AA52" s="158" t="str">
        <f>IF(AA50="","",VLOOKUP(AA50,'シフト記号表（勤務時間帯）'!$C$5:$Y$46,23,FALSE))</f>
        <v/>
      </c>
      <c r="AB52" s="159" t="str">
        <f>IF(AB50="","",VLOOKUP(AB50,'シフト記号表（勤務時間帯）'!$C$5:$Y$46,23,FALSE))</f>
        <v/>
      </c>
      <c r="AC52" s="159" t="str">
        <f>IF(AC50="","",VLOOKUP(AC50,'シフト記号表（勤務時間帯）'!$C$5:$Y$46,23,FALSE))</f>
        <v/>
      </c>
      <c r="AD52" s="159" t="str">
        <f>IF(AD50="","",VLOOKUP(AD50,'シフト記号表（勤務時間帯）'!$C$5:$Y$46,23,FALSE))</f>
        <v/>
      </c>
      <c r="AE52" s="159" t="str">
        <f>IF(AE50="","",VLOOKUP(AE50,'シフト記号表（勤務時間帯）'!$C$5:$Y$46,23,FALSE))</f>
        <v/>
      </c>
      <c r="AF52" s="159" t="str">
        <f>IF(AF50="","",VLOOKUP(AF50,'シフト記号表（勤務時間帯）'!$C$5:$Y$46,23,FALSE))</f>
        <v/>
      </c>
      <c r="AG52" s="160" t="str">
        <f>IF(AG50="","",VLOOKUP(AG50,'シフト記号表（勤務時間帯）'!$C$5:$Y$46,23,FALSE))</f>
        <v/>
      </c>
      <c r="AH52" s="158" t="str">
        <f>IF(AH50="","",VLOOKUP(AH50,'シフト記号表（勤務時間帯）'!$C$5:$Y$46,23,FALSE))</f>
        <v/>
      </c>
      <c r="AI52" s="159" t="str">
        <f>IF(AI50="","",VLOOKUP(AI50,'シフト記号表（勤務時間帯）'!$C$5:$Y$46,23,FALSE))</f>
        <v/>
      </c>
      <c r="AJ52" s="159" t="str">
        <f>IF(AJ50="","",VLOOKUP(AJ50,'シフト記号表（勤務時間帯）'!$C$5:$Y$46,23,FALSE))</f>
        <v/>
      </c>
      <c r="AK52" s="159" t="str">
        <f>IF(AK50="","",VLOOKUP(AK50,'シフト記号表（勤務時間帯）'!$C$5:$Y$46,23,FALSE))</f>
        <v/>
      </c>
      <c r="AL52" s="159" t="str">
        <f>IF(AL50="","",VLOOKUP(AL50,'シフト記号表（勤務時間帯）'!$C$5:$Y$46,23,FALSE))</f>
        <v/>
      </c>
      <c r="AM52" s="159" t="str">
        <f>IF(AM50="","",VLOOKUP(AM50,'シフト記号表（勤務時間帯）'!$C$5:$Y$46,23,FALSE))</f>
        <v/>
      </c>
      <c r="AN52" s="160" t="str">
        <f>IF(AN50="","",VLOOKUP(AN50,'シフト記号表（勤務時間帯）'!$C$5:$Y$46,23,FALSE))</f>
        <v/>
      </c>
      <c r="AO52" s="158" t="str">
        <f>IF(AO50="","",VLOOKUP(AO50,'シフト記号表（勤務時間帯）'!$C$5:$Y$46,23,FALSE))</f>
        <v/>
      </c>
      <c r="AP52" s="159" t="str">
        <f>IF(AP50="","",VLOOKUP(AP50,'シフト記号表（勤務時間帯）'!$C$5:$Y$46,23,FALSE))</f>
        <v/>
      </c>
      <c r="AQ52" s="159" t="str">
        <f>IF(AQ50="","",VLOOKUP(AQ50,'シフト記号表（勤務時間帯）'!$C$5:$Y$46,23,FALSE))</f>
        <v/>
      </c>
      <c r="AR52" s="159" t="str">
        <f>IF(AR50="","",VLOOKUP(AR50,'シフト記号表（勤務時間帯）'!$C$5:$Y$46,23,FALSE))</f>
        <v/>
      </c>
      <c r="AS52" s="159" t="str">
        <f>IF(AS50="","",VLOOKUP(AS50,'シフト記号表（勤務時間帯）'!$C$5:$Y$46,23,FALSE))</f>
        <v/>
      </c>
      <c r="AT52" s="159" t="str">
        <f>IF(AT50="","",VLOOKUP(AT50,'シフト記号表（勤務時間帯）'!$C$5:$Y$46,23,FALSE))</f>
        <v/>
      </c>
      <c r="AU52" s="160" t="str">
        <f>IF(AU50="","",VLOOKUP(AU50,'シフト記号表（勤務時間帯）'!$C$5:$Y$46,23,FALSE))</f>
        <v/>
      </c>
      <c r="AV52" s="158" t="str">
        <f>IF(AV50="","",VLOOKUP(AV50,'シフト記号表（勤務時間帯）'!$C$5:$Y$46,23,FALSE))</f>
        <v/>
      </c>
      <c r="AW52" s="159" t="str">
        <f>IF(AW50="","",VLOOKUP(AW50,'シフト記号表（勤務時間帯）'!$C$5:$Y$46,23,FALSE))</f>
        <v/>
      </c>
      <c r="AX52" s="161" t="str">
        <f>IF(AX50="","",VLOOKUP(AX50,'シフト記号表（勤務時間帯）'!$C$5:$Y$46,23,FALSE))</f>
        <v/>
      </c>
      <c r="AY52" s="275">
        <f>IF($BB$3="計画",SUM(T52:AU52),IF($BB$3="実績",SUM(T52:AX52),""))</f>
        <v>0</v>
      </c>
      <c r="AZ52" s="276"/>
      <c r="BA52" s="277">
        <f>IF($BB$3="計画",AY52/4,IF($BB$3="実績",(AY52/($O$9/7)),""))</f>
        <v>0</v>
      </c>
      <c r="BB52" s="278"/>
      <c r="BC52" s="293"/>
      <c r="BD52" s="294"/>
      <c r="BE52" s="294"/>
      <c r="BF52" s="294"/>
      <c r="BG52" s="295"/>
    </row>
    <row r="53" spans="2:59" ht="20.25" customHeight="1" x14ac:dyDescent="0.4">
      <c r="B53" s="162"/>
      <c r="C53" s="263"/>
      <c r="D53" s="264"/>
      <c r="E53" s="265"/>
      <c r="F53" s="143"/>
      <c r="G53" s="279"/>
      <c r="H53" s="266"/>
      <c r="I53" s="264"/>
      <c r="J53" s="264"/>
      <c r="K53" s="265"/>
      <c r="L53" s="282"/>
      <c r="M53" s="258"/>
      <c r="N53" s="283"/>
      <c r="O53" s="164" t="s">
        <v>17</v>
      </c>
      <c r="P53" s="173"/>
      <c r="Q53" s="173"/>
      <c r="R53" s="174"/>
      <c r="S53" s="179"/>
      <c r="T53" s="168"/>
      <c r="U53" s="169"/>
      <c r="V53" s="169"/>
      <c r="W53" s="169"/>
      <c r="X53" s="169"/>
      <c r="Y53" s="169"/>
      <c r="Z53" s="170"/>
      <c r="AA53" s="168"/>
      <c r="AB53" s="169"/>
      <c r="AC53" s="169"/>
      <c r="AD53" s="169"/>
      <c r="AE53" s="169"/>
      <c r="AF53" s="169"/>
      <c r="AG53" s="170"/>
      <c r="AH53" s="168"/>
      <c r="AI53" s="169"/>
      <c r="AJ53" s="169"/>
      <c r="AK53" s="169"/>
      <c r="AL53" s="169"/>
      <c r="AM53" s="169"/>
      <c r="AN53" s="170"/>
      <c r="AO53" s="168"/>
      <c r="AP53" s="169"/>
      <c r="AQ53" s="169"/>
      <c r="AR53" s="169"/>
      <c r="AS53" s="169"/>
      <c r="AT53" s="169"/>
      <c r="AU53" s="170"/>
      <c r="AV53" s="168"/>
      <c r="AW53" s="169"/>
      <c r="AX53" s="171"/>
      <c r="AY53" s="289"/>
      <c r="AZ53" s="290"/>
      <c r="BA53" s="291"/>
      <c r="BB53" s="292"/>
      <c r="BC53" s="257"/>
      <c r="BD53" s="258"/>
      <c r="BE53" s="258"/>
      <c r="BF53" s="258"/>
      <c r="BG53" s="259"/>
    </row>
    <row r="54" spans="2:59" ht="20.25" customHeight="1" x14ac:dyDescent="0.4">
      <c r="B54" s="142">
        <f>B51+1</f>
        <v>13</v>
      </c>
      <c r="C54" s="263"/>
      <c r="D54" s="264"/>
      <c r="E54" s="265"/>
      <c r="F54" s="143"/>
      <c r="G54" s="280"/>
      <c r="H54" s="266"/>
      <c r="I54" s="264"/>
      <c r="J54" s="264"/>
      <c r="K54" s="265"/>
      <c r="L54" s="284"/>
      <c r="M54" s="261"/>
      <c r="N54" s="285"/>
      <c r="O54" s="144" t="s">
        <v>84</v>
      </c>
      <c r="P54" s="145"/>
      <c r="Q54" s="145"/>
      <c r="R54" s="146"/>
      <c r="S54" s="147"/>
      <c r="T54" s="148" t="str">
        <f>IF(T53="","",VLOOKUP(T53,'シフト記号表（勤務時間帯）'!$C$5:$W$46,21,FALSE))</f>
        <v/>
      </c>
      <c r="U54" s="149" t="str">
        <f>IF(U53="","",VLOOKUP(U53,'シフト記号表（勤務時間帯）'!$C$5:$W$46,21,FALSE))</f>
        <v/>
      </c>
      <c r="V54" s="149" t="str">
        <f>IF(V53="","",VLOOKUP(V53,'シフト記号表（勤務時間帯）'!$C$5:$W$46,21,FALSE))</f>
        <v/>
      </c>
      <c r="W54" s="149" t="str">
        <f>IF(W53="","",VLOOKUP(W53,'シフト記号表（勤務時間帯）'!$C$5:$W$46,21,FALSE))</f>
        <v/>
      </c>
      <c r="X54" s="149" t="str">
        <f>IF(X53="","",VLOOKUP(X53,'シフト記号表（勤務時間帯）'!$C$5:$W$46,21,FALSE))</f>
        <v/>
      </c>
      <c r="Y54" s="149" t="str">
        <f>IF(Y53="","",VLOOKUP(Y53,'シフト記号表（勤務時間帯）'!$C$5:$W$46,21,FALSE))</f>
        <v/>
      </c>
      <c r="Z54" s="150" t="str">
        <f>IF(Z53="","",VLOOKUP(Z53,'シフト記号表（勤務時間帯）'!$C$5:$W$46,21,FALSE))</f>
        <v/>
      </c>
      <c r="AA54" s="148" t="str">
        <f>IF(AA53="","",VLOOKUP(AA53,'シフト記号表（勤務時間帯）'!$C$5:$W$46,21,FALSE))</f>
        <v/>
      </c>
      <c r="AB54" s="149" t="str">
        <f>IF(AB53="","",VLOOKUP(AB53,'シフト記号表（勤務時間帯）'!$C$5:$W$46,21,FALSE))</f>
        <v/>
      </c>
      <c r="AC54" s="149" t="str">
        <f>IF(AC53="","",VLOOKUP(AC53,'シフト記号表（勤務時間帯）'!$C$5:$W$46,21,FALSE))</f>
        <v/>
      </c>
      <c r="AD54" s="149" t="str">
        <f>IF(AD53="","",VLOOKUP(AD53,'シフト記号表（勤務時間帯）'!$C$5:$W$46,21,FALSE))</f>
        <v/>
      </c>
      <c r="AE54" s="149" t="str">
        <f>IF(AE53="","",VLOOKUP(AE53,'シフト記号表（勤務時間帯）'!$C$5:$W$46,21,FALSE))</f>
        <v/>
      </c>
      <c r="AF54" s="149" t="str">
        <f>IF(AF53="","",VLOOKUP(AF53,'シフト記号表（勤務時間帯）'!$C$5:$W$46,21,FALSE))</f>
        <v/>
      </c>
      <c r="AG54" s="150" t="str">
        <f>IF(AG53="","",VLOOKUP(AG53,'シフト記号表（勤務時間帯）'!$C$5:$W$46,21,FALSE))</f>
        <v/>
      </c>
      <c r="AH54" s="148" t="str">
        <f>IF(AH53="","",VLOOKUP(AH53,'シフト記号表（勤務時間帯）'!$C$5:$W$46,21,FALSE))</f>
        <v/>
      </c>
      <c r="AI54" s="149" t="str">
        <f>IF(AI53="","",VLOOKUP(AI53,'シフト記号表（勤務時間帯）'!$C$5:$W$46,21,FALSE))</f>
        <v/>
      </c>
      <c r="AJ54" s="149" t="str">
        <f>IF(AJ53="","",VLOOKUP(AJ53,'シフト記号表（勤務時間帯）'!$C$5:$W$46,21,FALSE))</f>
        <v/>
      </c>
      <c r="AK54" s="149" t="str">
        <f>IF(AK53="","",VLOOKUP(AK53,'シフト記号表（勤務時間帯）'!$C$5:$W$46,21,FALSE))</f>
        <v/>
      </c>
      <c r="AL54" s="149" t="str">
        <f>IF(AL53="","",VLOOKUP(AL53,'シフト記号表（勤務時間帯）'!$C$5:$W$46,21,FALSE))</f>
        <v/>
      </c>
      <c r="AM54" s="149" t="str">
        <f>IF(AM53="","",VLOOKUP(AM53,'シフト記号表（勤務時間帯）'!$C$5:$W$46,21,FALSE))</f>
        <v/>
      </c>
      <c r="AN54" s="150" t="str">
        <f>IF(AN53="","",VLOOKUP(AN53,'シフト記号表（勤務時間帯）'!$C$5:$W$46,21,FALSE))</f>
        <v/>
      </c>
      <c r="AO54" s="148" t="str">
        <f>IF(AO53="","",VLOOKUP(AO53,'シフト記号表（勤務時間帯）'!$C$5:$W$46,21,FALSE))</f>
        <v/>
      </c>
      <c r="AP54" s="149" t="str">
        <f>IF(AP53="","",VLOOKUP(AP53,'シフト記号表（勤務時間帯）'!$C$5:$W$46,21,FALSE))</f>
        <v/>
      </c>
      <c r="AQ54" s="149" t="str">
        <f>IF(AQ53="","",VLOOKUP(AQ53,'シフト記号表（勤務時間帯）'!$C$5:$W$46,21,FALSE))</f>
        <v/>
      </c>
      <c r="AR54" s="149" t="str">
        <f>IF(AR53="","",VLOOKUP(AR53,'シフト記号表（勤務時間帯）'!$C$5:$W$46,21,FALSE))</f>
        <v/>
      </c>
      <c r="AS54" s="149" t="str">
        <f>IF(AS53="","",VLOOKUP(AS53,'シフト記号表（勤務時間帯）'!$C$5:$W$46,21,FALSE))</f>
        <v/>
      </c>
      <c r="AT54" s="149" t="str">
        <f>IF(AT53="","",VLOOKUP(AT53,'シフト記号表（勤務時間帯）'!$C$5:$W$46,21,FALSE))</f>
        <v/>
      </c>
      <c r="AU54" s="150" t="str">
        <f>IF(AU53="","",VLOOKUP(AU53,'シフト記号表（勤務時間帯）'!$C$5:$W$46,21,FALSE))</f>
        <v/>
      </c>
      <c r="AV54" s="148" t="str">
        <f>IF(AV53="","",VLOOKUP(AV53,'シフト記号表（勤務時間帯）'!$C$5:$W$46,21,FALSE))</f>
        <v/>
      </c>
      <c r="AW54" s="149" t="str">
        <f>IF(AW53="","",VLOOKUP(AW53,'シフト記号表（勤務時間帯）'!$C$5:$W$46,21,FALSE))</f>
        <v/>
      </c>
      <c r="AX54" s="151" t="str">
        <f>IF(AX53="","",VLOOKUP(AX53,'シフト記号表（勤務時間帯）'!$C$5:$W$46,21,FALSE))</f>
        <v/>
      </c>
      <c r="AY54" s="267">
        <f>IF($BB$3="計画",SUM(T54:AU54),IF($BB$3="実績",SUM(T54:AX54),""))</f>
        <v>0</v>
      </c>
      <c r="AZ54" s="268"/>
      <c r="BA54" s="269">
        <f>IF($BB$3="計画",AY54/4,IF($BB$3="実績",(AY54/($O$9/7)),""))</f>
        <v>0</v>
      </c>
      <c r="BB54" s="270"/>
      <c r="BC54" s="260"/>
      <c r="BD54" s="261"/>
      <c r="BE54" s="261"/>
      <c r="BF54" s="261"/>
      <c r="BG54" s="262"/>
    </row>
    <row r="55" spans="2:59" ht="20.25" customHeight="1" x14ac:dyDescent="0.4">
      <c r="B55" s="152"/>
      <c r="C55" s="296"/>
      <c r="D55" s="297"/>
      <c r="E55" s="298"/>
      <c r="F55" s="153">
        <f>C54</f>
        <v>0</v>
      </c>
      <c r="G55" s="300"/>
      <c r="H55" s="299"/>
      <c r="I55" s="297"/>
      <c r="J55" s="297"/>
      <c r="K55" s="298"/>
      <c r="L55" s="301"/>
      <c r="M55" s="294"/>
      <c r="N55" s="302"/>
      <c r="O55" s="180" t="s">
        <v>85</v>
      </c>
      <c r="P55" s="181"/>
      <c r="Q55" s="181"/>
      <c r="R55" s="182"/>
      <c r="S55" s="183"/>
      <c r="T55" s="158" t="str">
        <f>IF(T53="","",VLOOKUP(T53,'シフト記号表（勤務時間帯）'!$C$5:$Y$46,23,FALSE))</f>
        <v/>
      </c>
      <c r="U55" s="159" t="str">
        <f>IF(U53="","",VLOOKUP(U53,'シフト記号表（勤務時間帯）'!$C$5:$Y$46,23,FALSE))</f>
        <v/>
      </c>
      <c r="V55" s="159" t="str">
        <f>IF(V53="","",VLOOKUP(V53,'シフト記号表（勤務時間帯）'!$C$5:$Y$46,23,FALSE))</f>
        <v/>
      </c>
      <c r="W55" s="159" t="str">
        <f>IF(W53="","",VLOOKUP(W53,'シフト記号表（勤務時間帯）'!$C$5:$Y$46,23,FALSE))</f>
        <v/>
      </c>
      <c r="X55" s="159" t="str">
        <f>IF(X53="","",VLOOKUP(X53,'シフト記号表（勤務時間帯）'!$C$5:$Y$46,23,FALSE))</f>
        <v/>
      </c>
      <c r="Y55" s="159" t="str">
        <f>IF(Y53="","",VLOOKUP(Y53,'シフト記号表（勤務時間帯）'!$C$5:$Y$46,23,FALSE))</f>
        <v/>
      </c>
      <c r="Z55" s="160" t="str">
        <f>IF(Z53="","",VLOOKUP(Z53,'シフト記号表（勤務時間帯）'!$C$5:$Y$46,23,FALSE))</f>
        <v/>
      </c>
      <c r="AA55" s="158" t="str">
        <f>IF(AA53="","",VLOOKUP(AA53,'シフト記号表（勤務時間帯）'!$C$5:$Y$46,23,FALSE))</f>
        <v/>
      </c>
      <c r="AB55" s="159" t="str">
        <f>IF(AB53="","",VLOOKUP(AB53,'シフト記号表（勤務時間帯）'!$C$5:$Y$46,23,FALSE))</f>
        <v/>
      </c>
      <c r="AC55" s="159" t="str">
        <f>IF(AC53="","",VLOOKUP(AC53,'シフト記号表（勤務時間帯）'!$C$5:$Y$46,23,FALSE))</f>
        <v/>
      </c>
      <c r="AD55" s="159" t="str">
        <f>IF(AD53="","",VLOOKUP(AD53,'シフト記号表（勤務時間帯）'!$C$5:$Y$46,23,FALSE))</f>
        <v/>
      </c>
      <c r="AE55" s="159" t="str">
        <f>IF(AE53="","",VLOOKUP(AE53,'シフト記号表（勤務時間帯）'!$C$5:$Y$46,23,FALSE))</f>
        <v/>
      </c>
      <c r="AF55" s="159" t="str">
        <f>IF(AF53="","",VLOOKUP(AF53,'シフト記号表（勤務時間帯）'!$C$5:$Y$46,23,FALSE))</f>
        <v/>
      </c>
      <c r="AG55" s="160" t="str">
        <f>IF(AG53="","",VLOOKUP(AG53,'シフト記号表（勤務時間帯）'!$C$5:$Y$46,23,FALSE))</f>
        <v/>
      </c>
      <c r="AH55" s="158" t="str">
        <f>IF(AH53="","",VLOOKUP(AH53,'シフト記号表（勤務時間帯）'!$C$5:$Y$46,23,FALSE))</f>
        <v/>
      </c>
      <c r="AI55" s="159" t="str">
        <f>IF(AI53="","",VLOOKUP(AI53,'シフト記号表（勤務時間帯）'!$C$5:$Y$46,23,FALSE))</f>
        <v/>
      </c>
      <c r="AJ55" s="159" t="str">
        <f>IF(AJ53="","",VLOOKUP(AJ53,'シフト記号表（勤務時間帯）'!$C$5:$Y$46,23,FALSE))</f>
        <v/>
      </c>
      <c r="AK55" s="159" t="str">
        <f>IF(AK53="","",VLOOKUP(AK53,'シフト記号表（勤務時間帯）'!$C$5:$Y$46,23,FALSE))</f>
        <v/>
      </c>
      <c r="AL55" s="159" t="str">
        <f>IF(AL53="","",VLOOKUP(AL53,'シフト記号表（勤務時間帯）'!$C$5:$Y$46,23,FALSE))</f>
        <v/>
      </c>
      <c r="AM55" s="159" t="str">
        <f>IF(AM53="","",VLOOKUP(AM53,'シフト記号表（勤務時間帯）'!$C$5:$Y$46,23,FALSE))</f>
        <v/>
      </c>
      <c r="AN55" s="160" t="str">
        <f>IF(AN53="","",VLOOKUP(AN53,'シフト記号表（勤務時間帯）'!$C$5:$Y$46,23,FALSE))</f>
        <v/>
      </c>
      <c r="AO55" s="158" t="str">
        <f>IF(AO53="","",VLOOKUP(AO53,'シフト記号表（勤務時間帯）'!$C$5:$Y$46,23,FALSE))</f>
        <v/>
      </c>
      <c r="AP55" s="159" t="str">
        <f>IF(AP53="","",VLOOKUP(AP53,'シフト記号表（勤務時間帯）'!$C$5:$Y$46,23,FALSE))</f>
        <v/>
      </c>
      <c r="AQ55" s="159" t="str">
        <f>IF(AQ53="","",VLOOKUP(AQ53,'シフト記号表（勤務時間帯）'!$C$5:$Y$46,23,FALSE))</f>
        <v/>
      </c>
      <c r="AR55" s="159" t="str">
        <f>IF(AR53="","",VLOOKUP(AR53,'シフト記号表（勤務時間帯）'!$C$5:$Y$46,23,FALSE))</f>
        <v/>
      </c>
      <c r="AS55" s="159" t="str">
        <f>IF(AS53="","",VLOOKUP(AS53,'シフト記号表（勤務時間帯）'!$C$5:$Y$46,23,FALSE))</f>
        <v/>
      </c>
      <c r="AT55" s="159" t="str">
        <f>IF(AT53="","",VLOOKUP(AT53,'シフト記号表（勤務時間帯）'!$C$5:$Y$46,23,FALSE))</f>
        <v/>
      </c>
      <c r="AU55" s="160" t="str">
        <f>IF(AU53="","",VLOOKUP(AU53,'シフト記号表（勤務時間帯）'!$C$5:$Y$46,23,FALSE))</f>
        <v/>
      </c>
      <c r="AV55" s="158" t="str">
        <f>IF(AV53="","",VLOOKUP(AV53,'シフト記号表（勤務時間帯）'!$C$5:$Y$46,23,FALSE))</f>
        <v/>
      </c>
      <c r="AW55" s="159" t="str">
        <f>IF(AW53="","",VLOOKUP(AW53,'シフト記号表（勤務時間帯）'!$C$5:$Y$46,23,FALSE))</f>
        <v/>
      </c>
      <c r="AX55" s="161" t="str">
        <f>IF(AX53="","",VLOOKUP(AX53,'シフト記号表（勤務時間帯）'!$C$5:$Y$46,23,FALSE))</f>
        <v/>
      </c>
      <c r="AY55" s="275">
        <f>IF($BB$3="計画",SUM(T55:AU55),IF($BB$3="実績",SUM(T55:AX55),""))</f>
        <v>0</v>
      </c>
      <c r="AZ55" s="276"/>
      <c r="BA55" s="277">
        <f>IF($BB$3="計画",AY55/4,IF($BB$3="実績",(AY55/($O$9/7)),""))</f>
        <v>0</v>
      </c>
      <c r="BB55" s="278"/>
      <c r="BC55" s="293"/>
      <c r="BD55" s="294"/>
      <c r="BE55" s="294"/>
      <c r="BF55" s="294"/>
      <c r="BG55" s="295"/>
    </row>
    <row r="56" spans="2:59" ht="20.25" customHeight="1" x14ac:dyDescent="0.4">
      <c r="B56" s="162"/>
      <c r="C56" s="263"/>
      <c r="D56" s="264"/>
      <c r="E56" s="265"/>
      <c r="F56" s="143"/>
      <c r="G56" s="279"/>
      <c r="H56" s="266"/>
      <c r="I56" s="264"/>
      <c r="J56" s="264"/>
      <c r="K56" s="265"/>
      <c r="L56" s="282"/>
      <c r="M56" s="258"/>
      <c r="N56" s="283"/>
      <c r="O56" s="164" t="s">
        <v>17</v>
      </c>
      <c r="P56" s="173"/>
      <c r="Q56" s="173"/>
      <c r="R56" s="174"/>
      <c r="S56" s="179"/>
      <c r="T56" s="168"/>
      <c r="U56" s="169"/>
      <c r="V56" s="169"/>
      <c r="W56" s="169"/>
      <c r="X56" s="169"/>
      <c r="Y56" s="169"/>
      <c r="Z56" s="170"/>
      <c r="AA56" s="168"/>
      <c r="AB56" s="169"/>
      <c r="AC56" s="169"/>
      <c r="AD56" s="169"/>
      <c r="AE56" s="169"/>
      <c r="AF56" s="169"/>
      <c r="AG56" s="170"/>
      <c r="AH56" s="168"/>
      <c r="AI56" s="169"/>
      <c r="AJ56" s="169"/>
      <c r="AK56" s="169"/>
      <c r="AL56" s="169"/>
      <c r="AM56" s="169"/>
      <c r="AN56" s="170"/>
      <c r="AO56" s="168"/>
      <c r="AP56" s="169"/>
      <c r="AQ56" s="169"/>
      <c r="AR56" s="169"/>
      <c r="AS56" s="169"/>
      <c r="AT56" s="169"/>
      <c r="AU56" s="170"/>
      <c r="AV56" s="168"/>
      <c r="AW56" s="169"/>
      <c r="AX56" s="171"/>
      <c r="AY56" s="289"/>
      <c r="AZ56" s="290"/>
      <c r="BA56" s="291"/>
      <c r="BB56" s="292"/>
      <c r="BC56" s="257"/>
      <c r="BD56" s="258"/>
      <c r="BE56" s="258"/>
      <c r="BF56" s="258"/>
      <c r="BG56" s="259"/>
    </row>
    <row r="57" spans="2:59" ht="20.25" customHeight="1" x14ac:dyDescent="0.4">
      <c r="B57" s="142">
        <f>B54+1</f>
        <v>14</v>
      </c>
      <c r="C57" s="263"/>
      <c r="D57" s="264"/>
      <c r="E57" s="265"/>
      <c r="F57" s="143"/>
      <c r="G57" s="280"/>
      <c r="H57" s="266"/>
      <c r="I57" s="264"/>
      <c r="J57" s="264"/>
      <c r="K57" s="265"/>
      <c r="L57" s="284"/>
      <c r="M57" s="261"/>
      <c r="N57" s="285"/>
      <c r="O57" s="144" t="s">
        <v>84</v>
      </c>
      <c r="P57" s="145"/>
      <c r="Q57" s="145"/>
      <c r="R57" s="146"/>
      <c r="S57" s="147"/>
      <c r="T57" s="148" t="str">
        <f>IF(T56="","",VLOOKUP(T56,'シフト記号表（勤務時間帯）'!$C$5:$W$46,21,FALSE))</f>
        <v/>
      </c>
      <c r="U57" s="149" t="str">
        <f>IF(U56="","",VLOOKUP(U56,'シフト記号表（勤務時間帯）'!$C$5:$W$46,21,FALSE))</f>
        <v/>
      </c>
      <c r="V57" s="149" t="str">
        <f>IF(V56="","",VLOOKUP(V56,'シフト記号表（勤務時間帯）'!$C$5:$W$46,21,FALSE))</f>
        <v/>
      </c>
      <c r="W57" s="149" t="str">
        <f>IF(W56="","",VLOOKUP(W56,'シフト記号表（勤務時間帯）'!$C$5:$W$46,21,FALSE))</f>
        <v/>
      </c>
      <c r="X57" s="149" t="str">
        <f>IF(X56="","",VLOOKUP(X56,'シフト記号表（勤務時間帯）'!$C$5:$W$46,21,FALSE))</f>
        <v/>
      </c>
      <c r="Y57" s="149" t="str">
        <f>IF(Y56="","",VLOOKUP(Y56,'シフト記号表（勤務時間帯）'!$C$5:$W$46,21,FALSE))</f>
        <v/>
      </c>
      <c r="Z57" s="150" t="str">
        <f>IF(Z56="","",VLOOKUP(Z56,'シフト記号表（勤務時間帯）'!$C$5:$W$46,21,FALSE))</f>
        <v/>
      </c>
      <c r="AA57" s="148" t="str">
        <f>IF(AA56="","",VLOOKUP(AA56,'シフト記号表（勤務時間帯）'!$C$5:$W$46,21,FALSE))</f>
        <v/>
      </c>
      <c r="AB57" s="149" t="str">
        <f>IF(AB56="","",VLOOKUP(AB56,'シフト記号表（勤務時間帯）'!$C$5:$W$46,21,FALSE))</f>
        <v/>
      </c>
      <c r="AC57" s="149" t="str">
        <f>IF(AC56="","",VLOOKUP(AC56,'シフト記号表（勤務時間帯）'!$C$5:$W$46,21,FALSE))</f>
        <v/>
      </c>
      <c r="AD57" s="149" t="str">
        <f>IF(AD56="","",VLOOKUP(AD56,'シフト記号表（勤務時間帯）'!$C$5:$W$46,21,FALSE))</f>
        <v/>
      </c>
      <c r="AE57" s="149" t="str">
        <f>IF(AE56="","",VLOOKUP(AE56,'シフト記号表（勤務時間帯）'!$C$5:$W$46,21,FALSE))</f>
        <v/>
      </c>
      <c r="AF57" s="149" t="str">
        <f>IF(AF56="","",VLOOKUP(AF56,'シフト記号表（勤務時間帯）'!$C$5:$W$46,21,FALSE))</f>
        <v/>
      </c>
      <c r="AG57" s="150" t="str">
        <f>IF(AG56="","",VLOOKUP(AG56,'シフト記号表（勤務時間帯）'!$C$5:$W$46,21,FALSE))</f>
        <v/>
      </c>
      <c r="AH57" s="148" t="str">
        <f>IF(AH56="","",VLOOKUP(AH56,'シフト記号表（勤務時間帯）'!$C$5:$W$46,21,FALSE))</f>
        <v/>
      </c>
      <c r="AI57" s="149" t="str">
        <f>IF(AI56="","",VLOOKUP(AI56,'シフト記号表（勤務時間帯）'!$C$5:$W$46,21,FALSE))</f>
        <v/>
      </c>
      <c r="AJ57" s="149" t="str">
        <f>IF(AJ56="","",VLOOKUP(AJ56,'シフト記号表（勤務時間帯）'!$C$5:$W$46,21,FALSE))</f>
        <v/>
      </c>
      <c r="AK57" s="149" t="str">
        <f>IF(AK56="","",VLOOKUP(AK56,'シフト記号表（勤務時間帯）'!$C$5:$W$46,21,FALSE))</f>
        <v/>
      </c>
      <c r="AL57" s="149" t="str">
        <f>IF(AL56="","",VLOOKUP(AL56,'シフト記号表（勤務時間帯）'!$C$5:$W$46,21,FALSE))</f>
        <v/>
      </c>
      <c r="AM57" s="149" t="str">
        <f>IF(AM56="","",VLOOKUP(AM56,'シフト記号表（勤務時間帯）'!$C$5:$W$46,21,FALSE))</f>
        <v/>
      </c>
      <c r="AN57" s="150" t="str">
        <f>IF(AN56="","",VLOOKUP(AN56,'シフト記号表（勤務時間帯）'!$C$5:$W$46,21,FALSE))</f>
        <v/>
      </c>
      <c r="AO57" s="148" t="str">
        <f>IF(AO56="","",VLOOKUP(AO56,'シフト記号表（勤務時間帯）'!$C$5:$W$46,21,FALSE))</f>
        <v/>
      </c>
      <c r="AP57" s="149" t="str">
        <f>IF(AP56="","",VLOOKUP(AP56,'シフト記号表（勤務時間帯）'!$C$5:$W$46,21,FALSE))</f>
        <v/>
      </c>
      <c r="AQ57" s="149" t="str">
        <f>IF(AQ56="","",VLOOKUP(AQ56,'シフト記号表（勤務時間帯）'!$C$5:$W$46,21,FALSE))</f>
        <v/>
      </c>
      <c r="AR57" s="149" t="str">
        <f>IF(AR56="","",VLOOKUP(AR56,'シフト記号表（勤務時間帯）'!$C$5:$W$46,21,FALSE))</f>
        <v/>
      </c>
      <c r="AS57" s="149" t="str">
        <f>IF(AS56="","",VLOOKUP(AS56,'シフト記号表（勤務時間帯）'!$C$5:$W$46,21,FALSE))</f>
        <v/>
      </c>
      <c r="AT57" s="149" t="str">
        <f>IF(AT56="","",VLOOKUP(AT56,'シフト記号表（勤務時間帯）'!$C$5:$W$46,21,FALSE))</f>
        <v/>
      </c>
      <c r="AU57" s="150" t="str">
        <f>IF(AU56="","",VLOOKUP(AU56,'シフト記号表（勤務時間帯）'!$C$5:$W$46,21,FALSE))</f>
        <v/>
      </c>
      <c r="AV57" s="148" t="str">
        <f>IF(AV56="","",VLOOKUP(AV56,'シフト記号表（勤務時間帯）'!$C$5:$W$46,21,FALSE))</f>
        <v/>
      </c>
      <c r="AW57" s="149" t="str">
        <f>IF(AW56="","",VLOOKUP(AW56,'シフト記号表（勤務時間帯）'!$C$5:$W$46,21,FALSE))</f>
        <v/>
      </c>
      <c r="AX57" s="151" t="str">
        <f>IF(AX56="","",VLOOKUP(AX56,'シフト記号表（勤務時間帯）'!$C$5:$W$46,21,FALSE))</f>
        <v/>
      </c>
      <c r="AY57" s="267">
        <f>IF($BB$3="計画",SUM(T57:AU57),IF($BB$3="実績",SUM(T57:AX57),""))</f>
        <v>0</v>
      </c>
      <c r="AZ57" s="268"/>
      <c r="BA57" s="269">
        <f>IF($BB$3="計画",AY57/4,IF($BB$3="実績",(AY57/($O$9/7)),""))</f>
        <v>0</v>
      </c>
      <c r="BB57" s="270"/>
      <c r="BC57" s="260"/>
      <c r="BD57" s="261"/>
      <c r="BE57" s="261"/>
      <c r="BF57" s="261"/>
      <c r="BG57" s="262"/>
    </row>
    <row r="58" spans="2:59" ht="20.25" customHeight="1" x14ac:dyDescent="0.4">
      <c r="B58" s="152"/>
      <c r="C58" s="296"/>
      <c r="D58" s="297"/>
      <c r="E58" s="298"/>
      <c r="F58" s="153">
        <f>C57</f>
        <v>0</v>
      </c>
      <c r="G58" s="300"/>
      <c r="H58" s="299"/>
      <c r="I58" s="297"/>
      <c r="J58" s="297"/>
      <c r="K58" s="298"/>
      <c r="L58" s="301"/>
      <c r="M58" s="294"/>
      <c r="N58" s="302"/>
      <c r="O58" s="180" t="s">
        <v>85</v>
      </c>
      <c r="P58" s="181"/>
      <c r="Q58" s="181"/>
      <c r="R58" s="182"/>
      <c r="S58" s="183"/>
      <c r="T58" s="158" t="str">
        <f>IF(T56="","",VLOOKUP(T56,'シフト記号表（勤務時間帯）'!$C$5:$Y$46,23,FALSE))</f>
        <v/>
      </c>
      <c r="U58" s="159" t="str">
        <f>IF(U56="","",VLOOKUP(U56,'シフト記号表（勤務時間帯）'!$C$5:$Y$46,23,FALSE))</f>
        <v/>
      </c>
      <c r="V58" s="159" t="str">
        <f>IF(V56="","",VLOOKUP(V56,'シフト記号表（勤務時間帯）'!$C$5:$Y$46,23,FALSE))</f>
        <v/>
      </c>
      <c r="W58" s="159" t="str">
        <f>IF(W56="","",VLOOKUP(W56,'シフト記号表（勤務時間帯）'!$C$5:$Y$46,23,FALSE))</f>
        <v/>
      </c>
      <c r="X58" s="159" t="str">
        <f>IF(X56="","",VLOOKUP(X56,'シフト記号表（勤務時間帯）'!$C$5:$Y$46,23,FALSE))</f>
        <v/>
      </c>
      <c r="Y58" s="159" t="str">
        <f>IF(Y56="","",VLOOKUP(Y56,'シフト記号表（勤務時間帯）'!$C$5:$Y$46,23,FALSE))</f>
        <v/>
      </c>
      <c r="Z58" s="160" t="str">
        <f>IF(Z56="","",VLOOKUP(Z56,'シフト記号表（勤務時間帯）'!$C$5:$Y$46,23,FALSE))</f>
        <v/>
      </c>
      <c r="AA58" s="158" t="str">
        <f>IF(AA56="","",VLOOKUP(AA56,'シフト記号表（勤務時間帯）'!$C$5:$Y$46,23,FALSE))</f>
        <v/>
      </c>
      <c r="AB58" s="159" t="str">
        <f>IF(AB56="","",VLOOKUP(AB56,'シフト記号表（勤務時間帯）'!$C$5:$Y$46,23,FALSE))</f>
        <v/>
      </c>
      <c r="AC58" s="159" t="str">
        <f>IF(AC56="","",VLOOKUP(AC56,'シフト記号表（勤務時間帯）'!$C$5:$Y$46,23,FALSE))</f>
        <v/>
      </c>
      <c r="AD58" s="159" t="str">
        <f>IF(AD56="","",VLOOKUP(AD56,'シフト記号表（勤務時間帯）'!$C$5:$Y$46,23,FALSE))</f>
        <v/>
      </c>
      <c r="AE58" s="159" t="str">
        <f>IF(AE56="","",VLOOKUP(AE56,'シフト記号表（勤務時間帯）'!$C$5:$Y$46,23,FALSE))</f>
        <v/>
      </c>
      <c r="AF58" s="159" t="str">
        <f>IF(AF56="","",VLOOKUP(AF56,'シフト記号表（勤務時間帯）'!$C$5:$Y$46,23,FALSE))</f>
        <v/>
      </c>
      <c r="AG58" s="160" t="str">
        <f>IF(AG56="","",VLOOKUP(AG56,'シフト記号表（勤務時間帯）'!$C$5:$Y$46,23,FALSE))</f>
        <v/>
      </c>
      <c r="AH58" s="158" t="str">
        <f>IF(AH56="","",VLOOKUP(AH56,'シフト記号表（勤務時間帯）'!$C$5:$Y$46,23,FALSE))</f>
        <v/>
      </c>
      <c r="AI58" s="159" t="str">
        <f>IF(AI56="","",VLOOKUP(AI56,'シフト記号表（勤務時間帯）'!$C$5:$Y$46,23,FALSE))</f>
        <v/>
      </c>
      <c r="AJ58" s="159" t="str">
        <f>IF(AJ56="","",VLOOKUP(AJ56,'シフト記号表（勤務時間帯）'!$C$5:$Y$46,23,FALSE))</f>
        <v/>
      </c>
      <c r="AK58" s="159" t="str">
        <f>IF(AK56="","",VLOOKUP(AK56,'シフト記号表（勤務時間帯）'!$C$5:$Y$46,23,FALSE))</f>
        <v/>
      </c>
      <c r="AL58" s="159" t="str">
        <f>IF(AL56="","",VLOOKUP(AL56,'シフト記号表（勤務時間帯）'!$C$5:$Y$46,23,FALSE))</f>
        <v/>
      </c>
      <c r="AM58" s="159" t="str">
        <f>IF(AM56="","",VLOOKUP(AM56,'シフト記号表（勤務時間帯）'!$C$5:$Y$46,23,FALSE))</f>
        <v/>
      </c>
      <c r="AN58" s="160" t="str">
        <f>IF(AN56="","",VLOOKUP(AN56,'シフト記号表（勤務時間帯）'!$C$5:$Y$46,23,FALSE))</f>
        <v/>
      </c>
      <c r="AO58" s="158" t="str">
        <f>IF(AO56="","",VLOOKUP(AO56,'シフト記号表（勤務時間帯）'!$C$5:$Y$46,23,FALSE))</f>
        <v/>
      </c>
      <c r="AP58" s="159" t="str">
        <f>IF(AP56="","",VLOOKUP(AP56,'シフト記号表（勤務時間帯）'!$C$5:$Y$46,23,FALSE))</f>
        <v/>
      </c>
      <c r="AQ58" s="159" t="str">
        <f>IF(AQ56="","",VLOOKUP(AQ56,'シフト記号表（勤務時間帯）'!$C$5:$Y$46,23,FALSE))</f>
        <v/>
      </c>
      <c r="AR58" s="159" t="str">
        <f>IF(AR56="","",VLOOKUP(AR56,'シフト記号表（勤務時間帯）'!$C$5:$Y$46,23,FALSE))</f>
        <v/>
      </c>
      <c r="AS58" s="159" t="str">
        <f>IF(AS56="","",VLOOKUP(AS56,'シフト記号表（勤務時間帯）'!$C$5:$Y$46,23,FALSE))</f>
        <v/>
      </c>
      <c r="AT58" s="159" t="str">
        <f>IF(AT56="","",VLOOKUP(AT56,'シフト記号表（勤務時間帯）'!$C$5:$Y$46,23,FALSE))</f>
        <v/>
      </c>
      <c r="AU58" s="160" t="str">
        <f>IF(AU56="","",VLOOKUP(AU56,'シフト記号表（勤務時間帯）'!$C$5:$Y$46,23,FALSE))</f>
        <v/>
      </c>
      <c r="AV58" s="158" t="str">
        <f>IF(AV56="","",VLOOKUP(AV56,'シフト記号表（勤務時間帯）'!$C$5:$Y$46,23,FALSE))</f>
        <v/>
      </c>
      <c r="AW58" s="159" t="str">
        <f>IF(AW56="","",VLOOKUP(AW56,'シフト記号表（勤務時間帯）'!$C$5:$Y$46,23,FALSE))</f>
        <v/>
      </c>
      <c r="AX58" s="161" t="str">
        <f>IF(AX56="","",VLOOKUP(AX56,'シフト記号表（勤務時間帯）'!$C$5:$Y$46,23,FALSE))</f>
        <v/>
      </c>
      <c r="AY58" s="275">
        <f>IF($BB$3="計画",SUM(T58:AU58),IF($BB$3="実績",SUM(T58:AX58),""))</f>
        <v>0</v>
      </c>
      <c r="AZ58" s="276"/>
      <c r="BA58" s="277">
        <f>IF($BB$3="計画",AY58/4,IF($BB$3="実績",(AY58/($O$9/7)),""))</f>
        <v>0</v>
      </c>
      <c r="BB58" s="278"/>
      <c r="BC58" s="293"/>
      <c r="BD58" s="294"/>
      <c r="BE58" s="294"/>
      <c r="BF58" s="294"/>
      <c r="BG58" s="295"/>
    </row>
    <row r="59" spans="2:59" ht="20.25" customHeight="1" x14ac:dyDescent="0.4">
      <c r="B59" s="162"/>
      <c r="C59" s="263"/>
      <c r="D59" s="264"/>
      <c r="E59" s="265"/>
      <c r="F59" s="143"/>
      <c r="G59" s="279"/>
      <c r="H59" s="266"/>
      <c r="I59" s="264"/>
      <c r="J59" s="264"/>
      <c r="K59" s="265"/>
      <c r="L59" s="282"/>
      <c r="M59" s="258"/>
      <c r="N59" s="283"/>
      <c r="O59" s="164" t="s">
        <v>17</v>
      </c>
      <c r="P59" s="173"/>
      <c r="Q59" s="173"/>
      <c r="R59" s="174"/>
      <c r="S59" s="179"/>
      <c r="T59" s="168"/>
      <c r="U59" s="169"/>
      <c r="V59" s="169"/>
      <c r="W59" s="169"/>
      <c r="X59" s="169"/>
      <c r="Y59" s="169"/>
      <c r="Z59" s="170"/>
      <c r="AA59" s="168"/>
      <c r="AB59" s="169"/>
      <c r="AC59" s="169"/>
      <c r="AD59" s="169"/>
      <c r="AE59" s="169"/>
      <c r="AF59" s="169"/>
      <c r="AG59" s="170"/>
      <c r="AH59" s="168"/>
      <c r="AI59" s="169"/>
      <c r="AJ59" s="169"/>
      <c r="AK59" s="169"/>
      <c r="AL59" s="169"/>
      <c r="AM59" s="169"/>
      <c r="AN59" s="170"/>
      <c r="AO59" s="168"/>
      <c r="AP59" s="169"/>
      <c r="AQ59" s="169"/>
      <c r="AR59" s="169"/>
      <c r="AS59" s="169"/>
      <c r="AT59" s="169"/>
      <c r="AU59" s="170"/>
      <c r="AV59" s="168"/>
      <c r="AW59" s="169"/>
      <c r="AX59" s="171"/>
      <c r="AY59" s="289"/>
      <c r="AZ59" s="290"/>
      <c r="BA59" s="291"/>
      <c r="BB59" s="292"/>
      <c r="BC59" s="257"/>
      <c r="BD59" s="258"/>
      <c r="BE59" s="258"/>
      <c r="BF59" s="258"/>
      <c r="BG59" s="259"/>
    </row>
    <row r="60" spans="2:59" ht="20.25" customHeight="1" x14ac:dyDescent="0.4">
      <c r="B60" s="142">
        <f>B57+1</f>
        <v>15</v>
      </c>
      <c r="C60" s="263"/>
      <c r="D60" s="264"/>
      <c r="E60" s="265"/>
      <c r="F60" s="143"/>
      <c r="G60" s="280"/>
      <c r="H60" s="266"/>
      <c r="I60" s="264"/>
      <c r="J60" s="264"/>
      <c r="K60" s="265"/>
      <c r="L60" s="284"/>
      <c r="M60" s="261"/>
      <c r="N60" s="285"/>
      <c r="O60" s="144" t="s">
        <v>84</v>
      </c>
      <c r="P60" s="145"/>
      <c r="Q60" s="145"/>
      <c r="R60" s="146"/>
      <c r="S60" s="147"/>
      <c r="T60" s="148" t="str">
        <f>IF(T59="","",VLOOKUP(T59,'シフト記号表（勤務時間帯）'!$C$5:$W$46,21,FALSE))</f>
        <v/>
      </c>
      <c r="U60" s="149" t="str">
        <f>IF(U59="","",VLOOKUP(U59,'シフト記号表（勤務時間帯）'!$C$5:$W$46,21,FALSE))</f>
        <v/>
      </c>
      <c r="V60" s="149" t="str">
        <f>IF(V59="","",VLOOKUP(V59,'シフト記号表（勤務時間帯）'!$C$5:$W$46,21,FALSE))</f>
        <v/>
      </c>
      <c r="W60" s="149" t="str">
        <f>IF(W59="","",VLOOKUP(W59,'シフト記号表（勤務時間帯）'!$C$5:$W$46,21,FALSE))</f>
        <v/>
      </c>
      <c r="X60" s="149" t="str">
        <f>IF(X59="","",VLOOKUP(X59,'シフト記号表（勤務時間帯）'!$C$5:$W$46,21,FALSE))</f>
        <v/>
      </c>
      <c r="Y60" s="149" t="str">
        <f>IF(Y59="","",VLOOKUP(Y59,'シフト記号表（勤務時間帯）'!$C$5:$W$46,21,FALSE))</f>
        <v/>
      </c>
      <c r="Z60" s="150" t="str">
        <f>IF(Z59="","",VLOOKUP(Z59,'シフト記号表（勤務時間帯）'!$C$5:$W$46,21,FALSE))</f>
        <v/>
      </c>
      <c r="AA60" s="148" t="str">
        <f>IF(AA59="","",VLOOKUP(AA59,'シフト記号表（勤務時間帯）'!$C$5:$W$46,21,FALSE))</f>
        <v/>
      </c>
      <c r="AB60" s="149" t="str">
        <f>IF(AB59="","",VLOOKUP(AB59,'シフト記号表（勤務時間帯）'!$C$5:$W$46,21,FALSE))</f>
        <v/>
      </c>
      <c r="AC60" s="149" t="str">
        <f>IF(AC59="","",VLOOKUP(AC59,'シフト記号表（勤務時間帯）'!$C$5:$W$46,21,FALSE))</f>
        <v/>
      </c>
      <c r="AD60" s="149" t="str">
        <f>IF(AD59="","",VLOOKUP(AD59,'シフト記号表（勤務時間帯）'!$C$5:$W$46,21,FALSE))</f>
        <v/>
      </c>
      <c r="AE60" s="149" t="str">
        <f>IF(AE59="","",VLOOKUP(AE59,'シフト記号表（勤務時間帯）'!$C$5:$W$46,21,FALSE))</f>
        <v/>
      </c>
      <c r="AF60" s="149" t="str">
        <f>IF(AF59="","",VLOOKUP(AF59,'シフト記号表（勤務時間帯）'!$C$5:$W$46,21,FALSE))</f>
        <v/>
      </c>
      <c r="AG60" s="150" t="str">
        <f>IF(AG59="","",VLOOKUP(AG59,'シフト記号表（勤務時間帯）'!$C$5:$W$46,21,FALSE))</f>
        <v/>
      </c>
      <c r="AH60" s="148" t="str">
        <f>IF(AH59="","",VLOOKUP(AH59,'シフト記号表（勤務時間帯）'!$C$5:$W$46,21,FALSE))</f>
        <v/>
      </c>
      <c r="AI60" s="149" t="str">
        <f>IF(AI59="","",VLOOKUP(AI59,'シフト記号表（勤務時間帯）'!$C$5:$W$46,21,FALSE))</f>
        <v/>
      </c>
      <c r="AJ60" s="149" t="str">
        <f>IF(AJ59="","",VLOOKUP(AJ59,'シフト記号表（勤務時間帯）'!$C$5:$W$46,21,FALSE))</f>
        <v/>
      </c>
      <c r="AK60" s="149" t="str">
        <f>IF(AK59="","",VLOOKUP(AK59,'シフト記号表（勤務時間帯）'!$C$5:$W$46,21,FALSE))</f>
        <v/>
      </c>
      <c r="AL60" s="149" t="str">
        <f>IF(AL59="","",VLOOKUP(AL59,'シフト記号表（勤務時間帯）'!$C$5:$W$46,21,FALSE))</f>
        <v/>
      </c>
      <c r="AM60" s="149" t="str">
        <f>IF(AM59="","",VLOOKUP(AM59,'シフト記号表（勤務時間帯）'!$C$5:$W$46,21,FALSE))</f>
        <v/>
      </c>
      <c r="AN60" s="150" t="str">
        <f>IF(AN59="","",VLOOKUP(AN59,'シフト記号表（勤務時間帯）'!$C$5:$W$46,21,FALSE))</f>
        <v/>
      </c>
      <c r="AO60" s="148" t="str">
        <f>IF(AO59="","",VLOOKUP(AO59,'シフト記号表（勤務時間帯）'!$C$5:$W$46,21,FALSE))</f>
        <v/>
      </c>
      <c r="AP60" s="149" t="str">
        <f>IF(AP59="","",VLOOKUP(AP59,'シフト記号表（勤務時間帯）'!$C$5:$W$46,21,FALSE))</f>
        <v/>
      </c>
      <c r="AQ60" s="149" t="str">
        <f>IF(AQ59="","",VLOOKUP(AQ59,'シフト記号表（勤務時間帯）'!$C$5:$W$46,21,FALSE))</f>
        <v/>
      </c>
      <c r="AR60" s="149" t="str">
        <f>IF(AR59="","",VLOOKUP(AR59,'シフト記号表（勤務時間帯）'!$C$5:$W$46,21,FALSE))</f>
        <v/>
      </c>
      <c r="AS60" s="149" t="str">
        <f>IF(AS59="","",VLOOKUP(AS59,'シフト記号表（勤務時間帯）'!$C$5:$W$46,21,FALSE))</f>
        <v/>
      </c>
      <c r="AT60" s="149" t="str">
        <f>IF(AT59="","",VLOOKUP(AT59,'シフト記号表（勤務時間帯）'!$C$5:$W$46,21,FALSE))</f>
        <v/>
      </c>
      <c r="AU60" s="150" t="str">
        <f>IF(AU59="","",VLOOKUP(AU59,'シフト記号表（勤務時間帯）'!$C$5:$W$46,21,FALSE))</f>
        <v/>
      </c>
      <c r="AV60" s="148" t="str">
        <f>IF(AV59="","",VLOOKUP(AV59,'シフト記号表（勤務時間帯）'!$C$5:$W$46,21,FALSE))</f>
        <v/>
      </c>
      <c r="AW60" s="149" t="str">
        <f>IF(AW59="","",VLOOKUP(AW59,'シフト記号表（勤務時間帯）'!$C$5:$W$46,21,FALSE))</f>
        <v/>
      </c>
      <c r="AX60" s="151" t="str">
        <f>IF(AX59="","",VLOOKUP(AX59,'シフト記号表（勤務時間帯）'!$C$5:$W$46,21,FALSE))</f>
        <v/>
      </c>
      <c r="AY60" s="267">
        <f>IF($BB$3="計画",SUM(T60:AU60),IF($BB$3="実績",SUM(T60:AX60),""))</f>
        <v>0</v>
      </c>
      <c r="AZ60" s="268"/>
      <c r="BA60" s="269">
        <f>IF($BB$3="計画",AY60/4,IF($BB$3="実績",(AY60/($O$9/7)),""))</f>
        <v>0</v>
      </c>
      <c r="BB60" s="270"/>
      <c r="BC60" s="260"/>
      <c r="BD60" s="261"/>
      <c r="BE60" s="261"/>
      <c r="BF60" s="261"/>
      <c r="BG60" s="262"/>
    </row>
    <row r="61" spans="2:59" ht="20.25" customHeight="1" x14ac:dyDescent="0.4">
      <c r="B61" s="152"/>
      <c r="C61" s="296"/>
      <c r="D61" s="297"/>
      <c r="E61" s="298"/>
      <c r="F61" s="153">
        <f>C60</f>
        <v>0</v>
      </c>
      <c r="G61" s="300"/>
      <c r="H61" s="299"/>
      <c r="I61" s="297"/>
      <c r="J61" s="297"/>
      <c r="K61" s="298"/>
      <c r="L61" s="301"/>
      <c r="M61" s="294"/>
      <c r="N61" s="302"/>
      <c r="O61" s="180" t="s">
        <v>85</v>
      </c>
      <c r="P61" s="181"/>
      <c r="Q61" s="181"/>
      <c r="R61" s="182"/>
      <c r="S61" s="183"/>
      <c r="T61" s="158" t="str">
        <f>IF(T59="","",VLOOKUP(T59,'シフト記号表（勤務時間帯）'!$C$5:$Y$46,23,FALSE))</f>
        <v/>
      </c>
      <c r="U61" s="159" t="str">
        <f>IF(U59="","",VLOOKUP(U59,'シフト記号表（勤務時間帯）'!$C$5:$Y$46,23,FALSE))</f>
        <v/>
      </c>
      <c r="V61" s="159" t="str">
        <f>IF(V59="","",VLOOKUP(V59,'シフト記号表（勤務時間帯）'!$C$5:$Y$46,23,FALSE))</f>
        <v/>
      </c>
      <c r="W61" s="159" t="str">
        <f>IF(W59="","",VLOOKUP(W59,'シフト記号表（勤務時間帯）'!$C$5:$Y$46,23,FALSE))</f>
        <v/>
      </c>
      <c r="X61" s="159" t="str">
        <f>IF(X59="","",VLOOKUP(X59,'シフト記号表（勤務時間帯）'!$C$5:$Y$46,23,FALSE))</f>
        <v/>
      </c>
      <c r="Y61" s="159" t="str">
        <f>IF(Y59="","",VLOOKUP(Y59,'シフト記号表（勤務時間帯）'!$C$5:$Y$46,23,FALSE))</f>
        <v/>
      </c>
      <c r="Z61" s="160" t="str">
        <f>IF(Z59="","",VLOOKUP(Z59,'シフト記号表（勤務時間帯）'!$C$5:$Y$46,23,FALSE))</f>
        <v/>
      </c>
      <c r="AA61" s="158" t="str">
        <f>IF(AA59="","",VLOOKUP(AA59,'シフト記号表（勤務時間帯）'!$C$5:$Y$46,23,FALSE))</f>
        <v/>
      </c>
      <c r="AB61" s="159" t="str">
        <f>IF(AB59="","",VLOOKUP(AB59,'シフト記号表（勤務時間帯）'!$C$5:$Y$46,23,FALSE))</f>
        <v/>
      </c>
      <c r="AC61" s="159" t="str">
        <f>IF(AC59="","",VLOOKUP(AC59,'シフト記号表（勤務時間帯）'!$C$5:$Y$46,23,FALSE))</f>
        <v/>
      </c>
      <c r="AD61" s="159" t="str">
        <f>IF(AD59="","",VLOOKUP(AD59,'シフト記号表（勤務時間帯）'!$C$5:$Y$46,23,FALSE))</f>
        <v/>
      </c>
      <c r="AE61" s="159" t="str">
        <f>IF(AE59="","",VLOOKUP(AE59,'シフト記号表（勤務時間帯）'!$C$5:$Y$46,23,FALSE))</f>
        <v/>
      </c>
      <c r="AF61" s="159" t="str">
        <f>IF(AF59="","",VLOOKUP(AF59,'シフト記号表（勤務時間帯）'!$C$5:$Y$46,23,FALSE))</f>
        <v/>
      </c>
      <c r="AG61" s="160" t="str">
        <f>IF(AG59="","",VLOOKUP(AG59,'シフト記号表（勤務時間帯）'!$C$5:$Y$46,23,FALSE))</f>
        <v/>
      </c>
      <c r="AH61" s="158" t="str">
        <f>IF(AH59="","",VLOOKUP(AH59,'シフト記号表（勤務時間帯）'!$C$5:$Y$46,23,FALSE))</f>
        <v/>
      </c>
      <c r="AI61" s="159" t="str">
        <f>IF(AI59="","",VLOOKUP(AI59,'シフト記号表（勤務時間帯）'!$C$5:$Y$46,23,FALSE))</f>
        <v/>
      </c>
      <c r="AJ61" s="159" t="str">
        <f>IF(AJ59="","",VLOOKUP(AJ59,'シフト記号表（勤務時間帯）'!$C$5:$Y$46,23,FALSE))</f>
        <v/>
      </c>
      <c r="AK61" s="159" t="str">
        <f>IF(AK59="","",VLOOKUP(AK59,'シフト記号表（勤務時間帯）'!$C$5:$Y$46,23,FALSE))</f>
        <v/>
      </c>
      <c r="AL61" s="159" t="str">
        <f>IF(AL59="","",VLOOKUP(AL59,'シフト記号表（勤務時間帯）'!$C$5:$Y$46,23,FALSE))</f>
        <v/>
      </c>
      <c r="AM61" s="159" t="str">
        <f>IF(AM59="","",VLOOKUP(AM59,'シフト記号表（勤務時間帯）'!$C$5:$Y$46,23,FALSE))</f>
        <v/>
      </c>
      <c r="AN61" s="160" t="str">
        <f>IF(AN59="","",VLOOKUP(AN59,'シフト記号表（勤務時間帯）'!$C$5:$Y$46,23,FALSE))</f>
        <v/>
      </c>
      <c r="AO61" s="158" t="str">
        <f>IF(AO59="","",VLOOKUP(AO59,'シフト記号表（勤務時間帯）'!$C$5:$Y$46,23,FALSE))</f>
        <v/>
      </c>
      <c r="AP61" s="159" t="str">
        <f>IF(AP59="","",VLOOKUP(AP59,'シフト記号表（勤務時間帯）'!$C$5:$Y$46,23,FALSE))</f>
        <v/>
      </c>
      <c r="AQ61" s="159" t="str">
        <f>IF(AQ59="","",VLOOKUP(AQ59,'シフト記号表（勤務時間帯）'!$C$5:$Y$46,23,FALSE))</f>
        <v/>
      </c>
      <c r="AR61" s="159" t="str">
        <f>IF(AR59="","",VLOOKUP(AR59,'シフト記号表（勤務時間帯）'!$C$5:$Y$46,23,FALSE))</f>
        <v/>
      </c>
      <c r="AS61" s="159" t="str">
        <f>IF(AS59="","",VLOOKUP(AS59,'シフト記号表（勤務時間帯）'!$C$5:$Y$46,23,FALSE))</f>
        <v/>
      </c>
      <c r="AT61" s="159" t="str">
        <f>IF(AT59="","",VLOOKUP(AT59,'シフト記号表（勤務時間帯）'!$C$5:$Y$46,23,FALSE))</f>
        <v/>
      </c>
      <c r="AU61" s="160" t="str">
        <f>IF(AU59="","",VLOOKUP(AU59,'シフト記号表（勤務時間帯）'!$C$5:$Y$46,23,FALSE))</f>
        <v/>
      </c>
      <c r="AV61" s="158" t="str">
        <f>IF(AV59="","",VLOOKUP(AV59,'シフト記号表（勤務時間帯）'!$C$5:$Y$46,23,FALSE))</f>
        <v/>
      </c>
      <c r="AW61" s="159" t="str">
        <f>IF(AW59="","",VLOOKUP(AW59,'シフト記号表（勤務時間帯）'!$C$5:$Y$46,23,FALSE))</f>
        <v/>
      </c>
      <c r="AX61" s="161" t="str">
        <f>IF(AX59="","",VLOOKUP(AX59,'シフト記号表（勤務時間帯）'!$C$5:$Y$46,23,FALSE))</f>
        <v/>
      </c>
      <c r="AY61" s="275">
        <f>IF($BB$3="計画",SUM(T61:AU61),IF($BB$3="実績",SUM(T61:AX61),""))</f>
        <v>0</v>
      </c>
      <c r="AZ61" s="276"/>
      <c r="BA61" s="277">
        <f>IF($BB$3="計画",AY61/4,IF($BB$3="実績",(AY61/($O$9/7)),""))</f>
        <v>0</v>
      </c>
      <c r="BB61" s="278"/>
      <c r="BC61" s="293"/>
      <c r="BD61" s="294"/>
      <c r="BE61" s="294"/>
      <c r="BF61" s="294"/>
      <c r="BG61" s="295"/>
    </row>
    <row r="62" spans="2:59" ht="20.25" customHeight="1" x14ac:dyDescent="0.4">
      <c r="B62" s="162"/>
      <c r="C62" s="263"/>
      <c r="D62" s="264"/>
      <c r="E62" s="265"/>
      <c r="F62" s="143"/>
      <c r="G62" s="279"/>
      <c r="H62" s="266"/>
      <c r="I62" s="264"/>
      <c r="J62" s="264"/>
      <c r="K62" s="265"/>
      <c r="L62" s="282"/>
      <c r="M62" s="258"/>
      <c r="N62" s="283"/>
      <c r="O62" s="184" t="s">
        <v>17</v>
      </c>
      <c r="P62" s="185"/>
      <c r="Q62" s="185"/>
      <c r="R62" s="186"/>
      <c r="S62" s="187"/>
      <c r="T62" s="168"/>
      <c r="U62" s="169"/>
      <c r="V62" s="169"/>
      <c r="W62" s="169"/>
      <c r="X62" s="169"/>
      <c r="Y62" s="169"/>
      <c r="Z62" s="170"/>
      <c r="AA62" s="168"/>
      <c r="AB62" s="169"/>
      <c r="AC62" s="169"/>
      <c r="AD62" s="169"/>
      <c r="AE62" s="169"/>
      <c r="AF62" s="169"/>
      <c r="AG62" s="170"/>
      <c r="AH62" s="168"/>
      <c r="AI62" s="169"/>
      <c r="AJ62" s="169"/>
      <c r="AK62" s="169"/>
      <c r="AL62" s="169"/>
      <c r="AM62" s="169"/>
      <c r="AN62" s="170"/>
      <c r="AO62" s="168"/>
      <c r="AP62" s="169"/>
      <c r="AQ62" s="169"/>
      <c r="AR62" s="169"/>
      <c r="AS62" s="169"/>
      <c r="AT62" s="169"/>
      <c r="AU62" s="170"/>
      <c r="AV62" s="168"/>
      <c r="AW62" s="169"/>
      <c r="AX62" s="171"/>
      <c r="AY62" s="289"/>
      <c r="AZ62" s="290"/>
      <c r="BA62" s="291"/>
      <c r="BB62" s="292"/>
      <c r="BC62" s="257"/>
      <c r="BD62" s="258"/>
      <c r="BE62" s="258"/>
      <c r="BF62" s="258"/>
      <c r="BG62" s="259"/>
    </row>
    <row r="63" spans="2:59" ht="20.25" customHeight="1" x14ac:dyDescent="0.4">
      <c r="B63" s="142">
        <f>B60+1</f>
        <v>16</v>
      </c>
      <c r="C63" s="263"/>
      <c r="D63" s="264"/>
      <c r="E63" s="265"/>
      <c r="F63" s="143"/>
      <c r="G63" s="280"/>
      <c r="H63" s="266"/>
      <c r="I63" s="264"/>
      <c r="J63" s="264"/>
      <c r="K63" s="265"/>
      <c r="L63" s="284"/>
      <c r="M63" s="261"/>
      <c r="N63" s="285"/>
      <c r="O63" s="144" t="s">
        <v>84</v>
      </c>
      <c r="P63" s="145"/>
      <c r="Q63" s="145"/>
      <c r="R63" s="146"/>
      <c r="S63" s="147"/>
      <c r="T63" s="148" t="str">
        <f>IF(T62="","",VLOOKUP(T62,'シフト記号表（勤務時間帯）'!$C$5:$W$46,21,FALSE))</f>
        <v/>
      </c>
      <c r="U63" s="149" t="str">
        <f>IF(U62="","",VLOOKUP(U62,'シフト記号表（勤務時間帯）'!$C$5:$W$46,21,FALSE))</f>
        <v/>
      </c>
      <c r="V63" s="149" t="str">
        <f>IF(V62="","",VLOOKUP(V62,'シフト記号表（勤務時間帯）'!$C$5:$W$46,21,FALSE))</f>
        <v/>
      </c>
      <c r="W63" s="149" t="str">
        <f>IF(W62="","",VLOOKUP(W62,'シフト記号表（勤務時間帯）'!$C$5:$W$46,21,FALSE))</f>
        <v/>
      </c>
      <c r="X63" s="149" t="str">
        <f>IF(X62="","",VLOOKUP(X62,'シフト記号表（勤務時間帯）'!$C$5:$W$46,21,FALSE))</f>
        <v/>
      </c>
      <c r="Y63" s="149" t="str">
        <f>IF(Y62="","",VLOOKUP(Y62,'シフト記号表（勤務時間帯）'!$C$5:$W$46,21,FALSE))</f>
        <v/>
      </c>
      <c r="Z63" s="150" t="str">
        <f>IF(Z62="","",VLOOKUP(Z62,'シフト記号表（勤務時間帯）'!$C$5:$W$46,21,FALSE))</f>
        <v/>
      </c>
      <c r="AA63" s="148" t="str">
        <f>IF(AA62="","",VLOOKUP(AA62,'シフト記号表（勤務時間帯）'!$C$5:$W$46,21,FALSE))</f>
        <v/>
      </c>
      <c r="AB63" s="149" t="str">
        <f>IF(AB62="","",VLOOKUP(AB62,'シフト記号表（勤務時間帯）'!$C$5:$W$46,21,FALSE))</f>
        <v/>
      </c>
      <c r="AC63" s="149" t="str">
        <f>IF(AC62="","",VLOOKUP(AC62,'シフト記号表（勤務時間帯）'!$C$5:$W$46,21,FALSE))</f>
        <v/>
      </c>
      <c r="AD63" s="149" t="str">
        <f>IF(AD62="","",VLOOKUP(AD62,'シフト記号表（勤務時間帯）'!$C$5:$W$46,21,FALSE))</f>
        <v/>
      </c>
      <c r="AE63" s="149" t="str">
        <f>IF(AE62="","",VLOOKUP(AE62,'シフト記号表（勤務時間帯）'!$C$5:$W$46,21,FALSE))</f>
        <v/>
      </c>
      <c r="AF63" s="149" t="str">
        <f>IF(AF62="","",VLOOKUP(AF62,'シフト記号表（勤務時間帯）'!$C$5:$W$46,21,FALSE))</f>
        <v/>
      </c>
      <c r="AG63" s="150" t="str">
        <f>IF(AG62="","",VLOOKUP(AG62,'シフト記号表（勤務時間帯）'!$C$5:$W$46,21,FALSE))</f>
        <v/>
      </c>
      <c r="AH63" s="148" t="str">
        <f>IF(AH62="","",VLOOKUP(AH62,'シフト記号表（勤務時間帯）'!$C$5:$W$46,21,FALSE))</f>
        <v/>
      </c>
      <c r="AI63" s="149" t="str">
        <f>IF(AI62="","",VLOOKUP(AI62,'シフト記号表（勤務時間帯）'!$C$5:$W$46,21,FALSE))</f>
        <v/>
      </c>
      <c r="AJ63" s="149" t="str">
        <f>IF(AJ62="","",VLOOKUP(AJ62,'シフト記号表（勤務時間帯）'!$C$5:$W$46,21,FALSE))</f>
        <v/>
      </c>
      <c r="AK63" s="149" t="str">
        <f>IF(AK62="","",VLOOKUP(AK62,'シフト記号表（勤務時間帯）'!$C$5:$W$46,21,FALSE))</f>
        <v/>
      </c>
      <c r="AL63" s="149" t="str">
        <f>IF(AL62="","",VLOOKUP(AL62,'シフト記号表（勤務時間帯）'!$C$5:$W$46,21,FALSE))</f>
        <v/>
      </c>
      <c r="AM63" s="149" t="str">
        <f>IF(AM62="","",VLOOKUP(AM62,'シフト記号表（勤務時間帯）'!$C$5:$W$46,21,FALSE))</f>
        <v/>
      </c>
      <c r="AN63" s="150" t="str">
        <f>IF(AN62="","",VLOOKUP(AN62,'シフト記号表（勤務時間帯）'!$C$5:$W$46,21,FALSE))</f>
        <v/>
      </c>
      <c r="AO63" s="148" t="str">
        <f>IF(AO62="","",VLOOKUP(AO62,'シフト記号表（勤務時間帯）'!$C$5:$W$46,21,FALSE))</f>
        <v/>
      </c>
      <c r="AP63" s="149" t="str">
        <f>IF(AP62="","",VLOOKUP(AP62,'シフト記号表（勤務時間帯）'!$C$5:$W$46,21,FALSE))</f>
        <v/>
      </c>
      <c r="AQ63" s="149" t="str">
        <f>IF(AQ62="","",VLOOKUP(AQ62,'シフト記号表（勤務時間帯）'!$C$5:$W$46,21,FALSE))</f>
        <v/>
      </c>
      <c r="AR63" s="149" t="str">
        <f>IF(AR62="","",VLOOKUP(AR62,'シフト記号表（勤務時間帯）'!$C$5:$W$46,21,FALSE))</f>
        <v/>
      </c>
      <c r="AS63" s="149" t="str">
        <f>IF(AS62="","",VLOOKUP(AS62,'シフト記号表（勤務時間帯）'!$C$5:$W$46,21,FALSE))</f>
        <v/>
      </c>
      <c r="AT63" s="149" t="str">
        <f>IF(AT62="","",VLOOKUP(AT62,'シフト記号表（勤務時間帯）'!$C$5:$W$46,21,FALSE))</f>
        <v/>
      </c>
      <c r="AU63" s="150" t="str">
        <f>IF(AU62="","",VLOOKUP(AU62,'シフト記号表（勤務時間帯）'!$C$5:$W$46,21,FALSE))</f>
        <v/>
      </c>
      <c r="AV63" s="148" t="str">
        <f>IF(AV62="","",VLOOKUP(AV62,'シフト記号表（勤務時間帯）'!$C$5:$W$46,21,FALSE))</f>
        <v/>
      </c>
      <c r="AW63" s="149" t="str">
        <f>IF(AW62="","",VLOOKUP(AW62,'シフト記号表（勤務時間帯）'!$C$5:$W$46,21,FALSE))</f>
        <v/>
      </c>
      <c r="AX63" s="151" t="str">
        <f>IF(AX62="","",VLOOKUP(AX62,'シフト記号表（勤務時間帯）'!$C$5:$W$46,21,FALSE))</f>
        <v/>
      </c>
      <c r="AY63" s="267">
        <f>IF($BB$3="計画",SUM(T63:AU63),IF($BB$3="実績",SUM(T63:AX63),""))</f>
        <v>0</v>
      </c>
      <c r="AZ63" s="268"/>
      <c r="BA63" s="269">
        <f>IF($BB$3="計画",AY63/4,IF($BB$3="実績",(AY63/($O$9/7)),""))</f>
        <v>0</v>
      </c>
      <c r="BB63" s="270"/>
      <c r="BC63" s="260"/>
      <c r="BD63" s="261"/>
      <c r="BE63" s="261"/>
      <c r="BF63" s="261"/>
      <c r="BG63" s="262"/>
    </row>
    <row r="64" spans="2:59" ht="20.25" customHeight="1" thickBot="1" x14ac:dyDescent="0.45">
      <c r="B64" s="142"/>
      <c r="C64" s="271"/>
      <c r="D64" s="272"/>
      <c r="E64" s="273"/>
      <c r="F64" s="188">
        <f>C63</f>
        <v>0</v>
      </c>
      <c r="G64" s="281"/>
      <c r="H64" s="274"/>
      <c r="I64" s="272"/>
      <c r="J64" s="272"/>
      <c r="K64" s="273"/>
      <c r="L64" s="286"/>
      <c r="M64" s="287"/>
      <c r="N64" s="288"/>
      <c r="O64" s="189" t="s">
        <v>85</v>
      </c>
      <c r="P64" s="190"/>
      <c r="Q64" s="190"/>
      <c r="R64" s="191"/>
      <c r="S64" s="192"/>
      <c r="T64" s="158" t="str">
        <f>IF(T62="","",VLOOKUP(T62,'シフト記号表（勤務時間帯）'!$C$5:$Y$46,23,FALSE))</f>
        <v/>
      </c>
      <c r="U64" s="159" t="str">
        <f>IF(U62="","",VLOOKUP(U62,'シフト記号表（勤務時間帯）'!$C$5:$Y$46,23,FALSE))</f>
        <v/>
      </c>
      <c r="V64" s="159" t="str">
        <f>IF(V62="","",VLOOKUP(V62,'シフト記号表（勤務時間帯）'!$C$5:$Y$46,23,FALSE))</f>
        <v/>
      </c>
      <c r="W64" s="159" t="str">
        <f>IF(W62="","",VLOOKUP(W62,'シフト記号表（勤務時間帯）'!$C$5:$Y$46,23,FALSE))</f>
        <v/>
      </c>
      <c r="X64" s="159" t="str">
        <f>IF(X62="","",VLOOKUP(X62,'シフト記号表（勤務時間帯）'!$C$5:$Y$46,23,FALSE))</f>
        <v/>
      </c>
      <c r="Y64" s="159" t="str">
        <f>IF(Y62="","",VLOOKUP(Y62,'シフト記号表（勤務時間帯）'!$C$5:$Y$46,23,FALSE))</f>
        <v/>
      </c>
      <c r="Z64" s="160" t="str">
        <f>IF(Z62="","",VLOOKUP(Z62,'シフト記号表（勤務時間帯）'!$C$5:$Y$46,23,FALSE))</f>
        <v/>
      </c>
      <c r="AA64" s="158" t="str">
        <f>IF(AA62="","",VLOOKUP(AA62,'シフト記号表（勤務時間帯）'!$C$5:$Y$46,23,FALSE))</f>
        <v/>
      </c>
      <c r="AB64" s="159" t="str">
        <f>IF(AB62="","",VLOOKUP(AB62,'シフト記号表（勤務時間帯）'!$C$5:$Y$46,23,FALSE))</f>
        <v/>
      </c>
      <c r="AC64" s="159" t="str">
        <f>IF(AC62="","",VLOOKUP(AC62,'シフト記号表（勤務時間帯）'!$C$5:$Y$46,23,FALSE))</f>
        <v/>
      </c>
      <c r="AD64" s="159" t="str">
        <f>IF(AD62="","",VLOOKUP(AD62,'シフト記号表（勤務時間帯）'!$C$5:$Y$46,23,FALSE))</f>
        <v/>
      </c>
      <c r="AE64" s="159" t="str">
        <f>IF(AE62="","",VLOOKUP(AE62,'シフト記号表（勤務時間帯）'!$C$5:$Y$46,23,FALSE))</f>
        <v/>
      </c>
      <c r="AF64" s="159" t="str">
        <f>IF(AF62="","",VLOOKUP(AF62,'シフト記号表（勤務時間帯）'!$C$5:$Y$46,23,FALSE))</f>
        <v/>
      </c>
      <c r="AG64" s="160" t="str">
        <f>IF(AG62="","",VLOOKUP(AG62,'シフト記号表（勤務時間帯）'!$C$5:$Y$46,23,FALSE))</f>
        <v/>
      </c>
      <c r="AH64" s="158" t="str">
        <f>IF(AH62="","",VLOOKUP(AH62,'シフト記号表（勤務時間帯）'!$C$5:$Y$46,23,FALSE))</f>
        <v/>
      </c>
      <c r="AI64" s="159" t="str">
        <f>IF(AI62="","",VLOOKUP(AI62,'シフト記号表（勤務時間帯）'!$C$5:$Y$46,23,FALSE))</f>
        <v/>
      </c>
      <c r="AJ64" s="159" t="str">
        <f>IF(AJ62="","",VLOOKUP(AJ62,'シフト記号表（勤務時間帯）'!$C$5:$Y$46,23,FALSE))</f>
        <v/>
      </c>
      <c r="AK64" s="159" t="str">
        <f>IF(AK62="","",VLOOKUP(AK62,'シフト記号表（勤務時間帯）'!$C$5:$Y$46,23,FALSE))</f>
        <v/>
      </c>
      <c r="AL64" s="159" t="str">
        <f>IF(AL62="","",VLOOKUP(AL62,'シフト記号表（勤務時間帯）'!$C$5:$Y$46,23,FALSE))</f>
        <v/>
      </c>
      <c r="AM64" s="159" t="str">
        <f>IF(AM62="","",VLOOKUP(AM62,'シフト記号表（勤務時間帯）'!$C$5:$Y$46,23,FALSE))</f>
        <v/>
      </c>
      <c r="AN64" s="160" t="str">
        <f>IF(AN62="","",VLOOKUP(AN62,'シフト記号表（勤務時間帯）'!$C$5:$Y$46,23,FALSE))</f>
        <v/>
      </c>
      <c r="AO64" s="158" t="str">
        <f>IF(AO62="","",VLOOKUP(AO62,'シフト記号表（勤務時間帯）'!$C$5:$Y$46,23,FALSE))</f>
        <v/>
      </c>
      <c r="AP64" s="159" t="str">
        <f>IF(AP62="","",VLOOKUP(AP62,'シフト記号表（勤務時間帯）'!$C$5:$Y$46,23,FALSE))</f>
        <v/>
      </c>
      <c r="AQ64" s="159" t="str">
        <f>IF(AQ62="","",VLOOKUP(AQ62,'シフト記号表（勤務時間帯）'!$C$5:$Y$46,23,FALSE))</f>
        <v/>
      </c>
      <c r="AR64" s="159" t="str">
        <f>IF(AR62="","",VLOOKUP(AR62,'シフト記号表（勤務時間帯）'!$C$5:$Y$46,23,FALSE))</f>
        <v/>
      </c>
      <c r="AS64" s="159" t="str">
        <f>IF(AS62="","",VLOOKUP(AS62,'シフト記号表（勤務時間帯）'!$C$5:$Y$46,23,FALSE))</f>
        <v/>
      </c>
      <c r="AT64" s="159" t="str">
        <f>IF(AT62="","",VLOOKUP(AT62,'シフト記号表（勤務時間帯）'!$C$5:$Y$46,23,FALSE))</f>
        <v/>
      </c>
      <c r="AU64" s="160" t="str">
        <f>IF(AU62="","",VLOOKUP(AU62,'シフト記号表（勤務時間帯）'!$C$5:$Y$46,23,FALSE))</f>
        <v/>
      </c>
      <c r="AV64" s="158" t="str">
        <f>IF(AV62="","",VLOOKUP(AV62,'シフト記号表（勤務時間帯）'!$C$5:$Y$46,23,FALSE))</f>
        <v/>
      </c>
      <c r="AW64" s="159" t="str">
        <f>IF(AW62="","",VLOOKUP(AW62,'シフト記号表（勤務時間帯）'!$C$5:$Y$46,23,FALSE))</f>
        <v/>
      </c>
      <c r="AX64" s="161" t="str">
        <f>IF(AX62="","",VLOOKUP(AX62,'シフト記号表（勤務時間帯）'!$C$5:$Y$46,23,FALSE))</f>
        <v/>
      </c>
      <c r="AY64" s="275">
        <f>IF($BB$3="計画",SUM(T64:AU64),IF($BB$3="実績",SUM(T64:AX64),""))</f>
        <v>0</v>
      </c>
      <c r="AZ64" s="276"/>
      <c r="BA64" s="277">
        <f>IF($BB$3="計画",AY64/4,IF($BB$3="実績",(AY64/($O$9/7)),""))</f>
        <v>0</v>
      </c>
      <c r="BB64" s="278"/>
      <c r="BC64" s="260"/>
      <c r="BD64" s="261"/>
      <c r="BE64" s="261"/>
      <c r="BF64" s="261"/>
      <c r="BG64" s="262"/>
    </row>
    <row r="65" spans="2:59" ht="20.25" customHeight="1" x14ac:dyDescent="0.4">
      <c r="B65" s="231" t="s">
        <v>124</v>
      </c>
      <c r="C65" s="232"/>
      <c r="D65" s="232"/>
      <c r="E65" s="232"/>
      <c r="F65" s="232"/>
      <c r="G65" s="232"/>
      <c r="H65" s="232"/>
      <c r="I65" s="232"/>
      <c r="J65" s="232"/>
      <c r="K65" s="232"/>
      <c r="L65" s="232"/>
      <c r="M65" s="232"/>
      <c r="N65" s="232"/>
      <c r="O65" s="232"/>
      <c r="P65" s="232"/>
      <c r="Q65" s="232"/>
      <c r="R65" s="232"/>
      <c r="S65" s="233"/>
      <c r="T65" s="193">
        <v>9</v>
      </c>
      <c r="U65" s="194">
        <v>5</v>
      </c>
      <c r="V65" s="194">
        <v>6</v>
      </c>
      <c r="W65" s="194">
        <v>7</v>
      </c>
      <c r="X65" s="194">
        <v>3</v>
      </c>
      <c r="Y65" s="194">
        <v>5</v>
      </c>
      <c r="Z65" s="195">
        <v>4</v>
      </c>
      <c r="AA65" s="196">
        <v>9</v>
      </c>
      <c r="AB65" s="194">
        <v>8</v>
      </c>
      <c r="AC65" s="194">
        <v>3</v>
      </c>
      <c r="AD65" s="194">
        <v>5</v>
      </c>
      <c r="AE65" s="194">
        <v>6</v>
      </c>
      <c r="AF65" s="194">
        <v>7</v>
      </c>
      <c r="AG65" s="195">
        <v>4</v>
      </c>
      <c r="AH65" s="196">
        <v>3</v>
      </c>
      <c r="AI65" s="194">
        <v>9</v>
      </c>
      <c r="AJ65" s="194">
        <v>6</v>
      </c>
      <c r="AK65" s="194">
        <v>7</v>
      </c>
      <c r="AL65" s="194">
        <v>8</v>
      </c>
      <c r="AM65" s="194">
        <v>9</v>
      </c>
      <c r="AN65" s="195">
        <v>4</v>
      </c>
      <c r="AO65" s="196">
        <v>7</v>
      </c>
      <c r="AP65" s="194">
        <v>5</v>
      </c>
      <c r="AQ65" s="194">
        <v>6</v>
      </c>
      <c r="AR65" s="194">
        <v>8</v>
      </c>
      <c r="AS65" s="194">
        <v>3</v>
      </c>
      <c r="AT65" s="194">
        <v>7</v>
      </c>
      <c r="AU65" s="195">
        <v>5</v>
      </c>
      <c r="AV65" s="196">
        <v>9</v>
      </c>
      <c r="AW65" s="194">
        <v>8</v>
      </c>
      <c r="AX65" s="197"/>
      <c r="AY65" s="234"/>
      <c r="AZ65" s="235"/>
      <c r="BA65" s="240"/>
      <c r="BB65" s="241"/>
      <c r="BC65" s="241"/>
      <c r="BD65" s="241"/>
      <c r="BE65" s="241"/>
      <c r="BF65" s="241"/>
      <c r="BG65" s="235"/>
    </row>
    <row r="66" spans="2:59" ht="20.25" customHeight="1" x14ac:dyDescent="0.4">
      <c r="B66" s="247" t="s">
        <v>125</v>
      </c>
      <c r="C66" s="248"/>
      <c r="D66" s="248"/>
      <c r="E66" s="248"/>
      <c r="F66" s="248"/>
      <c r="G66" s="248"/>
      <c r="H66" s="248"/>
      <c r="I66" s="248"/>
      <c r="J66" s="248"/>
      <c r="K66" s="248"/>
      <c r="L66" s="248"/>
      <c r="M66" s="248"/>
      <c r="N66" s="248"/>
      <c r="O66" s="248"/>
      <c r="P66" s="248"/>
      <c r="Q66" s="248"/>
      <c r="R66" s="248"/>
      <c r="S66" s="249"/>
      <c r="T66" s="198"/>
      <c r="U66" s="199"/>
      <c r="V66" s="199"/>
      <c r="W66" s="199"/>
      <c r="X66" s="199"/>
      <c r="Y66" s="199"/>
      <c r="Z66" s="200"/>
      <c r="AA66" s="201"/>
      <c r="AB66" s="199"/>
      <c r="AC66" s="199"/>
      <c r="AD66" s="199"/>
      <c r="AE66" s="199"/>
      <c r="AF66" s="199"/>
      <c r="AG66" s="200"/>
      <c r="AH66" s="201"/>
      <c r="AI66" s="199"/>
      <c r="AJ66" s="199"/>
      <c r="AK66" s="199"/>
      <c r="AL66" s="199"/>
      <c r="AM66" s="199"/>
      <c r="AN66" s="200"/>
      <c r="AO66" s="201"/>
      <c r="AP66" s="199"/>
      <c r="AQ66" s="199"/>
      <c r="AR66" s="199"/>
      <c r="AS66" s="199"/>
      <c r="AT66" s="199"/>
      <c r="AU66" s="200"/>
      <c r="AV66" s="201"/>
      <c r="AW66" s="199"/>
      <c r="AX66" s="202"/>
      <c r="AY66" s="236"/>
      <c r="AZ66" s="237"/>
      <c r="BA66" s="242"/>
      <c r="BB66" s="243"/>
      <c r="BC66" s="243"/>
      <c r="BD66" s="243"/>
      <c r="BE66" s="243"/>
      <c r="BF66" s="243"/>
      <c r="BG66" s="237"/>
    </row>
    <row r="67" spans="2:59" ht="20.25" customHeight="1" x14ac:dyDescent="0.4">
      <c r="B67" s="247" t="s">
        <v>194</v>
      </c>
      <c r="C67" s="248"/>
      <c r="D67" s="248"/>
      <c r="E67" s="248"/>
      <c r="F67" s="248"/>
      <c r="G67" s="248"/>
      <c r="H67" s="248"/>
      <c r="I67" s="248"/>
      <c r="J67" s="248"/>
      <c r="K67" s="248"/>
      <c r="L67" s="248"/>
      <c r="M67" s="248"/>
      <c r="N67" s="248"/>
      <c r="O67" s="248"/>
      <c r="P67" s="248"/>
      <c r="Q67" s="248"/>
      <c r="R67" s="248"/>
      <c r="S67" s="249"/>
      <c r="T67" s="198">
        <v>9</v>
      </c>
      <c r="U67" s="199">
        <v>9</v>
      </c>
      <c r="V67" s="199">
        <v>9</v>
      </c>
      <c r="W67" s="199">
        <v>9</v>
      </c>
      <c r="X67" s="199">
        <v>9</v>
      </c>
      <c r="Y67" s="199">
        <v>9</v>
      </c>
      <c r="Z67" s="203">
        <v>9</v>
      </c>
      <c r="AA67" s="204">
        <v>9</v>
      </c>
      <c r="AB67" s="199">
        <v>9</v>
      </c>
      <c r="AC67" s="199">
        <v>9</v>
      </c>
      <c r="AD67" s="199">
        <v>9</v>
      </c>
      <c r="AE67" s="199">
        <v>9</v>
      </c>
      <c r="AF67" s="199">
        <v>9</v>
      </c>
      <c r="AG67" s="203">
        <v>9</v>
      </c>
      <c r="AH67" s="204">
        <v>9</v>
      </c>
      <c r="AI67" s="199">
        <v>9</v>
      </c>
      <c r="AJ67" s="199">
        <v>9</v>
      </c>
      <c r="AK67" s="199">
        <v>9</v>
      </c>
      <c r="AL67" s="199">
        <v>9</v>
      </c>
      <c r="AM67" s="199">
        <v>9</v>
      </c>
      <c r="AN67" s="203">
        <v>9</v>
      </c>
      <c r="AO67" s="204">
        <v>9</v>
      </c>
      <c r="AP67" s="199">
        <v>9</v>
      </c>
      <c r="AQ67" s="199">
        <v>9</v>
      </c>
      <c r="AR67" s="199">
        <v>9</v>
      </c>
      <c r="AS67" s="199">
        <v>9</v>
      </c>
      <c r="AT67" s="199">
        <v>9</v>
      </c>
      <c r="AU67" s="203">
        <v>9</v>
      </c>
      <c r="AV67" s="204">
        <v>9</v>
      </c>
      <c r="AW67" s="199">
        <v>9</v>
      </c>
      <c r="AX67" s="202"/>
      <c r="AY67" s="238"/>
      <c r="AZ67" s="239"/>
      <c r="BA67" s="242"/>
      <c r="BB67" s="243"/>
      <c r="BC67" s="243"/>
      <c r="BD67" s="243"/>
      <c r="BE67" s="243"/>
      <c r="BF67" s="243"/>
      <c r="BG67" s="237"/>
    </row>
    <row r="68" spans="2:59" ht="20.25" customHeight="1" x14ac:dyDescent="0.4">
      <c r="B68" s="247" t="s">
        <v>195</v>
      </c>
      <c r="C68" s="248"/>
      <c r="D68" s="248"/>
      <c r="E68" s="248"/>
      <c r="F68" s="248"/>
      <c r="G68" s="248"/>
      <c r="H68" s="248"/>
      <c r="I68" s="248"/>
      <c r="J68" s="248"/>
      <c r="K68" s="248"/>
      <c r="L68" s="248"/>
      <c r="M68" s="248"/>
      <c r="N68" s="248"/>
      <c r="O68" s="248"/>
      <c r="P68" s="248"/>
      <c r="Q68" s="248"/>
      <c r="R68" s="248"/>
      <c r="S68" s="249"/>
      <c r="T68" s="205">
        <f t="shared" ref="T68:AX68" ca="1" si="1">IF(SUMIF($C$17:$E$64,"介護従業者",T17:T64)=0,"",SUMIF($C$17:$E$64,"介護従業者",T17:T64))</f>
        <v>29</v>
      </c>
      <c r="U68" s="159">
        <f t="shared" ca="1" si="1"/>
        <v>29</v>
      </c>
      <c r="V68" s="159">
        <f t="shared" ca="1" si="1"/>
        <v>29</v>
      </c>
      <c r="W68" s="159">
        <f t="shared" ca="1" si="1"/>
        <v>29</v>
      </c>
      <c r="X68" s="159">
        <f t="shared" ca="1" si="1"/>
        <v>27</v>
      </c>
      <c r="Y68" s="159">
        <f t="shared" ca="1" si="1"/>
        <v>27</v>
      </c>
      <c r="Z68" s="206">
        <f t="shared" ca="1" si="1"/>
        <v>29</v>
      </c>
      <c r="AA68" s="207">
        <f t="shared" ca="1" si="1"/>
        <v>29</v>
      </c>
      <c r="AB68" s="159">
        <f t="shared" ca="1" si="1"/>
        <v>37</v>
      </c>
      <c r="AC68" s="159">
        <f t="shared" ca="1" si="1"/>
        <v>29</v>
      </c>
      <c r="AD68" s="159">
        <f t="shared" ca="1" si="1"/>
        <v>27</v>
      </c>
      <c r="AE68" s="159">
        <f t="shared" ca="1" si="1"/>
        <v>36.999999999999993</v>
      </c>
      <c r="AF68" s="159">
        <f t="shared" ca="1" si="1"/>
        <v>29</v>
      </c>
      <c r="AG68" s="206">
        <f t="shared" ca="1" si="1"/>
        <v>36.999999999999993</v>
      </c>
      <c r="AH68" s="207">
        <f t="shared" ca="1" si="1"/>
        <v>27</v>
      </c>
      <c r="AI68" s="159">
        <f t="shared" ca="1" si="1"/>
        <v>29</v>
      </c>
      <c r="AJ68" s="159">
        <f t="shared" ca="1" si="1"/>
        <v>29</v>
      </c>
      <c r="AK68" s="159">
        <f t="shared" ca="1" si="1"/>
        <v>27</v>
      </c>
      <c r="AL68" s="159">
        <f t="shared" ca="1" si="1"/>
        <v>29</v>
      </c>
      <c r="AM68" s="159">
        <f t="shared" ca="1" si="1"/>
        <v>27</v>
      </c>
      <c r="AN68" s="206">
        <f t="shared" ca="1" si="1"/>
        <v>29</v>
      </c>
      <c r="AO68" s="207">
        <f t="shared" ca="1" si="1"/>
        <v>29</v>
      </c>
      <c r="AP68" s="159">
        <f t="shared" ca="1" si="1"/>
        <v>36.999999999999993</v>
      </c>
      <c r="AQ68" s="159">
        <f t="shared" ca="1" si="1"/>
        <v>29</v>
      </c>
      <c r="AR68" s="159">
        <f t="shared" ca="1" si="1"/>
        <v>29</v>
      </c>
      <c r="AS68" s="159">
        <f t="shared" ca="1" si="1"/>
        <v>29</v>
      </c>
      <c r="AT68" s="159">
        <f t="shared" ca="1" si="1"/>
        <v>29</v>
      </c>
      <c r="AU68" s="206">
        <f t="shared" ca="1" si="1"/>
        <v>27</v>
      </c>
      <c r="AV68" s="207">
        <f t="shared" ca="1" si="1"/>
        <v>29</v>
      </c>
      <c r="AW68" s="159">
        <f t="shared" ca="1" si="1"/>
        <v>37</v>
      </c>
      <c r="AX68" s="161" t="str">
        <f t="shared" ca="1" si="1"/>
        <v/>
      </c>
      <c r="AY68" s="250">
        <f ca="1">IF($BB$3="計画",SUM(T68:AU68),IF($BB$3="実績",SUM(T68:AX68),""))</f>
        <v>896</v>
      </c>
      <c r="AZ68" s="251"/>
      <c r="BA68" s="242"/>
      <c r="BB68" s="243"/>
      <c r="BC68" s="243"/>
      <c r="BD68" s="243"/>
      <c r="BE68" s="243"/>
      <c r="BF68" s="243"/>
      <c r="BG68" s="237"/>
    </row>
    <row r="69" spans="2:59" ht="20.25" customHeight="1" thickBot="1" x14ac:dyDescent="0.45">
      <c r="B69" s="252" t="s">
        <v>196</v>
      </c>
      <c r="C69" s="253"/>
      <c r="D69" s="253"/>
      <c r="E69" s="253"/>
      <c r="F69" s="253"/>
      <c r="G69" s="253"/>
      <c r="H69" s="253"/>
      <c r="I69" s="253"/>
      <c r="J69" s="253"/>
      <c r="K69" s="253"/>
      <c r="L69" s="253"/>
      <c r="M69" s="253"/>
      <c r="N69" s="253"/>
      <c r="O69" s="253"/>
      <c r="P69" s="253"/>
      <c r="Q69" s="253"/>
      <c r="R69" s="253"/>
      <c r="S69" s="254"/>
      <c r="T69" s="208">
        <f t="shared" ref="T69:AX69" si="2">IF(SUMIF($F$17:$F$64,"介護従業者",T17:T64)=0,"",SUMIF($F$17:$F$64,"介護従業者",T17:T64))</f>
        <v>11.000000000000002</v>
      </c>
      <c r="U69" s="209">
        <f t="shared" si="2"/>
        <v>11.000000000000002</v>
      </c>
      <c r="V69" s="209">
        <f t="shared" si="2"/>
        <v>11.000000000000002</v>
      </c>
      <c r="W69" s="209">
        <f t="shared" si="2"/>
        <v>11.000000000000002</v>
      </c>
      <c r="X69" s="209">
        <f t="shared" si="2"/>
        <v>11.000000000000002</v>
      </c>
      <c r="Y69" s="209">
        <f t="shared" si="2"/>
        <v>11.000000000000002</v>
      </c>
      <c r="Z69" s="210">
        <f t="shared" si="2"/>
        <v>11.000000000000002</v>
      </c>
      <c r="AA69" s="211">
        <f t="shared" si="2"/>
        <v>11.000000000000002</v>
      </c>
      <c r="AB69" s="209">
        <f t="shared" si="2"/>
        <v>11.000000000000002</v>
      </c>
      <c r="AC69" s="209">
        <f t="shared" si="2"/>
        <v>11.000000000000002</v>
      </c>
      <c r="AD69" s="209">
        <f t="shared" si="2"/>
        <v>11.000000000000002</v>
      </c>
      <c r="AE69" s="209">
        <f t="shared" si="2"/>
        <v>11.000000000000002</v>
      </c>
      <c r="AF69" s="209">
        <f t="shared" si="2"/>
        <v>11.000000000000002</v>
      </c>
      <c r="AG69" s="210">
        <f t="shared" si="2"/>
        <v>11.000000000000002</v>
      </c>
      <c r="AH69" s="211">
        <f t="shared" si="2"/>
        <v>11.000000000000002</v>
      </c>
      <c r="AI69" s="209">
        <f t="shared" si="2"/>
        <v>11.000000000000002</v>
      </c>
      <c r="AJ69" s="209">
        <f t="shared" si="2"/>
        <v>11.000000000000002</v>
      </c>
      <c r="AK69" s="209">
        <f t="shared" si="2"/>
        <v>11.000000000000002</v>
      </c>
      <c r="AL69" s="209">
        <f t="shared" si="2"/>
        <v>11.000000000000002</v>
      </c>
      <c r="AM69" s="209">
        <f t="shared" si="2"/>
        <v>11.000000000000002</v>
      </c>
      <c r="AN69" s="210">
        <f t="shared" si="2"/>
        <v>11.000000000000002</v>
      </c>
      <c r="AO69" s="211">
        <f t="shared" si="2"/>
        <v>11.000000000000002</v>
      </c>
      <c r="AP69" s="209">
        <f t="shared" si="2"/>
        <v>11.000000000000002</v>
      </c>
      <c r="AQ69" s="209">
        <f t="shared" si="2"/>
        <v>11.000000000000002</v>
      </c>
      <c r="AR69" s="209">
        <f t="shared" si="2"/>
        <v>11.000000000000002</v>
      </c>
      <c r="AS69" s="209">
        <f t="shared" si="2"/>
        <v>11.000000000000002</v>
      </c>
      <c r="AT69" s="209">
        <f t="shared" si="2"/>
        <v>11.000000000000002</v>
      </c>
      <c r="AU69" s="210">
        <f t="shared" si="2"/>
        <v>11.000000000000002</v>
      </c>
      <c r="AV69" s="211">
        <f t="shared" si="2"/>
        <v>11.000000000000002</v>
      </c>
      <c r="AW69" s="209">
        <f t="shared" si="2"/>
        <v>11.000000000000002</v>
      </c>
      <c r="AX69" s="212" t="str">
        <f t="shared" si="2"/>
        <v/>
      </c>
      <c r="AY69" s="255">
        <f>IF($BB$3="計画",SUM(T69:AU69),IF($BB$3="実績",SUM(T69:AX69),""))</f>
        <v>330.00000000000006</v>
      </c>
      <c r="AZ69" s="256"/>
      <c r="BA69" s="244"/>
      <c r="BB69" s="245"/>
      <c r="BC69" s="245"/>
      <c r="BD69" s="245"/>
      <c r="BE69" s="245"/>
      <c r="BF69" s="245"/>
      <c r="BG69" s="246"/>
    </row>
    <row r="70" spans="2:59" s="213" customFormat="1" ht="20.25" customHeight="1" x14ac:dyDescent="0.4">
      <c r="C70" s="214"/>
      <c r="D70" s="214"/>
      <c r="E70" s="214"/>
      <c r="F70" s="214"/>
      <c r="Q70" s="215"/>
      <c r="BG70" s="216"/>
    </row>
    <row r="71" spans="2:59" ht="20.25" customHeight="1" x14ac:dyDescent="0.4"/>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124" spans="1:56" x14ac:dyDescent="0.4">
      <c r="A124" s="217"/>
      <c r="B124" s="217"/>
      <c r="C124" s="218"/>
      <c r="D124" s="218"/>
      <c r="E124" s="218"/>
      <c r="F124" s="218"/>
      <c r="G124" s="218"/>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20"/>
      <c r="AX124" s="220"/>
      <c r="AY124" s="220"/>
      <c r="AZ124" s="220"/>
      <c r="BA124" s="220"/>
      <c r="BB124" s="220"/>
      <c r="BC124" s="220"/>
      <c r="BD124" s="220"/>
    </row>
    <row r="125" spans="1:56" x14ac:dyDescent="0.4">
      <c r="A125" s="217"/>
      <c r="B125" s="217"/>
      <c r="C125" s="218"/>
      <c r="D125" s="218"/>
      <c r="E125" s="218"/>
      <c r="F125" s="218"/>
      <c r="G125" s="218"/>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20"/>
      <c r="AX125" s="220"/>
      <c r="AY125" s="220"/>
      <c r="AZ125" s="220"/>
      <c r="BA125" s="220"/>
      <c r="BB125" s="220"/>
      <c r="BC125" s="220"/>
      <c r="BD125" s="220"/>
    </row>
    <row r="126" spans="1:56" x14ac:dyDescent="0.4">
      <c r="A126" s="217"/>
      <c r="B126" s="217"/>
      <c r="C126" s="221"/>
      <c r="D126" s="221"/>
      <c r="E126" s="221"/>
      <c r="F126" s="221"/>
      <c r="G126" s="221"/>
      <c r="H126" s="218"/>
      <c r="I126" s="218"/>
      <c r="J126" s="217"/>
      <c r="K126" s="217"/>
      <c r="L126" s="217"/>
      <c r="M126" s="217"/>
      <c r="N126" s="217"/>
      <c r="O126" s="217"/>
    </row>
    <row r="127" spans="1:56" x14ac:dyDescent="0.4">
      <c r="A127" s="217"/>
      <c r="B127" s="217"/>
      <c r="C127" s="221"/>
      <c r="D127" s="221"/>
      <c r="E127" s="221"/>
      <c r="F127" s="221"/>
      <c r="G127" s="221"/>
      <c r="H127" s="218"/>
      <c r="I127" s="218"/>
      <c r="J127" s="217"/>
      <c r="K127" s="217"/>
      <c r="L127" s="217"/>
      <c r="M127" s="217"/>
      <c r="N127" s="217"/>
      <c r="O127" s="217"/>
    </row>
    <row r="128" spans="1:56" x14ac:dyDescent="0.4">
      <c r="C128" s="39"/>
      <c r="D128" s="39"/>
      <c r="E128" s="39"/>
      <c r="F128" s="39"/>
      <c r="G128" s="39"/>
    </row>
    <row r="129" spans="3:7" x14ac:dyDescent="0.4">
      <c r="C129" s="39"/>
      <c r="D129" s="39"/>
      <c r="E129" s="39"/>
      <c r="F129" s="39"/>
      <c r="G129" s="39"/>
    </row>
    <row r="130" spans="3:7" x14ac:dyDescent="0.4">
      <c r="C130" s="39"/>
      <c r="D130" s="39"/>
      <c r="E130" s="39"/>
      <c r="F130" s="39"/>
      <c r="G130" s="39"/>
    </row>
    <row r="131" spans="3:7" x14ac:dyDescent="0.4">
      <c r="C131" s="39"/>
      <c r="D131" s="39"/>
      <c r="E131" s="39"/>
      <c r="F131" s="39"/>
      <c r="G131" s="39"/>
    </row>
  </sheetData>
  <sheetProtection sheet="1" insertRows="0" deleteRows="0"/>
  <mergeCells count="284">
    <mergeCell ref="AQ1:BF1"/>
    <mergeCell ref="Z2:AA2"/>
    <mergeCell ref="AC2:AD2"/>
    <mergeCell ref="AG2:AH2"/>
    <mergeCell ref="AQ2:BF2"/>
    <mergeCell ref="BB3:BE3"/>
    <mergeCell ref="A1:W2"/>
    <mergeCell ref="AQ7:AR7"/>
    <mergeCell ref="BC7:BD7"/>
    <mergeCell ref="AA8:AC8"/>
    <mergeCell ref="AE8:AG8"/>
    <mergeCell ref="O9:P9"/>
    <mergeCell ref="T9:U9"/>
    <mergeCell ref="AP9:AQ9"/>
    <mergeCell ref="BC9:BD9"/>
    <mergeCell ref="C7:D7"/>
    <mergeCell ref="H7:I7"/>
    <mergeCell ref="L7:M7"/>
    <mergeCell ref="AA7:AC7"/>
    <mergeCell ref="AE7:AG7"/>
    <mergeCell ref="AL7:AM7"/>
    <mergeCell ref="AY12:AZ16"/>
    <mergeCell ref="BA12:BB16"/>
    <mergeCell ref="BC12:BG16"/>
    <mergeCell ref="T13:Z13"/>
    <mergeCell ref="AA13:AG13"/>
    <mergeCell ref="AH13:AN13"/>
    <mergeCell ref="AO13:AU13"/>
    <mergeCell ref="AV13:AX13"/>
    <mergeCell ref="B12:B16"/>
    <mergeCell ref="C12:E16"/>
    <mergeCell ref="G12:G16"/>
    <mergeCell ref="H12:K16"/>
    <mergeCell ref="L12:N16"/>
    <mergeCell ref="O12:S16"/>
    <mergeCell ref="BC17:BG19"/>
    <mergeCell ref="C18:E18"/>
    <mergeCell ref="H18:K18"/>
    <mergeCell ref="AY18:AZ18"/>
    <mergeCell ref="BA18:BB18"/>
    <mergeCell ref="C19:E19"/>
    <mergeCell ref="H19:K19"/>
    <mergeCell ref="AY19:AZ19"/>
    <mergeCell ref="BA19:BB19"/>
    <mergeCell ref="C17:E17"/>
    <mergeCell ref="G17:G19"/>
    <mergeCell ref="H17:K17"/>
    <mergeCell ref="L17:N19"/>
    <mergeCell ref="AY17:AZ17"/>
    <mergeCell ref="BA17:BB17"/>
    <mergeCell ref="BC20:BG22"/>
    <mergeCell ref="C21:E21"/>
    <mergeCell ref="H21:K21"/>
    <mergeCell ref="AY21:AZ21"/>
    <mergeCell ref="BA21:BB21"/>
    <mergeCell ref="C22:E22"/>
    <mergeCell ref="H22:K22"/>
    <mergeCell ref="AY22:AZ22"/>
    <mergeCell ref="BA22:BB22"/>
    <mergeCell ref="C20:E20"/>
    <mergeCell ref="G20:G22"/>
    <mergeCell ref="H20:K20"/>
    <mergeCell ref="L20:N22"/>
    <mergeCell ref="AY20:AZ20"/>
    <mergeCell ref="BA20:BB20"/>
    <mergeCell ref="BC23:BG25"/>
    <mergeCell ref="C24:E24"/>
    <mergeCell ref="H24:K24"/>
    <mergeCell ref="AY24:AZ24"/>
    <mergeCell ref="BA24:BB24"/>
    <mergeCell ref="C25:E25"/>
    <mergeCell ref="H25:K25"/>
    <mergeCell ref="AY25:AZ25"/>
    <mergeCell ref="BA25:BB25"/>
    <mergeCell ref="C23:E23"/>
    <mergeCell ref="G23:G25"/>
    <mergeCell ref="H23:K23"/>
    <mergeCell ref="L23:N25"/>
    <mergeCell ref="AY23:AZ23"/>
    <mergeCell ref="BA23:BB23"/>
    <mergeCell ref="BC26:BG28"/>
    <mergeCell ref="C27:E27"/>
    <mergeCell ref="H27:K27"/>
    <mergeCell ref="AY27:AZ27"/>
    <mergeCell ref="BA27:BB27"/>
    <mergeCell ref="C28:E28"/>
    <mergeCell ref="H28:K28"/>
    <mergeCell ref="AY28:AZ28"/>
    <mergeCell ref="BA28:BB28"/>
    <mergeCell ref="C26:E26"/>
    <mergeCell ref="G26:G28"/>
    <mergeCell ref="H26:K26"/>
    <mergeCell ref="L26:N28"/>
    <mergeCell ref="AY26:AZ26"/>
    <mergeCell ref="BA26:BB26"/>
    <mergeCell ref="BC29:BG31"/>
    <mergeCell ref="C30:E30"/>
    <mergeCell ref="H30:K30"/>
    <mergeCell ref="AY30:AZ30"/>
    <mergeCell ref="BA30:BB30"/>
    <mergeCell ref="C31:E31"/>
    <mergeCell ref="H31:K31"/>
    <mergeCell ref="AY31:AZ31"/>
    <mergeCell ref="BA31:BB31"/>
    <mergeCell ref="C29:E29"/>
    <mergeCell ref="G29:G31"/>
    <mergeCell ref="H29:K29"/>
    <mergeCell ref="L29:N31"/>
    <mergeCell ref="AY29:AZ29"/>
    <mergeCell ref="BA29:BB29"/>
    <mergeCell ref="BC32:BG34"/>
    <mergeCell ref="C33:E33"/>
    <mergeCell ref="H33:K33"/>
    <mergeCell ref="AY33:AZ33"/>
    <mergeCell ref="BA33:BB33"/>
    <mergeCell ref="C34:E34"/>
    <mergeCell ref="H34:K34"/>
    <mergeCell ref="AY34:AZ34"/>
    <mergeCell ref="BA34:BB34"/>
    <mergeCell ref="C32:E32"/>
    <mergeCell ref="G32:G34"/>
    <mergeCell ref="H32:K32"/>
    <mergeCell ref="L32:N34"/>
    <mergeCell ref="AY32:AZ32"/>
    <mergeCell ref="BA32:BB32"/>
    <mergeCell ref="BC35:BG37"/>
    <mergeCell ref="C36:E36"/>
    <mergeCell ref="H36:K36"/>
    <mergeCell ref="AY36:AZ36"/>
    <mergeCell ref="BA36:BB36"/>
    <mergeCell ref="C37:E37"/>
    <mergeCell ref="H37:K37"/>
    <mergeCell ref="AY37:AZ37"/>
    <mergeCell ref="BA37:BB37"/>
    <mergeCell ref="C35:E35"/>
    <mergeCell ref="G35:G37"/>
    <mergeCell ref="H35:K35"/>
    <mergeCell ref="L35:N37"/>
    <mergeCell ref="AY35:AZ35"/>
    <mergeCell ref="BA35:BB35"/>
    <mergeCell ref="BC38:BG40"/>
    <mergeCell ref="C39:E39"/>
    <mergeCell ref="H39:K39"/>
    <mergeCell ref="AY39:AZ39"/>
    <mergeCell ref="BA39:BB39"/>
    <mergeCell ref="C40:E40"/>
    <mergeCell ref="H40:K40"/>
    <mergeCell ref="AY40:AZ40"/>
    <mergeCell ref="BA40:BB40"/>
    <mergeCell ref="C38:E38"/>
    <mergeCell ref="G38:G40"/>
    <mergeCell ref="H38:K38"/>
    <mergeCell ref="L38:N40"/>
    <mergeCell ref="AY38:AZ38"/>
    <mergeCell ref="BA38:BB38"/>
    <mergeCell ref="BC41:BG43"/>
    <mergeCell ref="C42:E42"/>
    <mergeCell ref="H42:K42"/>
    <mergeCell ref="AY42:AZ42"/>
    <mergeCell ref="BA42:BB42"/>
    <mergeCell ref="C43:E43"/>
    <mergeCell ref="H43:K43"/>
    <mergeCell ref="AY43:AZ43"/>
    <mergeCell ref="BA43:BB43"/>
    <mergeCell ref="C41:E41"/>
    <mergeCell ref="G41:G43"/>
    <mergeCell ref="H41:K41"/>
    <mergeCell ref="L41:N43"/>
    <mergeCell ref="AY41:AZ41"/>
    <mergeCell ref="BA41:BB41"/>
    <mergeCell ref="BC44:BG46"/>
    <mergeCell ref="C45:E45"/>
    <mergeCell ref="H45:K45"/>
    <mergeCell ref="AY45:AZ45"/>
    <mergeCell ref="BA45:BB45"/>
    <mergeCell ref="C46:E46"/>
    <mergeCell ref="H46:K46"/>
    <mergeCell ref="AY46:AZ46"/>
    <mergeCell ref="BA46:BB46"/>
    <mergeCell ref="C44:E44"/>
    <mergeCell ref="G44:G46"/>
    <mergeCell ref="H44:K44"/>
    <mergeCell ref="L44:N46"/>
    <mergeCell ref="AY44:AZ44"/>
    <mergeCell ref="BA44:BB44"/>
    <mergeCell ref="BC47:BG49"/>
    <mergeCell ref="C48:E48"/>
    <mergeCell ref="H48:K48"/>
    <mergeCell ref="AY48:AZ48"/>
    <mergeCell ref="BA48:BB48"/>
    <mergeCell ref="C49:E49"/>
    <mergeCell ref="H49:K49"/>
    <mergeCell ref="AY49:AZ49"/>
    <mergeCell ref="BA49:BB49"/>
    <mergeCell ref="C47:E47"/>
    <mergeCell ref="G47:G49"/>
    <mergeCell ref="H47:K47"/>
    <mergeCell ref="L47:N49"/>
    <mergeCell ref="AY47:AZ47"/>
    <mergeCell ref="BA47:BB47"/>
    <mergeCell ref="BC50:BG52"/>
    <mergeCell ref="C51:E51"/>
    <mergeCell ref="H51:K51"/>
    <mergeCell ref="AY51:AZ51"/>
    <mergeCell ref="BA51:BB51"/>
    <mergeCell ref="C52:E52"/>
    <mergeCell ref="H52:K52"/>
    <mergeCell ref="AY52:AZ52"/>
    <mergeCell ref="BA52:BB52"/>
    <mergeCell ref="C50:E50"/>
    <mergeCell ref="G50:G52"/>
    <mergeCell ref="H50:K50"/>
    <mergeCell ref="L50:N52"/>
    <mergeCell ref="AY50:AZ50"/>
    <mergeCell ref="BA50:BB50"/>
    <mergeCell ref="BC53:BG55"/>
    <mergeCell ref="C54:E54"/>
    <mergeCell ref="H54:K54"/>
    <mergeCell ref="AY54:AZ54"/>
    <mergeCell ref="BA54:BB54"/>
    <mergeCell ref="C55:E55"/>
    <mergeCell ref="H55:K55"/>
    <mergeCell ref="AY55:AZ55"/>
    <mergeCell ref="BA55:BB55"/>
    <mergeCell ref="C53:E53"/>
    <mergeCell ref="G53:G55"/>
    <mergeCell ref="H53:K53"/>
    <mergeCell ref="L53:N55"/>
    <mergeCell ref="AY53:AZ53"/>
    <mergeCell ref="BA53:BB53"/>
    <mergeCell ref="BC56:BG58"/>
    <mergeCell ref="C57:E57"/>
    <mergeCell ref="H57:K57"/>
    <mergeCell ref="AY57:AZ57"/>
    <mergeCell ref="BA57:BB57"/>
    <mergeCell ref="C58:E58"/>
    <mergeCell ref="H58:K58"/>
    <mergeCell ref="AY58:AZ58"/>
    <mergeCell ref="BA58:BB58"/>
    <mergeCell ref="C56:E56"/>
    <mergeCell ref="G56:G58"/>
    <mergeCell ref="H56:K56"/>
    <mergeCell ref="L56:N58"/>
    <mergeCell ref="AY56:AZ56"/>
    <mergeCell ref="BA56:BB56"/>
    <mergeCell ref="BC59:BG61"/>
    <mergeCell ref="C60:E60"/>
    <mergeCell ref="H60:K60"/>
    <mergeCell ref="AY60:AZ60"/>
    <mergeCell ref="BA60:BB60"/>
    <mergeCell ref="C61:E61"/>
    <mergeCell ref="H61:K61"/>
    <mergeCell ref="AY61:AZ61"/>
    <mergeCell ref="BA61:BB61"/>
    <mergeCell ref="C59:E59"/>
    <mergeCell ref="G59:G61"/>
    <mergeCell ref="H59:K59"/>
    <mergeCell ref="L59:N61"/>
    <mergeCell ref="AY59:AZ59"/>
    <mergeCell ref="BA59:BB59"/>
    <mergeCell ref="BC62:BG64"/>
    <mergeCell ref="C63:E63"/>
    <mergeCell ref="H63:K63"/>
    <mergeCell ref="AY63:AZ63"/>
    <mergeCell ref="BA63:BB63"/>
    <mergeCell ref="C64:E64"/>
    <mergeCell ref="H64:K64"/>
    <mergeCell ref="AY64:AZ64"/>
    <mergeCell ref="BA64:BB64"/>
    <mergeCell ref="C62:E62"/>
    <mergeCell ref="G62:G64"/>
    <mergeCell ref="H62:K62"/>
    <mergeCell ref="L62:N64"/>
    <mergeCell ref="AY62:AZ62"/>
    <mergeCell ref="BA62:BB62"/>
    <mergeCell ref="B65:S65"/>
    <mergeCell ref="AY65:AZ67"/>
    <mergeCell ref="BA65:BG69"/>
    <mergeCell ref="B66:S66"/>
    <mergeCell ref="B67:S67"/>
    <mergeCell ref="B68:S68"/>
    <mergeCell ref="AY68:AZ68"/>
    <mergeCell ref="B69:S69"/>
    <mergeCell ref="AY69:AZ69"/>
  </mergeCells>
  <phoneticPr fontId="2"/>
  <conditionalFormatting sqref="T64:AX64 T61:AX61 T58:AX58 T55:AX55 T52:AX52 T49:AX49 T46:AX46 T43:AX43 T40:AX40 T37:AX37 T34:AX34 T31:AX31 T28:AX28 T25:AX25 T22:AX22 T19:AX19">
    <cfRule type="expression" dxfId="1" priority="1">
      <formula>OR(T$65=$B18,T$66=$B18)</formula>
    </cfRule>
  </conditionalFormatting>
  <dataValidations count="6">
    <dataValidation type="list" errorStyle="warning" allowBlank="1" showInputMessage="1" showErrorMessage="1" error="リストにない場合のみ、入力してください。" sqref="H54:K54 H57:K57 H60:K60 H63:K63 H48:K48 H51:K51 H18:K18 H21:K21 H24:K24 H27:K27 H30:K30 H33:K33 H36:K36 H39:K39 H42:K42 H45:K45">
      <formula1>INDIRECT(C18)</formula1>
    </dataValidation>
    <dataValidation type="list" allowBlank="1" showInputMessage="1" showErrorMessage="1" sqref="BB3:BE3">
      <formula1>"計画,実績"</formula1>
    </dataValidation>
    <dataValidation type="decimal" allowBlank="1" showInputMessage="1" showErrorMessage="1" error="入力可能範囲　32～40" sqref="H7:I7">
      <formula1>32</formula1>
      <formula2>40</formula2>
    </dataValidation>
    <dataValidation type="list" allowBlank="1" showInputMessage="1" showErrorMessage="1" sqref="AC3">
      <formula1>#REF!</formula1>
    </dataValidation>
    <dataValidation type="list" allowBlank="1" showInputMessage="1" showErrorMessage="1" sqref="C60 C63 C48 C57 C54 C51 C18 C21 C24 C27 C30 C33 C36 C39 C42 C45">
      <formula1>職種</formula1>
    </dataValidation>
    <dataValidation type="list" allowBlank="1" showInputMessage="1" showErrorMessage="1" sqref="G47 G56 G53 G50 G62 G59 G20 G23 G26 G29 G32 G35 G38 G41 G44 G17">
      <formula1>"A, B, C, D"</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'シフト記号表（勤務時間帯）'!$C$5:$C$46</xm:f>
          </x14:formula1>
          <xm:sqref>AX23 AX26 T59:AX59 AX29 AX32 AX35 AX38 AX41 AX44 AX17 T62:AX62 T47:AX47 T50:AX50 T53:AX53 T56:AX56 AX20</xm:sqref>
        </x14:dataValidation>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T17:AW17 T20:AW20 T35:AW35 T29:AW29 T23:AW23 T26:AW26 T32:AW32 T41:AW41 T38:AW38 T44:AW44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7"/>
  <sheetViews>
    <sheetView workbookViewId="0">
      <selection activeCell="B8" sqref="B8"/>
    </sheetView>
  </sheetViews>
  <sheetFormatPr defaultRowHeight="18.75" x14ac:dyDescent="0.4"/>
  <cols>
    <col min="1" max="1" width="1.625" style="42" customWidth="1"/>
    <col min="2" max="2" width="15.125" style="41" bestFit="1" customWidth="1"/>
    <col min="3" max="3" width="10.625" style="41" customWidth="1"/>
    <col min="4" max="4" width="3.375" style="41" bestFit="1" customWidth="1"/>
    <col min="5" max="5" width="15.625" style="42" customWidth="1"/>
    <col min="6" max="6" width="3.375" style="42" bestFit="1" customWidth="1"/>
    <col min="7" max="7" width="15.625" style="42" customWidth="1"/>
    <col min="8" max="8" width="3.375" style="42" bestFit="1" customWidth="1"/>
    <col min="9" max="9" width="15.625" style="41" customWidth="1"/>
    <col min="10" max="10" width="3.375" style="42" bestFit="1" customWidth="1"/>
    <col min="11" max="11" width="15.625" style="42" customWidth="1"/>
    <col min="12" max="12" width="5" style="42" customWidth="1"/>
    <col min="13" max="13" width="15.625" style="42" customWidth="1"/>
    <col min="14" max="14" width="3.375" style="42" customWidth="1"/>
    <col min="15" max="15" width="15.625" style="42" customWidth="1"/>
    <col min="16" max="16" width="3.375" style="42" customWidth="1"/>
    <col min="17" max="17" width="15.625" style="42" customWidth="1"/>
    <col min="18" max="18" width="3.375" style="42" customWidth="1"/>
    <col min="19" max="19" width="15.625" style="42" customWidth="1"/>
    <col min="20" max="20" width="3.375" style="42" customWidth="1"/>
    <col min="21" max="21" width="15.625" style="42" customWidth="1"/>
    <col min="22" max="22" width="3.375" style="42" customWidth="1"/>
    <col min="23" max="23" width="15.625" style="42" customWidth="1"/>
    <col min="24" max="24" width="3.375" style="42" customWidth="1"/>
    <col min="25" max="25" width="15.625" style="42" customWidth="1"/>
    <col min="26" max="16384" width="9" style="42"/>
  </cols>
  <sheetData>
    <row r="1" spans="1:25" ht="19.5" x14ac:dyDescent="0.4">
      <c r="A1" s="441" t="s">
        <v>230</v>
      </c>
      <c r="B1" s="40"/>
    </row>
    <row r="2" spans="1:25" x14ac:dyDescent="0.4">
      <c r="B2" s="43" t="s">
        <v>33</v>
      </c>
      <c r="E2" s="222" t="s">
        <v>177</v>
      </c>
      <c r="I2" s="223" t="s">
        <v>178</v>
      </c>
    </row>
    <row r="3" spans="1:25" x14ac:dyDescent="0.4">
      <c r="B3" s="43"/>
      <c r="E3" s="369" t="s">
        <v>34</v>
      </c>
      <c r="F3" s="369"/>
      <c r="G3" s="369"/>
      <c r="H3" s="369"/>
      <c r="I3" s="369"/>
      <c r="J3" s="369"/>
      <c r="K3" s="369"/>
      <c r="M3" s="369" t="s">
        <v>77</v>
      </c>
      <c r="N3" s="369"/>
      <c r="O3" s="369"/>
      <c r="Q3" s="369" t="s">
        <v>76</v>
      </c>
      <c r="R3" s="369"/>
      <c r="S3" s="369"/>
      <c r="T3" s="369"/>
      <c r="U3" s="369"/>
      <c r="V3" s="369"/>
      <c r="W3" s="369"/>
      <c r="Y3" s="44" t="s">
        <v>87</v>
      </c>
    </row>
    <row r="4" spans="1:25" x14ac:dyDescent="0.4">
      <c r="B4" s="41" t="s">
        <v>35</v>
      </c>
      <c r="C4" s="41" t="s">
        <v>3</v>
      </c>
      <c r="E4" s="41" t="s">
        <v>36</v>
      </c>
      <c r="F4" s="41"/>
      <c r="G4" s="41" t="s">
        <v>37</v>
      </c>
      <c r="I4" s="41" t="s">
        <v>38</v>
      </c>
      <c r="K4" s="41" t="s">
        <v>34</v>
      </c>
      <c r="M4" s="41" t="s">
        <v>39</v>
      </c>
      <c r="O4" s="41" t="s">
        <v>40</v>
      </c>
      <c r="Q4" s="41" t="s">
        <v>39</v>
      </c>
      <c r="S4" s="41" t="s">
        <v>40</v>
      </c>
      <c r="U4" s="41" t="s">
        <v>38</v>
      </c>
      <c r="W4" s="41" t="s">
        <v>34</v>
      </c>
      <c r="Y4" s="45" t="s">
        <v>88</v>
      </c>
    </row>
    <row r="5" spans="1:25" x14ac:dyDescent="0.4">
      <c r="B5" s="41" t="s">
        <v>41</v>
      </c>
      <c r="C5" s="224" t="s">
        <v>42</v>
      </c>
      <c r="D5" s="41" t="s">
        <v>15</v>
      </c>
      <c r="E5" s="225" t="s">
        <v>43</v>
      </c>
      <c r="F5" s="41" t="s">
        <v>16</v>
      </c>
      <c r="G5" s="225" t="s">
        <v>43</v>
      </c>
      <c r="H5" s="46" t="s">
        <v>44</v>
      </c>
      <c r="I5" s="225" t="s">
        <v>43</v>
      </c>
      <c r="J5" s="42" t="s">
        <v>1</v>
      </c>
      <c r="K5" s="101" t="s">
        <v>43</v>
      </c>
      <c r="M5" s="78" t="s">
        <v>43</v>
      </c>
      <c r="N5" s="41" t="s">
        <v>16</v>
      </c>
      <c r="O5" s="78" t="s">
        <v>43</v>
      </c>
      <c r="Q5" s="101" t="s">
        <v>43</v>
      </c>
      <c r="R5" s="41" t="s">
        <v>16</v>
      </c>
      <c r="S5" s="101" t="s">
        <v>43</v>
      </c>
      <c r="T5" s="46" t="s">
        <v>44</v>
      </c>
      <c r="U5" s="225" t="s">
        <v>43</v>
      </c>
      <c r="V5" s="42" t="s">
        <v>1</v>
      </c>
      <c r="W5" s="79" t="s">
        <v>43</v>
      </c>
      <c r="Y5" s="79" t="s">
        <v>43</v>
      </c>
    </row>
    <row r="6" spans="1:25" x14ac:dyDescent="0.4">
      <c r="B6" s="41" t="s">
        <v>45</v>
      </c>
      <c r="C6" s="224" t="s">
        <v>46</v>
      </c>
      <c r="D6" s="41" t="s">
        <v>15</v>
      </c>
      <c r="E6" s="225" t="s">
        <v>43</v>
      </c>
      <c r="F6" s="41" t="s">
        <v>16</v>
      </c>
      <c r="G6" s="225" t="s">
        <v>43</v>
      </c>
      <c r="H6" s="46" t="s">
        <v>44</v>
      </c>
      <c r="I6" s="225" t="s">
        <v>43</v>
      </c>
      <c r="J6" s="42" t="s">
        <v>1</v>
      </c>
      <c r="K6" s="101" t="s">
        <v>43</v>
      </c>
      <c r="M6" s="78" t="s">
        <v>43</v>
      </c>
      <c r="N6" s="41" t="s">
        <v>16</v>
      </c>
      <c r="O6" s="78" t="s">
        <v>43</v>
      </c>
      <c r="Q6" s="101" t="s">
        <v>43</v>
      </c>
      <c r="R6" s="41" t="s">
        <v>16</v>
      </c>
      <c r="S6" s="101" t="s">
        <v>43</v>
      </c>
      <c r="T6" s="46" t="s">
        <v>44</v>
      </c>
      <c r="U6" s="225" t="s">
        <v>43</v>
      </c>
      <c r="V6" s="42" t="s">
        <v>1</v>
      </c>
      <c r="W6" s="79" t="s">
        <v>43</v>
      </c>
      <c r="Y6" s="79" t="s">
        <v>43</v>
      </c>
    </row>
    <row r="7" spans="1:25" x14ac:dyDescent="0.4">
      <c r="B7" s="41" t="s">
        <v>47</v>
      </c>
      <c r="C7" s="224" t="s">
        <v>48</v>
      </c>
      <c r="D7" s="41" t="s">
        <v>15</v>
      </c>
      <c r="E7" s="225" t="s">
        <v>43</v>
      </c>
      <c r="F7" s="41" t="s">
        <v>16</v>
      </c>
      <c r="G7" s="225" t="s">
        <v>43</v>
      </c>
      <c r="H7" s="46" t="s">
        <v>44</v>
      </c>
      <c r="I7" s="225" t="s">
        <v>43</v>
      </c>
      <c r="J7" s="42" t="s">
        <v>1</v>
      </c>
      <c r="K7" s="101" t="s">
        <v>43</v>
      </c>
      <c r="M7" s="78" t="s">
        <v>43</v>
      </c>
      <c r="N7" s="41" t="s">
        <v>16</v>
      </c>
      <c r="O7" s="78" t="s">
        <v>43</v>
      </c>
      <c r="Q7" s="101" t="s">
        <v>43</v>
      </c>
      <c r="R7" s="41" t="s">
        <v>16</v>
      </c>
      <c r="S7" s="101" t="s">
        <v>43</v>
      </c>
      <c r="T7" s="46" t="s">
        <v>44</v>
      </c>
      <c r="U7" s="225" t="s">
        <v>43</v>
      </c>
      <c r="V7" s="42" t="s">
        <v>1</v>
      </c>
      <c r="W7" s="79" t="s">
        <v>43</v>
      </c>
      <c r="Y7" s="79" t="s">
        <v>43</v>
      </c>
    </row>
    <row r="8" spans="1:25" x14ac:dyDescent="0.4">
      <c r="C8" s="224" t="s">
        <v>49</v>
      </c>
      <c r="D8" s="41" t="s">
        <v>15</v>
      </c>
      <c r="E8" s="225">
        <v>0.29166666666666669</v>
      </c>
      <c r="F8" s="41" t="s">
        <v>16</v>
      </c>
      <c r="G8" s="225">
        <v>0.66666666666666663</v>
      </c>
      <c r="H8" s="46" t="s">
        <v>44</v>
      </c>
      <c r="I8" s="225">
        <v>4.1666666666666664E-2</v>
      </c>
      <c r="J8" s="42" t="s">
        <v>1</v>
      </c>
      <c r="K8" s="79">
        <f>IF(OR(E8="",G8=""),"",(G8+IF(E8&gt;G8,1,0)-E8-I8)*24)</f>
        <v>7.9999999999999982</v>
      </c>
      <c r="M8" s="78">
        <f>認知症対応型共同生活介護!$AB$7</f>
        <v>0.29166666666666669</v>
      </c>
      <c r="N8" s="41" t="s">
        <v>16</v>
      </c>
      <c r="O8" s="78">
        <f>認知症対応型共同生活介護!$AF$7</f>
        <v>0.83333333333333337</v>
      </c>
      <c r="Q8" s="80">
        <f t="shared" ref="Q8:Q21" si="0">IF(E8="","",IF(E8&lt;M8,M8,IF(E8&gt;=O8,"",E8)))</f>
        <v>0.29166666666666669</v>
      </c>
      <c r="R8" s="41" t="s">
        <v>16</v>
      </c>
      <c r="S8" s="80">
        <f t="shared" ref="S8:S21" si="1">IF(G8="","",IF(G8&gt;E8,IF(G8&lt;O8,G8,O8),O8))</f>
        <v>0.66666666666666663</v>
      </c>
      <c r="T8" s="46" t="s">
        <v>44</v>
      </c>
      <c r="U8" s="225">
        <f>I8</f>
        <v>4.1666666666666664E-2</v>
      </c>
      <c r="V8" s="42" t="s">
        <v>1</v>
      </c>
      <c r="W8" s="79">
        <f>IF(Q8="","",IF((S8+IF(Q8&gt;S8,1,0)-Q8-U8)*24=0,"",(S8+IF(Q8&gt;S8,1,0)-Q8-U8)*24))</f>
        <v>7.9999999999999982</v>
      </c>
      <c r="Y8" s="79" t="str">
        <f>IF(W8="",K8,IF(OR(K8-W8=0,K8-W8&lt;0),"-",K8-W8))</f>
        <v>-</v>
      </c>
    </row>
    <row r="9" spans="1:25" x14ac:dyDescent="0.4">
      <c r="C9" s="224" t="s">
        <v>50</v>
      </c>
      <c r="D9" s="41" t="s">
        <v>15</v>
      </c>
      <c r="E9" s="225">
        <v>0.45833333333333331</v>
      </c>
      <c r="F9" s="41" t="s">
        <v>16</v>
      </c>
      <c r="G9" s="225">
        <v>0.83333333333333337</v>
      </c>
      <c r="H9" s="46" t="s">
        <v>44</v>
      </c>
      <c r="I9" s="225">
        <v>4.1666666666666664E-2</v>
      </c>
      <c r="J9" s="42" t="s">
        <v>1</v>
      </c>
      <c r="K9" s="79">
        <f t="shared" ref="K9:K21" si="2">IF(OR(E9="",G9=""),"",(G9+IF(E9&gt;G9,1,0)-E9-I9)*24)</f>
        <v>8</v>
      </c>
      <c r="M9" s="78">
        <f>認知症対応型共同生活介護!$AB$7</f>
        <v>0.29166666666666669</v>
      </c>
      <c r="N9" s="41" t="s">
        <v>16</v>
      </c>
      <c r="O9" s="78">
        <f>認知症対応型共同生活介護!$AF$7</f>
        <v>0.83333333333333337</v>
      </c>
      <c r="Q9" s="80">
        <f t="shared" si="0"/>
        <v>0.45833333333333331</v>
      </c>
      <c r="R9" s="41" t="s">
        <v>16</v>
      </c>
      <c r="S9" s="80">
        <f t="shared" si="1"/>
        <v>0.83333333333333337</v>
      </c>
      <c r="T9" s="46" t="s">
        <v>44</v>
      </c>
      <c r="U9" s="225">
        <f t="shared" ref="U9:U21" si="3">I9</f>
        <v>4.1666666666666664E-2</v>
      </c>
      <c r="V9" s="42" t="s">
        <v>1</v>
      </c>
      <c r="W9" s="79">
        <f t="shared" ref="W9:W21" si="4">IF(Q9="","",IF((S9+IF(Q9&gt;S9,1,0)-Q9-U9)*24=0,"",(S9+IF(Q9&gt;S9,1,0)-Q9-U9)*24))</f>
        <v>8</v>
      </c>
      <c r="Y9" s="79" t="str">
        <f t="shared" ref="Y9:Y21" si="5">IF(W9="",K9,IF(OR(K9-W9=0,K9-W9&lt;0),"-",K9-W9))</f>
        <v>-</v>
      </c>
    </row>
    <row r="10" spans="1:25" x14ac:dyDescent="0.4">
      <c r="C10" s="224" t="s">
        <v>51</v>
      </c>
      <c r="D10" s="41" t="s">
        <v>15</v>
      </c>
      <c r="E10" s="225">
        <v>0.375</v>
      </c>
      <c r="F10" s="41" t="s">
        <v>16</v>
      </c>
      <c r="G10" s="225">
        <v>0.75</v>
      </c>
      <c r="H10" s="46" t="s">
        <v>44</v>
      </c>
      <c r="I10" s="225">
        <v>4.1666666666666699E-2</v>
      </c>
      <c r="J10" s="42" t="s">
        <v>1</v>
      </c>
      <c r="K10" s="79">
        <f t="shared" si="2"/>
        <v>8</v>
      </c>
      <c r="M10" s="78">
        <f>認知症対応型共同生活介護!$AB$7</f>
        <v>0.29166666666666669</v>
      </c>
      <c r="N10" s="41" t="s">
        <v>16</v>
      </c>
      <c r="O10" s="78">
        <f>認知症対応型共同生活介護!$AF$7</f>
        <v>0.83333333333333337</v>
      </c>
      <c r="Q10" s="80">
        <f t="shared" si="0"/>
        <v>0.375</v>
      </c>
      <c r="R10" s="41" t="s">
        <v>16</v>
      </c>
      <c r="S10" s="80">
        <f t="shared" si="1"/>
        <v>0.75</v>
      </c>
      <c r="T10" s="46" t="s">
        <v>44</v>
      </c>
      <c r="U10" s="225">
        <f t="shared" si="3"/>
        <v>4.1666666666666699E-2</v>
      </c>
      <c r="V10" s="42" t="s">
        <v>1</v>
      </c>
      <c r="W10" s="79">
        <f t="shared" si="4"/>
        <v>8</v>
      </c>
      <c r="Y10" s="79" t="str">
        <f t="shared" si="5"/>
        <v>-</v>
      </c>
    </row>
    <row r="11" spans="1:25" x14ac:dyDescent="0.4">
      <c r="C11" s="224" t="s">
        <v>52</v>
      </c>
      <c r="D11" s="41" t="s">
        <v>15</v>
      </c>
      <c r="E11" s="225">
        <v>0.35416666666666669</v>
      </c>
      <c r="F11" s="41" t="s">
        <v>16</v>
      </c>
      <c r="G11" s="225">
        <v>0.72916666666666663</v>
      </c>
      <c r="H11" s="46" t="s">
        <v>44</v>
      </c>
      <c r="I11" s="225">
        <v>4.1666666666666664E-2</v>
      </c>
      <c r="J11" s="42" t="s">
        <v>1</v>
      </c>
      <c r="K11" s="79">
        <f t="shared" si="2"/>
        <v>7.9999999999999982</v>
      </c>
      <c r="M11" s="78">
        <f>認知症対応型共同生活介護!$AB$7</f>
        <v>0.29166666666666669</v>
      </c>
      <c r="N11" s="41" t="s">
        <v>16</v>
      </c>
      <c r="O11" s="78">
        <f>認知症対応型共同生活介護!$AF$7</f>
        <v>0.83333333333333337</v>
      </c>
      <c r="Q11" s="80">
        <f t="shared" si="0"/>
        <v>0.35416666666666669</v>
      </c>
      <c r="R11" s="41" t="s">
        <v>16</v>
      </c>
      <c r="S11" s="80">
        <f t="shared" si="1"/>
        <v>0.72916666666666663</v>
      </c>
      <c r="T11" s="46" t="s">
        <v>44</v>
      </c>
      <c r="U11" s="225">
        <f t="shared" si="3"/>
        <v>4.1666666666666664E-2</v>
      </c>
      <c r="V11" s="42" t="s">
        <v>1</v>
      </c>
      <c r="W11" s="79">
        <f t="shared" si="4"/>
        <v>7.9999999999999982</v>
      </c>
      <c r="Y11" s="79" t="str">
        <f t="shared" si="5"/>
        <v>-</v>
      </c>
    </row>
    <row r="12" spans="1:25" x14ac:dyDescent="0.4">
      <c r="C12" s="224" t="s">
        <v>53</v>
      </c>
      <c r="D12" s="41" t="s">
        <v>15</v>
      </c>
      <c r="E12" s="225">
        <v>0.375</v>
      </c>
      <c r="F12" s="41" t="s">
        <v>16</v>
      </c>
      <c r="G12" s="225">
        <v>0.60416666666666663</v>
      </c>
      <c r="H12" s="46" t="s">
        <v>44</v>
      </c>
      <c r="I12" s="225">
        <v>0</v>
      </c>
      <c r="J12" s="42" t="s">
        <v>1</v>
      </c>
      <c r="K12" s="79">
        <f t="shared" si="2"/>
        <v>5.4999999999999991</v>
      </c>
      <c r="M12" s="78">
        <f>認知症対応型共同生活介護!$AB$7</f>
        <v>0.29166666666666669</v>
      </c>
      <c r="N12" s="41" t="s">
        <v>16</v>
      </c>
      <c r="O12" s="78">
        <f>認知症対応型共同生活介護!$AF$7</f>
        <v>0.83333333333333337</v>
      </c>
      <c r="Q12" s="80">
        <f t="shared" si="0"/>
        <v>0.375</v>
      </c>
      <c r="R12" s="41" t="s">
        <v>16</v>
      </c>
      <c r="S12" s="80">
        <f t="shared" si="1"/>
        <v>0.60416666666666663</v>
      </c>
      <c r="T12" s="46" t="s">
        <v>44</v>
      </c>
      <c r="U12" s="225">
        <f t="shared" si="3"/>
        <v>0</v>
      </c>
      <c r="V12" s="42" t="s">
        <v>1</v>
      </c>
      <c r="W12" s="79">
        <f t="shared" si="4"/>
        <v>5.4999999999999991</v>
      </c>
      <c r="Y12" s="79" t="str">
        <f t="shared" si="5"/>
        <v>-</v>
      </c>
    </row>
    <row r="13" spans="1:25" x14ac:dyDescent="0.4">
      <c r="C13" s="224" t="s">
        <v>54</v>
      </c>
      <c r="D13" s="41" t="s">
        <v>15</v>
      </c>
      <c r="E13" s="225">
        <v>0.375</v>
      </c>
      <c r="F13" s="41" t="s">
        <v>16</v>
      </c>
      <c r="G13" s="225">
        <v>0.625</v>
      </c>
      <c r="H13" s="46" t="s">
        <v>44</v>
      </c>
      <c r="I13" s="225">
        <v>2.0833333333333332E-2</v>
      </c>
      <c r="J13" s="42" t="s">
        <v>1</v>
      </c>
      <c r="K13" s="79">
        <f t="shared" si="2"/>
        <v>5.5</v>
      </c>
      <c r="M13" s="78">
        <f>認知症対応型共同生活介護!$AB$7</f>
        <v>0.29166666666666669</v>
      </c>
      <c r="N13" s="41" t="s">
        <v>16</v>
      </c>
      <c r="O13" s="78">
        <f>認知症対応型共同生活介護!$AF$7</f>
        <v>0.83333333333333337</v>
      </c>
      <c r="Q13" s="80">
        <f t="shared" si="0"/>
        <v>0.375</v>
      </c>
      <c r="R13" s="41" t="s">
        <v>16</v>
      </c>
      <c r="S13" s="80">
        <f t="shared" si="1"/>
        <v>0.625</v>
      </c>
      <c r="T13" s="46" t="s">
        <v>44</v>
      </c>
      <c r="U13" s="225">
        <f t="shared" si="3"/>
        <v>2.0833333333333332E-2</v>
      </c>
      <c r="V13" s="42" t="s">
        <v>1</v>
      </c>
      <c r="W13" s="79">
        <f t="shared" si="4"/>
        <v>5.5</v>
      </c>
      <c r="Y13" s="79" t="str">
        <f t="shared" si="5"/>
        <v>-</v>
      </c>
    </row>
    <row r="14" spans="1:25" x14ac:dyDescent="0.4">
      <c r="C14" s="224" t="s">
        <v>55</v>
      </c>
      <c r="D14" s="41" t="s">
        <v>15</v>
      </c>
      <c r="E14" s="225">
        <v>0.29166666666666669</v>
      </c>
      <c r="F14" s="41" t="s">
        <v>16</v>
      </c>
      <c r="G14" s="225">
        <v>0.41666666666666669</v>
      </c>
      <c r="H14" s="46" t="s">
        <v>44</v>
      </c>
      <c r="I14" s="225">
        <v>0</v>
      </c>
      <c r="J14" s="42" t="s">
        <v>1</v>
      </c>
      <c r="K14" s="79">
        <f t="shared" si="2"/>
        <v>3</v>
      </c>
      <c r="M14" s="78">
        <f>認知症対応型共同生活介護!$AB$7</f>
        <v>0.29166666666666669</v>
      </c>
      <c r="N14" s="41" t="s">
        <v>16</v>
      </c>
      <c r="O14" s="78">
        <f>認知症対応型共同生活介護!$AF$7</f>
        <v>0.83333333333333337</v>
      </c>
      <c r="Q14" s="80">
        <f t="shared" si="0"/>
        <v>0.29166666666666669</v>
      </c>
      <c r="R14" s="41" t="s">
        <v>16</v>
      </c>
      <c r="S14" s="80">
        <f t="shared" si="1"/>
        <v>0.41666666666666669</v>
      </c>
      <c r="T14" s="46" t="s">
        <v>44</v>
      </c>
      <c r="U14" s="225">
        <f t="shared" si="3"/>
        <v>0</v>
      </c>
      <c r="V14" s="42" t="s">
        <v>1</v>
      </c>
      <c r="W14" s="79">
        <f t="shared" si="4"/>
        <v>3</v>
      </c>
      <c r="Y14" s="79" t="str">
        <f t="shared" si="5"/>
        <v>-</v>
      </c>
    </row>
    <row r="15" spans="1:25" x14ac:dyDescent="0.4">
      <c r="C15" s="224" t="s">
        <v>56</v>
      </c>
      <c r="D15" s="41" t="s">
        <v>15</v>
      </c>
      <c r="E15" s="225">
        <v>0.6875</v>
      </c>
      <c r="F15" s="41" t="s">
        <v>16</v>
      </c>
      <c r="G15" s="225">
        <v>0.83333333333333337</v>
      </c>
      <c r="H15" s="46" t="s">
        <v>44</v>
      </c>
      <c r="I15" s="225">
        <v>0</v>
      </c>
      <c r="J15" s="42" t="s">
        <v>1</v>
      </c>
      <c r="K15" s="79">
        <f t="shared" si="2"/>
        <v>3.5000000000000009</v>
      </c>
      <c r="M15" s="78">
        <f>認知症対応型共同生活介護!$AB$7</f>
        <v>0.29166666666666669</v>
      </c>
      <c r="N15" s="41" t="s">
        <v>16</v>
      </c>
      <c r="O15" s="78">
        <f>認知症対応型共同生活介護!$AF$7</f>
        <v>0.83333333333333337</v>
      </c>
      <c r="Q15" s="80">
        <f t="shared" si="0"/>
        <v>0.6875</v>
      </c>
      <c r="R15" s="41" t="s">
        <v>16</v>
      </c>
      <c r="S15" s="80">
        <f t="shared" si="1"/>
        <v>0.83333333333333337</v>
      </c>
      <c r="T15" s="46" t="s">
        <v>44</v>
      </c>
      <c r="U15" s="225">
        <f t="shared" si="3"/>
        <v>0</v>
      </c>
      <c r="V15" s="42" t="s">
        <v>1</v>
      </c>
      <c r="W15" s="79">
        <f t="shared" si="4"/>
        <v>3.5000000000000009</v>
      </c>
      <c r="Y15" s="79" t="str">
        <f t="shared" si="5"/>
        <v>-</v>
      </c>
    </row>
    <row r="16" spans="1:25" x14ac:dyDescent="0.4">
      <c r="C16" s="224" t="s">
        <v>57</v>
      </c>
      <c r="D16" s="41" t="s">
        <v>15</v>
      </c>
      <c r="E16" s="225">
        <v>0.66666666666666663</v>
      </c>
      <c r="F16" s="41" t="s">
        <v>16</v>
      </c>
      <c r="G16" s="225">
        <v>0.29166666666666669</v>
      </c>
      <c r="H16" s="46" t="s">
        <v>44</v>
      </c>
      <c r="I16" s="225">
        <v>4.1666666666666664E-2</v>
      </c>
      <c r="J16" s="42" t="s">
        <v>1</v>
      </c>
      <c r="K16" s="79">
        <f t="shared" si="2"/>
        <v>14.000000000000004</v>
      </c>
      <c r="M16" s="78">
        <f>認知症対応型共同生活介護!$AB$7</f>
        <v>0.29166666666666669</v>
      </c>
      <c r="N16" s="41" t="s">
        <v>16</v>
      </c>
      <c r="O16" s="78">
        <f>認知症対応型共同生活介護!$AF$7</f>
        <v>0.83333333333333337</v>
      </c>
      <c r="Q16" s="80">
        <f t="shared" si="0"/>
        <v>0.66666666666666663</v>
      </c>
      <c r="R16" s="41" t="s">
        <v>16</v>
      </c>
      <c r="S16" s="80">
        <f t="shared" si="1"/>
        <v>0.83333333333333337</v>
      </c>
      <c r="T16" s="46" t="s">
        <v>44</v>
      </c>
      <c r="U16" s="225">
        <f t="shared" si="3"/>
        <v>4.1666666666666664E-2</v>
      </c>
      <c r="V16" s="42" t="s">
        <v>1</v>
      </c>
      <c r="W16" s="79">
        <f t="shared" si="4"/>
        <v>3.0000000000000018</v>
      </c>
      <c r="Y16" s="79">
        <f t="shared" si="5"/>
        <v>11.000000000000002</v>
      </c>
    </row>
    <row r="17" spans="3:25" x14ac:dyDescent="0.4">
      <c r="C17" s="224" t="s">
        <v>58</v>
      </c>
      <c r="D17" s="41" t="s">
        <v>15</v>
      </c>
      <c r="E17" s="225">
        <v>0.29166666666666669</v>
      </c>
      <c r="F17" s="41" t="s">
        <v>16</v>
      </c>
      <c r="G17" s="225">
        <v>0.375</v>
      </c>
      <c r="H17" s="46" t="s">
        <v>44</v>
      </c>
      <c r="I17" s="225">
        <v>0</v>
      </c>
      <c r="J17" s="42" t="s">
        <v>1</v>
      </c>
      <c r="K17" s="79">
        <f t="shared" si="2"/>
        <v>1.9999999999999996</v>
      </c>
      <c r="M17" s="78">
        <f>認知症対応型共同生活介護!$AB$7</f>
        <v>0.29166666666666669</v>
      </c>
      <c r="N17" s="41" t="s">
        <v>16</v>
      </c>
      <c r="O17" s="78">
        <f>認知症対応型共同生活介護!$AF$7</f>
        <v>0.83333333333333337</v>
      </c>
      <c r="Q17" s="80">
        <f t="shared" si="0"/>
        <v>0.29166666666666669</v>
      </c>
      <c r="R17" s="41" t="s">
        <v>16</v>
      </c>
      <c r="S17" s="80">
        <f t="shared" si="1"/>
        <v>0.375</v>
      </c>
      <c r="T17" s="46" t="s">
        <v>44</v>
      </c>
      <c r="U17" s="225">
        <f t="shared" si="3"/>
        <v>0</v>
      </c>
      <c r="V17" s="42" t="s">
        <v>1</v>
      </c>
      <c r="W17" s="79">
        <f t="shared" si="4"/>
        <v>1.9999999999999996</v>
      </c>
      <c r="Y17" s="79" t="str">
        <f t="shared" si="5"/>
        <v>-</v>
      </c>
    </row>
    <row r="18" spans="3:25" x14ac:dyDescent="0.4">
      <c r="C18" s="224" t="s">
        <v>59</v>
      </c>
      <c r="D18" s="41" t="s">
        <v>15</v>
      </c>
      <c r="E18" s="225"/>
      <c r="F18" s="41" t="s">
        <v>16</v>
      </c>
      <c r="G18" s="225"/>
      <c r="H18" s="46" t="s">
        <v>44</v>
      </c>
      <c r="I18" s="225">
        <v>0</v>
      </c>
      <c r="J18" s="42" t="s">
        <v>1</v>
      </c>
      <c r="K18" s="79" t="str">
        <f t="shared" si="2"/>
        <v/>
      </c>
      <c r="M18" s="78">
        <f>認知症対応型共同生活介護!$AB$7</f>
        <v>0.29166666666666669</v>
      </c>
      <c r="N18" s="41" t="s">
        <v>16</v>
      </c>
      <c r="O18" s="78">
        <f>認知症対応型共同生活介護!$AF$7</f>
        <v>0.83333333333333337</v>
      </c>
      <c r="Q18" s="80" t="str">
        <f t="shared" si="0"/>
        <v/>
      </c>
      <c r="R18" s="41" t="s">
        <v>16</v>
      </c>
      <c r="S18" s="80" t="str">
        <f t="shared" si="1"/>
        <v/>
      </c>
      <c r="T18" s="46" t="s">
        <v>44</v>
      </c>
      <c r="U18" s="225">
        <f t="shared" si="3"/>
        <v>0</v>
      </c>
      <c r="V18" s="42" t="s">
        <v>1</v>
      </c>
      <c r="W18" s="79" t="str">
        <f t="shared" si="4"/>
        <v/>
      </c>
      <c r="Y18" s="79" t="str">
        <f t="shared" si="5"/>
        <v/>
      </c>
    </row>
    <row r="19" spans="3:25" x14ac:dyDescent="0.4">
      <c r="C19" s="224" t="s">
        <v>60</v>
      </c>
      <c r="D19" s="41" t="s">
        <v>15</v>
      </c>
      <c r="E19" s="225"/>
      <c r="F19" s="41" t="s">
        <v>16</v>
      </c>
      <c r="G19" s="225"/>
      <c r="H19" s="46" t="s">
        <v>44</v>
      </c>
      <c r="I19" s="225">
        <v>0</v>
      </c>
      <c r="J19" s="42" t="s">
        <v>1</v>
      </c>
      <c r="K19" s="79" t="str">
        <f t="shared" si="2"/>
        <v/>
      </c>
      <c r="M19" s="78">
        <f>認知症対応型共同生活介護!$AB$7</f>
        <v>0.29166666666666669</v>
      </c>
      <c r="N19" s="41" t="s">
        <v>16</v>
      </c>
      <c r="O19" s="78">
        <f>認知症対応型共同生活介護!$AF$7</f>
        <v>0.83333333333333337</v>
      </c>
      <c r="Q19" s="80" t="str">
        <f t="shared" si="0"/>
        <v/>
      </c>
      <c r="R19" s="41" t="s">
        <v>16</v>
      </c>
      <c r="S19" s="80" t="str">
        <f t="shared" si="1"/>
        <v/>
      </c>
      <c r="T19" s="46" t="s">
        <v>44</v>
      </c>
      <c r="U19" s="225">
        <f t="shared" si="3"/>
        <v>0</v>
      </c>
      <c r="V19" s="42" t="s">
        <v>1</v>
      </c>
      <c r="W19" s="79" t="str">
        <f t="shared" si="4"/>
        <v/>
      </c>
      <c r="Y19" s="79" t="str">
        <f t="shared" si="5"/>
        <v/>
      </c>
    </row>
    <row r="20" spans="3:25" x14ac:dyDescent="0.4">
      <c r="C20" s="224" t="s">
        <v>61</v>
      </c>
      <c r="D20" s="41" t="s">
        <v>15</v>
      </c>
      <c r="E20" s="225"/>
      <c r="F20" s="41" t="s">
        <v>16</v>
      </c>
      <c r="G20" s="225"/>
      <c r="H20" s="46" t="s">
        <v>44</v>
      </c>
      <c r="I20" s="225">
        <v>0</v>
      </c>
      <c r="J20" s="42" t="s">
        <v>1</v>
      </c>
      <c r="K20" s="79" t="str">
        <f t="shared" si="2"/>
        <v/>
      </c>
      <c r="M20" s="78">
        <f>認知症対応型共同生活介護!$AB$7</f>
        <v>0.29166666666666669</v>
      </c>
      <c r="N20" s="41" t="s">
        <v>16</v>
      </c>
      <c r="O20" s="78">
        <f>認知症対応型共同生活介護!$AF$7</f>
        <v>0.83333333333333337</v>
      </c>
      <c r="Q20" s="80" t="str">
        <f t="shared" si="0"/>
        <v/>
      </c>
      <c r="R20" s="41" t="s">
        <v>16</v>
      </c>
      <c r="S20" s="80" t="str">
        <f t="shared" si="1"/>
        <v/>
      </c>
      <c r="T20" s="46" t="s">
        <v>44</v>
      </c>
      <c r="U20" s="225">
        <f t="shared" si="3"/>
        <v>0</v>
      </c>
      <c r="V20" s="42" t="s">
        <v>1</v>
      </c>
      <c r="W20" s="79" t="str">
        <f t="shared" si="4"/>
        <v/>
      </c>
      <c r="Y20" s="79" t="str">
        <f t="shared" si="5"/>
        <v/>
      </c>
    </row>
    <row r="21" spans="3:25" x14ac:dyDescent="0.4">
      <c r="C21" s="224" t="s">
        <v>62</v>
      </c>
      <c r="D21" s="41" t="s">
        <v>15</v>
      </c>
      <c r="E21" s="225"/>
      <c r="F21" s="41" t="s">
        <v>16</v>
      </c>
      <c r="G21" s="225"/>
      <c r="H21" s="46" t="s">
        <v>44</v>
      </c>
      <c r="I21" s="225">
        <v>0</v>
      </c>
      <c r="J21" s="42" t="s">
        <v>1</v>
      </c>
      <c r="K21" s="79" t="str">
        <f t="shared" si="2"/>
        <v/>
      </c>
      <c r="M21" s="78">
        <f>認知症対応型共同生活介護!$AB$7</f>
        <v>0.29166666666666669</v>
      </c>
      <c r="N21" s="41" t="s">
        <v>16</v>
      </c>
      <c r="O21" s="78">
        <f>認知症対応型共同生活介護!$AF$7</f>
        <v>0.83333333333333337</v>
      </c>
      <c r="Q21" s="80" t="str">
        <f t="shared" si="0"/>
        <v/>
      </c>
      <c r="R21" s="41" t="s">
        <v>16</v>
      </c>
      <c r="S21" s="80" t="str">
        <f t="shared" si="1"/>
        <v/>
      </c>
      <c r="T21" s="46" t="s">
        <v>44</v>
      </c>
      <c r="U21" s="225">
        <f t="shared" si="3"/>
        <v>0</v>
      </c>
      <c r="V21" s="42" t="s">
        <v>1</v>
      </c>
      <c r="W21" s="79" t="str">
        <f t="shared" si="4"/>
        <v/>
      </c>
      <c r="Y21" s="79" t="str">
        <f t="shared" si="5"/>
        <v/>
      </c>
    </row>
    <row r="22" spans="3:25" x14ac:dyDescent="0.4">
      <c r="C22" s="224" t="s">
        <v>63</v>
      </c>
      <c r="D22" s="41" t="s">
        <v>15</v>
      </c>
      <c r="E22" s="78"/>
      <c r="F22" s="41" t="s">
        <v>16</v>
      </c>
      <c r="G22" s="78"/>
      <c r="H22" s="46" t="s">
        <v>44</v>
      </c>
      <c r="I22" s="78"/>
      <c r="J22" s="42" t="s">
        <v>1</v>
      </c>
      <c r="K22" s="224">
        <v>1</v>
      </c>
      <c r="M22" s="101"/>
      <c r="N22" s="41" t="s">
        <v>16</v>
      </c>
      <c r="O22" s="101"/>
      <c r="Q22" s="101"/>
      <c r="R22" s="41" t="s">
        <v>16</v>
      </c>
      <c r="S22" s="101"/>
      <c r="T22" s="46" t="s">
        <v>44</v>
      </c>
      <c r="U22" s="78"/>
      <c r="V22" s="42" t="s">
        <v>1</v>
      </c>
      <c r="W22" s="226">
        <v>1</v>
      </c>
      <c r="Y22" s="226" t="s">
        <v>217</v>
      </c>
    </row>
    <row r="23" spans="3:25" x14ac:dyDescent="0.4">
      <c r="C23" s="224" t="s">
        <v>64</v>
      </c>
      <c r="D23" s="41" t="s">
        <v>15</v>
      </c>
      <c r="E23" s="78"/>
      <c r="F23" s="41" t="s">
        <v>16</v>
      </c>
      <c r="G23" s="78"/>
      <c r="H23" s="46" t="s">
        <v>44</v>
      </c>
      <c r="I23" s="78"/>
      <c r="J23" s="42" t="s">
        <v>1</v>
      </c>
      <c r="K23" s="224">
        <v>2</v>
      </c>
      <c r="M23" s="101"/>
      <c r="N23" s="41" t="s">
        <v>16</v>
      </c>
      <c r="O23" s="101"/>
      <c r="Q23" s="101"/>
      <c r="R23" s="41" t="s">
        <v>16</v>
      </c>
      <c r="S23" s="101"/>
      <c r="T23" s="46" t="s">
        <v>44</v>
      </c>
      <c r="U23" s="78"/>
      <c r="V23" s="42" t="s">
        <v>1</v>
      </c>
      <c r="W23" s="226">
        <v>2</v>
      </c>
      <c r="Y23" s="226" t="s">
        <v>217</v>
      </c>
    </row>
    <row r="24" spans="3:25" x14ac:dyDescent="0.4">
      <c r="C24" s="224" t="s">
        <v>65</v>
      </c>
      <c r="D24" s="41" t="s">
        <v>15</v>
      </c>
      <c r="E24" s="78"/>
      <c r="F24" s="41" t="s">
        <v>16</v>
      </c>
      <c r="G24" s="78"/>
      <c r="H24" s="46" t="s">
        <v>44</v>
      </c>
      <c r="I24" s="78"/>
      <c r="J24" s="42" t="s">
        <v>1</v>
      </c>
      <c r="K24" s="224">
        <v>3</v>
      </c>
      <c r="M24" s="101"/>
      <c r="N24" s="41" t="s">
        <v>16</v>
      </c>
      <c r="O24" s="101"/>
      <c r="Q24" s="101"/>
      <c r="R24" s="41" t="s">
        <v>16</v>
      </c>
      <c r="S24" s="101"/>
      <c r="T24" s="46" t="s">
        <v>44</v>
      </c>
      <c r="U24" s="78"/>
      <c r="V24" s="42" t="s">
        <v>1</v>
      </c>
      <c r="W24" s="226">
        <v>3</v>
      </c>
      <c r="Y24" s="226" t="s">
        <v>217</v>
      </c>
    </row>
    <row r="25" spans="3:25" x14ac:dyDescent="0.4">
      <c r="C25" s="224" t="s">
        <v>66</v>
      </c>
      <c r="D25" s="41" t="s">
        <v>15</v>
      </c>
      <c r="E25" s="78"/>
      <c r="F25" s="41" t="s">
        <v>16</v>
      </c>
      <c r="G25" s="78"/>
      <c r="H25" s="46" t="s">
        <v>44</v>
      </c>
      <c r="I25" s="78"/>
      <c r="J25" s="42" t="s">
        <v>1</v>
      </c>
      <c r="K25" s="224">
        <v>4</v>
      </c>
      <c r="M25" s="101"/>
      <c r="N25" s="41" t="s">
        <v>16</v>
      </c>
      <c r="O25" s="101"/>
      <c r="Q25" s="101"/>
      <c r="R25" s="41" t="s">
        <v>16</v>
      </c>
      <c r="S25" s="101"/>
      <c r="T25" s="46" t="s">
        <v>44</v>
      </c>
      <c r="U25" s="78"/>
      <c r="V25" s="42" t="s">
        <v>1</v>
      </c>
      <c r="W25" s="226">
        <v>4</v>
      </c>
      <c r="Y25" s="226" t="s">
        <v>217</v>
      </c>
    </row>
    <row r="26" spans="3:25" x14ac:dyDescent="0.4">
      <c r="C26" s="224" t="s">
        <v>67</v>
      </c>
      <c r="D26" s="41" t="s">
        <v>15</v>
      </c>
      <c r="E26" s="78"/>
      <c r="F26" s="41" t="s">
        <v>16</v>
      </c>
      <c r="G26" s="78"/>
      <c r="H26" s="46" t="s">
        <v>44</v>
      </c>
      <c r="I26" s="78"/>
      <c r="J26" s="42" t="s">
        <v>1</v>
      </c>
      <c r="K26" s="224">
        <v>5</v>
      </c>
      <c r="M26" s="101"/>
      <c r="N26" s="41" t="s">
        <v>16</v>
      </c>
      <c r="O26" s="101"/>
      <c r="Q26" s="101"/>
      <c r="R26" s="41" t="s">
        <v>16</v>
      </c>
      <c r="S26" s="101"/>
      <c r="T26" s="46" t="s">
        <v>44</v>
      </c>
      <c r="U26" s="78"/>
      <c r="V26" s="42" t="s">
        <v>1</v>
      </c>
      <c r="W26" s="226">
        <v>5</v>
      </c>
      <c r="Y26" s="226" t="s">
        <v>217</v>
      </c>
    </row>
    <row r="27" spans="3:25" x14ac:dyDescent="0.4">
      <c r="C27" s="224" t="s">
        <v>68</v>
      </c>
      <c r="D27" s="41" t="s">
        <v>15</v>
      </c>
      <c r="E27" s="78"/>
      <c r="F27" s="41" t="s">
        <v>16</v>
      </c>
      <c r="G27" s="78"/>
      <c r="H27" s="46" t="s">
        <v>44</v>
      </c>
      <c r="I27" s="78"/>
      <c r="J27" s="42" t="s">
        <v>1</v>
      </c>
      <c r="K27" s="224">
        <v>6</v>
      </c>
      <c r="M27" s="101"/>
      <c r="N27" s="41" t="s">
        <v>16</v>
      </c>
      <c r="O27" s="101"/>
      <c r="Q27" s="101"/>
      <c r="R27" s="41" t="s">
        <v>16</v>
      </c>
      <c r="S27" s="101"/>
      <c r="T27" s="46" t="s">
        <v>44</v>
      </c>
      <c r="U27" s="78"/>
      <c r="V27" s="42" t="s">
        <v>1</v>
      </c>
      <c r="W27" s="226">
        <v>6</v>
      </c>
      <c r="Y27" s="226" t="s">
        <v>217</v>
      </c>
    </row>
    <row r="28" spans="3:25" x14ac:dyDescent="0.4">
      <c r="C28" s="224" t="s">
        <v>69</v>
      </c>
      <c r="D28" s="41" t="s">
        <v>15</v>
      </c>
      <c r="E28" s="78"/>
      <c r="F28" s="41" t="s">
        <v>16</v>
      </c>
      <c r="G28" s="78"/>
      <c r="H28" s="46" t="s">
        <v>44</v>
      </c>
      <c r="I28" s="78"/>
      <c r="J28" s="42" t="s">
        <v>1</v>
      </c>
      <c r="K28" s="224">
        <v>7</v>
      </c>
      <c r="M28" s="101"/>
      <c r="N28" s="41" t="s">
        <v>16</v>
      </c>
      <c r="O28" s="101"/>
      <c r="Q28" s="101"/>
      <c r="R28" s="41" t="s">
        <v>16</v>
      </c>
      <c r="S28" s="101"/>
      <c r="T28" s="46" t="s">
        <v>44</v>
      </c>
      <c r="U28" s="78"/>
      <c r="V28" s="42" t="s">
        <v>1</v>
      </c>
      <c r="W28" s="226">
        <v>7</v>
      </c>
      <c r="Y28" s="226" t="s">
        <v>217</v>
      </c>
    </row>
    <row r="29" spans="3:25" x14ac:dyDescent="0.4">
      <c r="C29" s="224" t="s">
        <v>70</v>
      </c>
      <c r="D29" s="41" t="s">
        <v>15</v>
      </c>
      <c r="E29" s="78"/>
      <c r="F29" s="41" t="s">
        <v>16</v>
      </c>
      <c r="G29" s="78"/>
      <c r="H29" s="46" t="s">
        <v>44</v>
      </c>
      <c r="I29" s="78"/>
      <c r="J29" s="42" t="s">
        <v>1</v>
      </c>
      <c r="K29" s="224">
        <v>8</v>
      </c>
      <c r="M29" s="101"/>
      <c r="N29" s="41" t="s">
        <v>16</v>
      </c>
      <c r="O29" s="101"/>
      <c r="Q29" s="101"/>
      <c r="R29" s="41" t="s">
        <v>16</v>
      </c>
      <c r="S29" s="101"/>
      <c r="T29" s="46" t="s">
        <v>44</v>
      </c>
      <c r="U29" s="78"/>
      <c r="V29" s="42" t="s">
        <v>1</v>
      </c>
      <c r="W29" s="226">
        <v>8</v>
      </c>
      <c r="Y29" s="226" t="s">
        <v>217</v>
      </c>
    </row>
    <row r="30" spans="3:25" x14ac:dyDescent="0.4">
      <c r="C30" s="224" t="s">
        <v>71</v>
      </c>
      <c r="D30" s="41" t="s">
        <v>15</v>
      </c>
      <c r="E30" s="78"/>
      <c r="F30" s="41" t="s">
        <v>16</v>
      </c>
      <c r="G30" s="78"/>
      <c r="H30" s="46" t="s">
        <v>44</v>
      </c>
      <c r="I30" s="78"/>
      <c r="J30" s="42" t="s">
        <v>1</v>
      </c>
      <c r="K30" s="224">
        <v>1</v>
      </c>
      <c r="M30" s="101"/>
      <c r="N30" s="41" t="s">
        <v>16</v>
      </c>
      <c r="O30" s="101"/>
      <c r="Q30" s="101"/>
      <c r="R30" s="41" t="s">
        <v>16</v>
      </c>
      <c r="S30" s="101"/>
      <c r="T30" s="46" t="s">
        <v>44</v>
      </c>
      <c r="U30" s="78"/>
      <c r="V30" s="42" t="s">
        <v>1</v>
      </c>
      <c r="W30" s="226" t="s">
        <v>217</v>
      </c>
      <c r="Y30" s="226">
        <v>1</v>
      </c>
    </row>
    <row r="31" spans="3:25" x14ac:dyDescent="0.4">
      <c r="C31" s="224" t="s">
        <v>72</v>
      </c>
      <c r="D31" s="41" t="s">
        <v>15</v>
      </c>
      <c r="E31" s="78"/>
      <c r="F31" s="41" t="s">
        <v>16</v>
      </c>
      <c r="G31" s="78"/>
      <c r="H31" s="46" t="s">
        <v>44</v>
      </c>
      <c r="I31" s="78"/>
      <c r="J31" s="42" t="s">
        <v>1</v>
      </c>
      <c r="K31" s="224">
        <v>2</v>
      </c>
      <c r="M31" s="101"/>
      <c r="N31" s="41" t="s">
        <v>16</v>
      </c>
      <c r="O31" s="101"/>
      <c r="Q31" s="101"/>
      <c r="R31" s="41" t="s">
        <v>16</v>
      </c>
      <c r="S31" s="101"/>
      <c r="T31" s="46" t="s">
        <v>44</v>
      </c>
      <c r="U31" s="78"/>
      <c r="V31" s="42" t="s">
        <v>1</v>
      </c>
      <c r="W31" s="226" t="s">
        <v>217</v>
      </c>
      <c r="Y31" s="226">
        <v>2</v>
      </c>
    </row>
    <row r="32" spans="3:25" x14ac:dyDescent="0.4">
      <c r="C32" s="224" t="s">
        <v>73</v>
      </c>
      <c r="D32" s="41" t="s">
        <v>15</v>
      </c>
      <c r="E32" s="78"/>
      <c r="F32" s="41" t="s">
        <v>16</v>
      </c>
      <c r="G32" s="78"/>
      <c r="H32" s="46" t="s">
        <v>44</v>
      </c>
      <c r="I32" s="78"/>
      <c r="J32" s="42" t="s">
        <v>1</v>
      </c>
      <c r="K32" s="224">
        <v>3</v>
      </c>
      <c r="M32" s="101"/>
      <c r="N32" s="41" t="s">
        <v>16</v>
      </c>
      <c r="O32" s="101"/>
      <c r="Q32" s="101"/>
      <c r="R32" s="41" t="s">
        <v>16</v>
      </c>
      <c r="S32" s="101"/>
      <c r="T32" s="46" t="s">
        <v>44</v>
      </c>
      <c r="U32" s="78"/>
      <c r="V32" s="42" t="s">
        <v>1</v>
      </c>
      <c r="W32" s="226" t="s">
        <v>217</v>
      </c>
      <c r="Y32" s="226">
        <v>3</v>
      </c>
    </row>
    <row r="33" spans="2:27" x14ac:dyDescent="0.4">
      <c r="C33" s="224" t="s">
        <v>74</v>
      </c>
      <c r="D33" s="41" t="s">
        <v>15</v>
      </c>
      <c r="E33" s="78"/>
      <c r="F33" s="41" t="s">
        <v>16</v>
      </c>
      <c r="G33" s="78"/>
      <c r="H33" s="46" t="s">
        <v>44</v>
      </c>
      <c r="I33" s="78"/>
      <c r="J33" s="42" t="s">
        <v>1</v>
      </c>
      <c r="K33" s="224">
        <v>4</v>
      </c>
      <c r="M33" s="101"/>
      <c r="N33" s="41" t="s">
        <v>16</v>
      </c>
      <c r="O33" s="101"/>
      <c r="Q33" s="101"/>
      <c r="R33" s="41" t="s">
        <v>16</v>
      </c>
      <c r="S33" s="101"/>
      <c r="T33" s="46" t="s">
        <v>44</v>
      </c>
      <c r="U33" s="78"/>
      <c r="V33" s="42" t="s">
        <v>1</v>
      </c>
      <c r="W33" s="226" t="s">
        <v>217</v>
      </c>
      <c r="Y33" s="226">
        <v>4</v>
      </c>
    </row>
    <row r="34" spans="2:27" x14ac:dyDescent="0.4">
      <c r="C34" s="224" t="s">
        <v>78</v>
      </c>
      <c r="D34" s="41" t="s">
        <v>15</v>
      </c>
      <c r="E34" s="78"/>
      <c r="F34" s="41" t="s">
        <v>16</v>
      </c>
      <c r="G34" s="78"/>
      <c r="H34" s="46" t="s">
        <v>44</v>
      </c>
      <c r="I34" s="78"/>
      <c r="J34" s="42" t="s">
        <v>1</v>
      </c>
      <c r="K34" s="224">
        <v>5</v>
      </c>
      <c r="M34" s="101"/>
      <c r="N34" s="41" t="s">
        <v>16</v>
      </c>
      <c r="O34" s="101"/>
      <c r="Q34" s="101"/>
      <c r="R34" s="41" t="s">
        <v>16</v>
      </c>
      <c r="S34" s="101"/>
      <c r="T34" s="46" t="s">
        <v>44</v>
      </c>
      <c r="U34" s="78"/>
      <c r="V34" s="42" t="s">
        <v>1</v>
      </c>
      <c r="W34" s="226" t="s">
        <v>217</v>
      </c>
      <c r="Y34" s="226">
        <v>5</v>
      </c>
    </row>
    <row r="35" spans="2:27" x14ac:dyDescent="0.4">
      <c r="C35" s="224" t="s">
        <v>79</v>
      </c>
      <c r="D35" s="41" t="s">
        <v>15</v>
      </c>
      <c r="E35" s="78"/>
      <c r="F35" s="41" t="s">
        <v>16</v>
      </c>
      <c r="G35" s="78"/>
      <c r="H35" s="46" t="s">
        <v>44</v>
      </c>
      <c r="I35" s="78"/>
      <c r="J35" s="42" t="s">
        <v>1</v>
      </c>
      <c r="K35" s="224">
        <v>6</v>
      </c>
      <c r="M35" s="101"/>
      <c r="N35" s="41" t="s">
        <v>16</v>
      </c>
      <c r="O35" s="101"/>
      <c r="Q35" s="101"/>
      <c r="R35" s="41" t="s">
        <v>16</v>
      </c>
      <c r="S35" s="101"/>
      <c r="T35" s="46" t="s">
        <v>44</v>
      </c>
      <c r="U35" s="78"/>
      <c r="V35" s="42" t="s">
        <v>1</v>
      </c>
      <c r="W35" s="226" t="s">
        <v>217</v>
      </c>
      <c r="Y35" s="226">
        <v>6</v>
      </c>
    </row>
    <row r="36" spans="2:27" x14ac:dyDescent="0.4">
      <c r="C36" s="224" t="s">
        <v>80</v>
      </c>
      <c r="D36" s="41" t="s">
        <v>15</v>
      </c>
      <c r="E36" s="78"/>
      <c r="F36" s="41" t="s">
        <v>16</v>
      </c>
      <c r="G36" s="78"/>
      <c r="H36" s="46" t="s">
        <v>44</v>
      </c>
      <c r="I36" s="78"/>
      <c r="J36" s="42" t="s">
        <v>1</v>
      </c>
      <c r="K36" s="224">
        <v>7</v>
      </c>
      <c r="M36" s="101"/>
      <c r="N36" s="41" t="s">
        <v>16</v>
      </c>
      <c r="O36" s="101"/>
      <c r="Q36" s="101"/>
      <c r="R36" s="41" t="s">
        <v>16</v>
      </c>
      <c r="S36" s="101"/>
      <c r="T36" s="46" t="s">
        <v>44</v>
      </c>
      <c r="U36" s="78"/>
      <c r="V36" s="42" t="s">
        <v>1</v>
      </c>
      <c r="W36" s="226" t="s">
        <v>217</v>
      </c>
      <c r="Y36" s="226">
        <v>7</v>
      </c>
    </row>
    <row r="37" spans="2:27" x14ac:dyDescent="0.4">
      <c r="C37" s="224" t="s">
        <v>81</v>
      </c>
      <c r="D37" s="41" t="s">
        <v>15</v>
      </c>
      <c r="E37" s="78"/>
      <c r="F37" s="41" t="s">
        <v>16</v>
      </c>
      <c r="G37" s="78"/>
      <c r="H37" s="46" t="s">
        <v>44</v>
      </c>
      <c r="I37" s="78"/>
      <c r="J37" s="42" t="s">
        <v>1</v>
      </c>
      <c r="K37" s="224">
        <v>8</v>
      </c>
      <c r="M37" s="101"/>
      <c r="N37" s="41" t="s">
        <v>16</v>
      </c>
      <c r="O37" s="101"/>
      <c r="Q37" s="101"/>
      <c r="R37" s="41" t="s">
        <v>16</v>
      </c>
      <c r="S37" s="101"/>
      <c r="T37" s="46" t="s">
        <v>44</v>
      </c>
      <c r="U37" s="78"/>
      <c r="V37" s="42" t="s">
        <v>1</v>
      </c>
      <c r="W37" s="226" t="s">
        <v>217</v>
      </c>
      <c r="Y37" s="226">
        <v>8</v>
      </c>
    </row>
    <row r="38" spans="2:27" x14ac:dyDescent="0.4">
      <c r="C38" s="224" t="s">
        <v>82</v>
      </c>
      <c r="D38" s="41" t="s">
        <v>15</v>
      </c>
      <c r="E38" s="225"/>
      <c r="F38" s="41" t="s">
        <v>16</v>
      </c>
      <c r="G38" s="225"/>
      <c r="H38" s="46" t="s">
        <v>44</v>
      </c>
      <c r="I38" s="225">
        <v>0</v>
      </c>
      <c r="J38" s="42" t="s">
        <v>1</v>
      </c>
      <c r="K38" s="79" t="str">
        <f t="shared" ref="K38:K45" si="6">IF(OR(E38="",G38=""),"",(G38+IF(E38&gt;G38,1,0)-E38-I38)*24)</f>
        <v/>
      </c>
      <c r="M38" s="78">
        <f>認知症対応型共同生活介護!$AB$7</f>
        <v>0.29166666666666669</v>
      </c>
      <c r="N38" s="41" t="s">
        <v>16</v>
      </c>
      <c r="O38" s="78">
        <f>認知症対応型共同生活介護!$AF$7</f>
        <v>0.83333333333333337</v>
      </c>
      <c r="Q38" s="80" t="str">
        <f t="shared" ref="Q38:Q46" si="7">IF(E38="","",IF(E38&lt;M38,M38,IF(E38&gt;=O38,"",E38)))</f>
        <v/>
      </c>
      <c r="R38" s="41" t="s">
        <v>16</v>
      </c>
      <c r="S38" s="80" t="str">
        <f t="shared" ref="S38:S46" si="8">IF(G38="","",IF(G38&gt;E38,IF(G38&lt;O38,G38,O38),O38))</f>
        <v/>
      </c>
      <c r="T38" s="46" t="s">
        <v>44</v>
      </c>
      <c r="U38" s="225">
        <f>I38</f>
        <v>0</v>
      </c>
      <c r="V38" s="42" t="s">
        <v>1</v>
      </c>
      <c r="W38" s="79" t="str">
        <f t="shared" ref="W38:W42" si="9">IF(Q38="","",IF((S38+IF(Q38&gt;S38,1,0)-Q38-U38)*24=0,"",(S38+IF(Q38&gt;S38,1,0)-Q38-U38)*24))</f>
        <v/>
      </c>
      <c r="Y38" s="79" t="str">
        <f>IF(W38="",K38,IF(OR(K38-W38=0,K38-W38&lt;0),"-",K38-W38))</f>
        <v/>
      </c>
    </row>
    <row r="39" spans="2:27" x14ac:dyDescent="0.4">
      <c r="C39" s="224" t="s">
        <v>83</v>
      </c>
      <c r="D39" s="41" t="s">
        <v>15</v>
      </c>
      <c r="E39" s="225"/>
      <c r="F39" s="41" t="s">
        <v>16</v>
      </c>
      <c r="G39" s="225"/>
      <c r="H39" s="46" t="s">
        <v>44</v>
      </c>
      <c r="I39" s="225">
        <v>0</v>
      </c>
      <c r="J39" s="42" t="s">
        <v>1</v>
      </c>
      <c r="K39" s="79" t="str">
        <f t="shared" si="6"/>
        <v/>
      </c>
      <c r="M39" s="78">
        <f>認知症対応型共同生活介護!$AB$7</f>
        <v>0.29166666666666669</v>
      </c>
      <c r="N39" s="41" t="s">
        <v>16</v>
      </c>
      <c r="O39" s="78">
        <f>認知症対応型共同生活介護!$AF$7</f>
        <v>0.83333333333333337</v>
      </c>
      <c r="Q39" s="80" t="str">
        <f t="shared" si="7"/>
        <v/>
      </c>
      <c r="R39" s="41" t="s">
        <v>16</v>
      </c>
      <c r="S39" s="80" t="str">
        <f t="shared" si="8"/>
        <v/>
      </c>
      <c r="T39" s="46" t="s">
        <v>44</v>
      </c>
      <c r="U39" s="225">
        <f t="shared" ref="U39:U46" si="10">I39</f>
        <v>0</v>
      </c>
      <c r="V39" s="42" t="s">
        <v>1</v>
      </c>
      <c r="W39" s="79" t="str">
        <f t="shared" si="9"/>
        <v/>
      </c>
      <c r="Y39" s="79" t="str">
        <f t="shared" ref="Y39:Y47" si="11">IF(W39="",K39,IF(OR(K39-W39=0,K39-W39&lt;0),"-",K39-W39))</f>
        <v/>
      </c>
    </row>
    <row r="40" spans="2:27" x14ac:dyDescent="0.4">
      <c r="C40" s="224" t="s">
        <v>131</v>
      </c>
      <c r="D40" s="41" t="s">
        <v>15</v>
      </c>
      <c r="E40" s="225"/>
      <c r="F40" s="41" t="s">
        <v>16</v>
      </c>
      <c r="G40" s="225"/>
      <c r="H40" s="46" t="s">
        <v>44</v>
      </c>
      <c r="I40" s="225">
        <v>0</v>
      </c>
      <c r="J40" s="42" t="s">
        <v>1</v>
      </c>
      <c r="K40" s="79" t="str">
        <f t="shared" ref="K40" si="12">IF(OR(E40="",G40=""),"",(G40+IF(E40&gt;G40,1,0)-E40-I40)*24)</f>
        <v/>
      </c>
      <c r="M40" s="78">
        <f>認知症対応型共同生活介護!$AB$7</f>
        <v>0.29166666666666669</v>
      </c>
      <c r="N40" s="41" t="s">
        <v>16</v>
      </c>
      <c r="O40" s="78">
        <f>認知症対応型共同生活介護!$AF$7</f>
        <v>0.83333333333333337</v>
      </c>
      <c r="Q40" s="80" t="str">
        <f t="shared" ref="Q40" si="13">IF(E40="","",IF(E40&lt;M40,M40,IF(E40&gt;=O40,"",E40)))</f>
        <v/>
      </c>
      <c r="R40" s="41" t="s">
        <v>16</v>
      </c>
      <c r="S40" s="80" t="str">
        <f t="shared" ref="S40" si="14">IF(G40="","",IF(G40&gt;E40,IF(G40&lt;O40,G40,O40),O40))</f>
        <v/>
      </c>
      <c r="T40" s="46" t="s">
        <v>44</v>
      </c>
      <c r="U40" s="225">
        <f t="shared" ref="U40" si="15">I40</f>
        <v>0</v>
      </c>
      <c r="V40" s="42" t="s">
        <v>1</v>
      </c>
      <c r="W40" s="79" t="str">
        <f t="shared" ref="W40" si="16">IF(Q40="","",IF((S40+IF(Q40&gt;S40,1,0)-Q40-U40)*24=0,"",(S40+IF(Q40&gt;S40,1,0)-Q40-U40)*24))</f>
        <v/>
      </c>
      <c r="Y40" s="79" t="str">
        <f t="shared" si="11"/>
        <v/>
      </c>
    </row>
    <row r="41" spans="2:27" x14ac:dyDescent="0.4">
      <c r="C41" s="224" t="s">
        <v>179</v>
      </c>
      <c r="D41" s="41" t="s">
        <v>15</v>
      </c>
      <c r="E41" s="225"/>
      <c r="F41" s="41" t="s">
        <v>16</v>
      </c>
      <c r="G41" s="225"/>
      <c r="H41" s="46" t="s">
        <v>44</v>
      </c>
      <c r="I41" s="225">
        <v>0</v>
      </c>
      <c r="J41" s="42" t="s">
        <v>1</v>
      </c>
      <c r="K41" s="79" t="str">
        <f t="shared" si="6"/>
        <v/>
      </c>
      <c r="M41" s="78">
        <f>認知症対応型共同生活介護!$AB$7</f>
        <v>0.29166666666666669</v>
      </c>
      <c r="N41" s="41" t="s">
        <v>16</v>
      </c>
      <c r="O41" s="78">
        <f>認知症対応型共同生活介護!$AF$7</f>
        <v>0.83333333333333337</v>
      </c>
      <c r="Q41" s="80" t="str">
        <f t="shared" si="7"/>
        <v/>
      </c>
      <c r="R41" s="41" t="s">
        <v>16</v>
      </c>
      <c r="S41" s="80" t="str">
        <f t="shared" si="8"/>
        <v/>
      </c>
      <c r="T41" s="46" t="s">
        <v>44</v>
      </c>
      <c r="U41" s="225">
        <f t="shared" si="10"/>
        <v>0</v>
      </c>
      <c r="V41" s="42" t="s">
        <v>1</v>
      </c>
      <c r="W41" s="79" t="str">
        <f t="shared" si="9"/>
        <v/>
      </c>
      <c r="Y41" s="79" t="str">
        <f t="shared" si="11"/>
        <v/>
      </c>
      <c r="AA41" s="42" t="s">
        <v>183</v>
      </c>
    </row>
    <row r="42" spans="2:27" x14ac:dyDescent="0.4">
      <c r="C42" s="224" t="s">
        <v>180</v>
      </c>
      <c r="D42" s="41" t="s">
        <v>15</v>
      </c>
      <c r="E42" s="225"/>
      <c r="F42" s="41" t="s">
        <v>16</v>
      </c>
      <c r="G42" s="225"/>
      <c r="H42" s="46" t="s">
        <v>44</v>
      </c>
      <c r="I42" s="225">
        <v>0</v>
      </c>
      <c r="J42" s="42" t="s">
        <v>1</v>
      </c>
      <c r="K42" s="79" t="str">
        <f t="shared" si="6"/>
        <v/>
      </c>
      <c r="M42" s="78">
        <f>認知症対応型共同生活介護!$AB$7</f>
        <v>0.29166666666666669</v>
      </c>
      <c r="N42" s="41" t="s">
        <v>16</v>
      </c>
      <c r="O42" s="78">
        <f>認知症対応型共同生活介護!$AF$7</f>
        <v>0.83333333333333337</v>
      </c>
      <c r="Q42" s="80" t="str">
        <f t="shared" si="7"/>
        <v/>
      </c>
      <c r="R42" s="41" t="s">
        <v>16</v>
      </c>
      <c r="S42" s="80" t="str">
        <f t="shared" si="8"/>
        <v/>
      </c>
      <c r="T42" s="46" t="s">
        <v>44</v>
      </c>
      <c r="U42" s="225">
        <f t="shared" si="10"/>
        <v>0</v>
      </c>
      <c r="V42" s="42" t="s">
        <v>1</v>
      </c>
      <c r="W42" s="79" t="str">
        <f t="shared" si="9"/>
        <v/>
      </c>
      <c r="Y42" s="79" t="str">
        <f t="shared" si="11"/>
        <v/>
      </c>
      <c r="AA42" s="42" t="s">
        <v>183</v>
      </c>
    </row>
    <row r="43" spans="2:27" x14ac:dyDescent="0.4">
      <c r="C43" s="224" t="s">
        <v>75</v>
      </c>
      <c r="D43" s="41" t="s">
        <v>15</v>
      </c>
      <c r="E43" s="225"/>
      <c r="F43" s="41" t="s">
        <v>16</v>
      </c>
      <c r="G43" s="225"/>
      <c r="H43" s="46" t="s">
        <v>44</v>
      </c>
      <c r="I43" s="225">
        <v>0</v>
      </c>
      <c r="J43" s="42" t="s">
        <v>1</v>
      </c>
      <c r="K43" s="79" t="str">
        <f t="shared" si="6"/>
        <v/>
      </c>
      <c r="M43" s="78">
        <f>認知症対応型共同生活介護!$AB$7</f>
        <v>0.29166666666666669</v>
      </c>
      <c r="N43" s="41" t="s">
        <v>16</v>
      </c>
      <c r="O43" s="78">
        <f>認知症対応型共同生活介護!$AF$7</f>
        <v>0.83333333333333337</v>
      </c>
      <c r="Q43" s="80" t="str">
        <f t="shared" si="7"/>
        <v/>
      </c>
      <c r="R43" s="41" t="s">
        <v>16</v>
      </c>
      <c r="S43" s="80" t="str">
        <f t="shared" si="8"/>
        <v/>
      </c>
      <c r="T43" s="46" t="s">
        <v>44</v>
      </c>
      <c r="U43" s="225">
        <f t="shared" si="10"/>
        <v>0</v>
      </c>
      <c r="V43" s="42" t="s">
        <v>1</v>
      </c>
      <c r="W43" s="79" t="str">
        <f t="shared" ref="W43:W45" si="17">IF(Q43="","",IF((S43+IF(Q43&gt;S43,1,0)-Q43-U43)*24=0,"",(S43+IF(Q43&gt;S43,1,0)-Q43-U43)*24))</f>
        <v/>
      </c>
      <c r="Y43" s="79" t="str">
        <f t="shared" si="11"/>
        <v/>
      </c>
    </row>
    <row r="44" spans="2:27" x14ac:dyDescent="0.4">
      <c r="B44" s="41" t="s">
        <v>181</v>
      </c>
      <c r="C44" s="227"/>
      <c r="D44" s="41" t="s">
        <v>15</v>
      </c>
      <c r="E44" s="225">
        <v>0.29166666666666669</v>
      </c>
      <c r="F44" s="41" t="s">
        <v>16</v>
      </c>
      <c r="G44" s="225">
        <v>0.39583333333333331</v>
      </c>
      <c r="H44" s="46" t="s">
        <v>44</v>
      </c>
      <c r="I44" s="225">
        <v>0</v>
      </c>
      <c r="J44" s="42" t="s">
        <v>1</v>
      </c>
      <c r="K44" s="79">
        <f t="shared" si="6"/>
        <v>2.4999999999999991</v>
      </c>
      <c r="M44" s="78">
        <f>認知症対応型共同生活介護!$AB$7</f>
        <v>0.29166666666666669</v>
      </c>
      <c r="N44" s="41" t="s">
        <v>16</v>
      </c>
      <c r="O44" s="78">
        <f>認知症対応型共同生活介護!$AF$7</f>
        <v>0.83333333333333337</v>
      </c>
      <c r="Q44" s="80">
        <f t="shared" si="7"/>
        <v>0.29166666666666669</v>
      </c>
      <c r="R44" s="41" t="s">
        <v>16</v>
      </c>
      <c r="S44" s="80">
        <f t="shared" si="8"/>
        <v>0.39583333333333331</v>
      </c>
      <c r="T44" s="46" t="s">
        <v>44</v>
      </c>
      <c r="U44" s="225">
        <f t="shared" si="10"/>
        <v>0</v>
      </c>
      <c r="V44" s="42" t="s">
        <v>1</v>
      </c>
      <c r="W44" s="79">
        <f t="shared" si="17"/>
        <v>2.4999999999999991</v>
      </c>
      <c r="Y44" s="79" t="str">
        <f t="shared" si="11"/>
        <v>-</v>
      </c>
    </row>
    <row r="45" spans="2:27" x14ac:dyDescent="0.4">
      <c r="B45" s="41" t="s">
        <v>89</v>
      </c>
      <c r="C45" s="228"/>
      <c r="D45" s="41" t="s">
        <v>15</v>
      </c>
      <c r="E45" s="225">
        <v>0.6875</v>
      </c>
      <c r="F45" s="41" t="s">
        <v>16</v>
      </c>
      <c r="G45" s="225">
        <v>0.83333333333333337</v>
      </c>
      <c r="H45" s="46" t="s">
        <v>44</v>
      </c>
      <c r="I45" s="225">
        <v>0</v>
      </c>
      <c r="J45" s="42" t="s">
        <v>1</v>
      </c>
      <c r="K45" s="79">
        <f t="shared" si="6"/>
        <v>3.5000000000000009</v>
      </c>
      <c r="M45" s="78">
        <f>認知症対応型共同生活介護!$AB$7</f>
        <v>0.29166666666666669</v>
      </c>
      <c r="N45" s="41" t="s">
        <v>16</v>
      </c>
      <c r="O45" s="78">
        <f>認知症対応型共同生活介護!$AF$7</f>
        <v>0.83333333333333337</v>
      </c>
      <c r="Q45" s="80">
        <f t="shared" si="7"/>
        <v>0.6875</v>
      </c>
      <c r="R45" s="41" t="s">
        <v>16</v>
      </c>
      <c r="S45" s="80">
        <f t="shared" si="8"/>
        <v>0.83333333333333337</v>
      </c>
      <c r="T45" s="46" t="s">
        <v>44</v>
      </c>
      <c r="U45" s="225">
        <f t="shared" si="10"/>
        <v>0</v>
      </c>
      <c r="V45" s="42" t="s">
        <v>1</v>
      </c>
      <c r="W45" s="79">
        <f t="shared" si="17"/>
        <v>3.5000000000000009</v>
      </c>
      <c r="Y45" s="79" t="str">
        <f t="shared" si="11"/>
        <v>-</v>
      </c>
    </row>
    <row r="46" spans="2:27" x14ac:dyDescent="0.4">
      <c r="B46" s="41" t="s">
        <v>90</v>
      </c>
      <c r="C46" s="229" t="s">
        <v>86</v>
      </c>
      <c r="D46" s="41" t="s">
        <v>15</v>
      </c>
      <c r="E46" s="225" t="s">
        <v>43</v>
      </c>
      <c r="F46" s="41" t="s">
        <v>16</v>
      </c>
      <c r="G46" s="225" t="s">
        <v>43</v>
      </c>
      <c r="H46" s="46" t="s">
        <v>44</v>
      </c>
      <c r="I46" s="225" t="s">
        <v>43</v>
      </c>
      <c r="J46" s="42" t="s">
        <v>1</v>
      </c>
      <c r="K46" s="79">
        <f>K44+K45</f>
        <v>6</v>
      </c>
      <c r="M46" s="78">
        <f>認知症対応型共同生活介護!$AB$7</f>
        <v>0.29166666666666669</v>
      </c>
      <c r="N46" s="41" t="s">
        <v>16</v>
      </c>
      <c r="O46" s="78">
        <f>認知症対応型共同生活介護!$AF$7</f>
        <v>0.83333333333333337</v>
      </c>
      <c r="Q46" s="80" t="str">
        <f t="shared" si="7"/>
        <v/>
      </c>
      <c r="R46" s="41" t="s">
        <v>16</v>
      </c>
      <c r="S46" s="80">
        <f t="shared" si="8"/>
        <v>0.83333333333333337</v>
      </c>
      <c r="T46" s="46" t="s">
        <v>44</v>
      </c>
      <c r="U46" s="225" t="str">
        <f t="shared" si="10"/>
        <v>-</v>
      </c>
      <c r="V46" s="42" t="s">
        <v>1</v>
      </c>
      <c r="W46" s="79">
        <f>W44+W45</f>
        <v>6</v>
      </c>
      <c r="Y46" s="79" t="str">
        <f t="shared" si="11"/>
        <v>-</v>
      </c>
    </row>
    <row r="47" spans="2:27" x14ac:dyDescent="0.4">
      <c r="B47" s="230" t="s">
        <v>182</v>
      </c>
      <c r="C47" s="224" t="s">
        <v>135</v>
      </c>
      <c r="D47" s="41" t="s">
        <v>15</v>
      </c>
      <c r="E47" s="225">
        <v>0.83333333333333337</v>
      </c>
      <c r="F47" s="41" t="s">
        <v>16</v>
      </c>
      <c r="G47" s="225">
        <v>0.29166666666666669</v>
      </c>
      <c r="H47" s="46" t="s">
        <v>44</v>
      </c>
      <c r="I47" s="225"/>
      <c r="J47" s="42" t="s">
        <v>1</v>
      </c>
      <c r="K47" s="79">
        <f t="shared" ref="K47" si="18">IF(OR(E47="",G47=""),"",(G47+IF(E47&gt;G47,1,0)-E47-I47)*24)</f>
        <v>11</v>
      </c>
      <c r="M47" s="78">
        <f>認知症対応型共同生活介護!$AB$7</f>
        <v>0.29166666666666669</v>
      </c>
      <c r="N47" s="41" t="s">
        <v>16</v>
      </c>
      <c r="O47" s="78">
        <f>認知症対応型共同生活介護!$AF$7</f>
        <v>0.83333333333333337</v>
      </c>
      <c r="Q47" s="80" t="str">
        <f t="shared" ref="Q47" si="19">IF(E47="","",IF(E47&lt;M47,M47,IF(E47&gt;=O47,"",E47)))</f>
        <v/>
      </c>
      <c r="R47" s="41" t="s">
        <v>16</v>
      </c>
      <c r="S47" s="80">
        <f t="shared" ref="S47" si="20">IF(G47="","",IF(G47&gt;E47,IF(G47&lt;O47,G47,O47),O47))</f>
        <v>0.83333333333333337</v>
      </c>
      <c r="T47" s="46" t="s">
        <v>44</v>
      </c>
      <c r="U47" s="225">
        <f t="shared" ref="U47" si="21">I47</f>
        <v>0</v>
      </c>
      <c r="V47" s="42" t="s">
        <v>1</v>
      </c>
      <c r="W47" s="79" t="str">
        <f t="shared" ref="W47" si="22">IF(Q47="","",IF((S47+IF(Q47&gt;S47,1,0)-Q47-U47)*24=0,"",(S47+IF(Q47&gt;S47,1,0)-Q47-U47)*24))</f>
        <v/>
      </c>
      <c r="Y47" s="79">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BM131"/>
  <sheetViews>
    <sheetView showGridLines="0" tabSelected="1" view="pageBreakPreview" zoomScale="75" zoomScaleNormal="55" zoomScaleSheetLayoutView="75" workbookViewId="0">
      <selection activeCell="B3" sqref="B3"/>
    </sheetView>
  </sheetViews>
  <sheetFormatPr defaultColWidth="4.5" defaultRowHeight="14.25" x14ac:dyDescent="0.4"/>
  <cols>
    <col min="1" max="1" width="0.875" style="38" customWidth="1"/>
    <col min="2" max="13" width="5.75" style="38" customWidth="1"/>
    <col min="14" max="15" width="5.75" style="38" hidden="1" customWidth="1"/>
    <col min="16" max="60" width="5.75" style="38" customWidth="1"/>
    <col min="61" max="61" width="1.125" style="38" customWidth="1"/>
    <col min="62" max="16384" width="4.5" style="38"/>
  </cols>
  <sheetData>
    <row r="1" spans="1:65" s="20" customFormat="1" ht="20.25" customHeight="1" x14ac:dyDescent="0.4">
      <c r="A1" s="438" t="s">
        <v>229</v>
      </c>
      <c r="B1" s="438"/>
      <c r="C1" s="438"/>
      <c r="D1" s="438"/>
      <c r="E1" s="438"/>
      <c r="F1" s="438"/>
      <c r="G1" s="438"/>
      <c r="H1" s="438"/>
      <c r="I1" s="438"/>
      <c r="J1" s="438"/>
      <c r="K1" s="438"/>
      <c r="L1" s="438"/>
      <c r="M1" s="438"/>
      <c r="N1" s="438"/>
      <c r="O1" s="438"/>
      <c r="P1" s="438"/>
      <c r="Q1" s="438"/>
      <c r="R1" s="438"/>
      <c r="S1" s="438"/>
      <c r="T1" s="438"/>
      <c r="U1" s="438"/>
      <c r="V1" s="438"/>
      <c r="W1" s="438"/>
      <c r="AQ1" s="103" t="s">
        <v>30</v>
      </c>
      <c r="AR1" s="398" t="s">
        <v>223</v>
      </c>
      <c r="AS1" s="399"/>
      <c r="AT1" s="399"/>
      <c r="AU1" s="399"/>
      <c r="AV1" s="399"/>
      <c r="AW1" s="399"/>
      <c r="AX1" s="399"/>
      <c r="AY1" s="399"/>
      <c r="AZ1" s="399"/>
      <c r="BA1" s="399"/>
      <c r="BB1" s="399"/>
      <c r="BC1" s="399"/>
      <c r="BD1" s="399"/>
      <c r="BE1" s="399"/>
      <c r="BF1" s="399"/>
      <c r="BG1" s="399"/>
      <c r="BH1" s="103" t="s">
        <v>1</v>
      </c>
    </row>
    <row r="2" spans="1:65" s="22" customFormat="1" ht="20.25" customHeight="1" x14ac:dyDescent="0.4">
      <c r="A2" s="438"/>
      <c r="B2" s="438"/>
      <c r="C2" s="438"/>
      <c r="D2" s="438"/>
      <c r="E2" s="438"/>
      <c r="F2" s="438"/>
      <c r="G2" s="438"/>
      <c r="H2" s="438"/>
      <c r="I2" s="438"/>
      <c r="J2" s="438"/>
      <c r="K2" s="438"/>
      <c r="L2" s="438"/>
      <c r="M2" s="438"/>
      <c r="N2" s="438"/>
      <c r="O2" s="438"/>
      <c r="P2" s="438"/>
      <c r="Q2" s="438"/>
      <c r="R2" s="438"/>
      <c r="S2" s="438"/>
      <c r="T2" s="438"/>
      <c r="U2" s="438"/>
      <c r="V2" s="438"/>
      <c r="W2" s="438"/>
      <c r="Z2" s="104" t="s">
        <v>27</v>
      </c>
      <c r="AA2" s="410">
        <v>3</v>
      </c>
      <c r="AB2" s="410"/>
      <c r="AC2" s="104" t="s">
        <v>28</v>
      </c>
      <c r="AD2" s="364">
        <f>IF(AA2=0,"",YEAR(DATE(2018+AA2,1,1)))</f>
        <v>2021</v>
      </c>
      <c r="AE2" s="364"/>
      <c r="AF2" s="105" t="s">
        <v>29</v>
      </c>
      <c r="AG2" s="105" t="s">
        <v>0</v>
      </c>
      <c r="AH2" s="410">
        <v>4</v>
      </c>
      <c r="AI2" s="410"/>
      <c r="AJ2" s="105" t="s">
        <v>24</v>
      </c>
      <c r="AQ2" s="103" t="s">
        <v>31</v>
      </c>
      <c r="AR2" s="400" t="s">
        <v>224</v>
      </c>
      <c r="AS2" s="400"/>
      <c r="AT2" s="400"/>
      <c r="AU2" s="400"/>
      <c r="AV2" s="400"/>
      <c r="AW2" s="400"/>
      <c r="AX2" s="400"/>
      <c r="AY2" s="400"/>
      <c r="AZ2" s="400"/>
      <c r="BA2" s="400"/>
      <c r="BB2" s="400"/>
      <c r="BC2" s="400"/>
      <c r="BD2" s="400"/>
      <c r="BE2" s="400"/>
      <c r="BF2" s="400"/>
      <c r="BG2" s="400"/>
      <c r="BH2" s="103" t="s">
        <v>1</v>
      </c>
      <c r="BI2" s="103"/>
      <c r="BJ2" s="103"/>
      <c r="BK2" s="103"/>
    </row>
    <row r="3" spans="1:65" s="22" customFormat="1" ht="20.25" customHeight="1" x14ac:dyDescent="0.4">
      <c r="F3" s="102"/>
      <c r="I3" s="102"/>
      <c r="K3" s="103"/>
      <c r="L3" s="103"/>
      <c r="M3" s="103"/>
      <c r="P3" s="103"/>
      <c r="Q3" s="103"/>
      <c r="R3" s="103"/>
      <c r="S3" s="103"/>
      <c r="AA3" s="106"/>
      <c r="AB3" s="106"/>
      <c r="AC3" s="107"/>
      <c r="AD3" s="108"/>
      <c r="AE3" s="107"/>
      <c r="BB3" s="109" t="s">
        <v>20</v>
      </c>
      <c r="BC3" s="403" t="s">
        <v>222</v>
      </c>
      <c r="BD3" s="404"/>
      <c r="BE3" s="404"/>
      <c r="BF3" s="405"/>
      <c r="BG3" s="103"/>
    </row>
    <row r="4" spans="1:65" s="22" customFormat="1" ht="15.75" customHeight="1" x14ac:dyDescent="0.4">
      <c r="F4" s="102"/>
      <c r="I4" s="102"/>
      <c r="K4" s="103"/>
      <c r="L4" s="103"/>
      <c r="M4" s="103"/>
      <c r="P4" s="103"/>
      <c r="Q4" s="103"/>
      <c r="R4" s="103"/>
      <c r="S4" s="103"/>
      <c r="AA4" s="110"/>
      <c r="AB4" s="110"/>
      <c r="AH4" s="20"/>
      <c r="AI4" s="20"/>
      <c r="AJ4" s="20"/>
      <c r="AK4" s="20"/>
      <c r="AL4" s="20"/>
      <c r="AM4" s="20"/>
      <c r="AN4" s="20"/>
      <c r="AO4" s="20"/>
      <c r="AP4" s="20"/>
      <c r="AQ4" s="20"/>
      <c r="AR4" s="20"/>
      <c r="AS4" s="20"/>
      <c r="AT4" s="20"/>
      <c r="AU4" s="20"/>
      <c r="AV4" s="20"/>
      <c r="AW4" s="20"/>
      <c r="AX4" s="20"/>
      <c r="AY4" s="20"/>
      <c r="AZ4" s="20"/>
      <c r="BA4" s="20"/>
      <c r="BB4" s="20"/>
      <c r="BC4" s="20"/>
      <c r="BD4" s="20"/>
      <c r="BE4" s="20"/>
      <c r="BF4" s="21"/>
      <c r="BG4" s="21"/>
    </row>
    <row r="5" spans="1:65" s="22" customFormat="1" ht="21" customHeight="1" x14ac:dyDescent="0.4">
      <c r="B5" s="20" t="s">
        <v>188</v>
      </c>
      <c r="C5" s="33"/>
      <c r="D5" s="33"/>
      <c r="E5" s="33"/>
      <c r="F5" s="33"/>
      <c r="G5" s="33"/>
      <c r="H5" s="33"/>
      <c r="I5" s="33"/>
      <c r="J5" s="33"/>
      <c r="K5" s="33"/>
      <c r="L5" s="33"/>
      <c r="M5" s="33"/>
      <c r="N5" s="33"/>
      <c r="O5" s="33"/>
      <c r="T5" s="27" t="s">
        <v>116</v>
      </c>
      <c r="AH5" s="20"/>
      <c r="AJ5" s="20"/>
      <c r="AK5" s="30" t="s">
        <v>189</v>
      </c>
      <c r="AL5" s="20"/>
      <c r="AM5" s="20"/>
      <c r="AN5" s="20"/>
      <c r="AO5" s="20"/>
      <c r="AP5" s="20"/>
      <c r="AQ5" s="20"/>
      <c r="AR5" s="20"/>
      <c r="AS5" s="20"/>
      <c r="AY5" s="20" t="s">
        <v>185</v>
      </c>
      <c r="BG5" s="21"/>
    </row>
    <row r="6" spans="1:65" s="22" customFormat="1" ht="21" customHeight="1" x14ac:dyDescent="0.4">
      <c r="B6" s="33"/>
      <c r="C6" s="33"/>
      <c r="D6" s="33"/>
      <c r="E6" s="33"/>
      <c r="F6" s="33"/>
      <c r="G6" s="33"/>
      <c r="H6" s="33"/>
      <c r="I6" s="33"/>
      <c r="J6" s="33"/>
      <c r="K6" s="33"/>
      <c r="L6" s="33"/>
      <c r="M6" s="33"/>
      <c r="N6" s="33"/>
      <c r="O6" s="33"/>
      <c r="AH6" s="20"/>
      <c r="AI6" s="20"/>
      <c r="AJ6" s="20"/>
      <c r="AK6" s="20"/>
      <c r="AL6" s="20"/>
      <c r="AM6" s="20"/>
      <c r="AN6" s="20"/>
      <c r="AO6" s="20"/>
      <c r="AP6" s="20"/>
      <c r="AQ6" s="20"/>
      <c r="AR6" s="20"/>
      <c r="AS6" s="20"/>
      <c r="AT6" s="20"/>
      <c r="AU6" s="20"/>
      <c r="AV6" s="20"/>
      <c r="AW6" s="20"/>
      <c r="AX6" s="20"/>
      <c r="AZ6" s="20"/>
      <c r="BA6" s="20"/>
      <c r="BB6" s="20"/>
      <c r="BC6" s="20"/>
      <c r="BD6" s="20"/>
      <c r="BE6" s="20"/>
      <c r="BF6" s="21"/>
      <c r="BG6" s="21"/>
    </row>
    <row r="7" spans="1:65" s="22" customFormat="1" ht="21" customHeight="1" x14ac:dyDescent="0.4">
      <c r="B7" s="33"/>
      <c r="C7" s="412">
        <v>8</v>
      </c>
      <c r="D7" s="413"/>
      <c r="E7" s="111" t="s">
        <v>21</v>
      </c>
      <c r="G7" s="412">
        <v>40</v>
      </c>
      <c r="H7" s="413"/>
      <c r="I7" s="111" t="s">
        <v>22</v>
      </c>
      <c r="K7" s="412">
        <v>160</v>
      </c>
      <c r="L7" s="413"/>
      <c r="M7" s="111" t="s">
        <v>23</v>
      </c>
      <c r="N7" s="20"/>
      <c r="O7" s="20"/>
      <c r="U7" s="27" t="s">
        <v>114</v>
      </c>
      <c r="V7" s="24"/>
      <c r="W7" s="24"/>
      <c r="X7" s="24"/>
      <c r="Y7" s="24"/>
      <c r="Z7" s="24"/>
      <c r="AB7" s="407">
        <v>0.29166666666666669</v>
      </c>
      <c r="AC7" s="408"/>
      <c r="AD7" s="409"/>
      <c r="AE7" s="29" t="s">
        <v>16</v>
      </c>
      <c r="AF7" s="407">
        <v>0.83333333333333337</v>
      </c>
      <c r="AG7" s="408"/>
      <c r="AH7" s="409"/>
      <c r="AI7" s="23"/>
      <c r="AJ7" s="23"/>
      <c r="AK7" s="24"/>
      <c r="AL7" s="25" t="s">
        <v>225</v>
      </c>
      <c r="AM7" s="411">
        <v>2</v>
      </c>
      <c r="AN7" s="411"/>
      <c r="AO7" s="20" t="s">
        <v>187</v>
      </c>
      <c r="AP7" s="28"/>
      <c r="AQ7" s="28" t="s">
        <v>226</v>
      </c>
      <c r="AR7" s="411">
        <v>1</v>
      </c>
      <c r="AS7" s="411"/>
      <c r="AT7" s="20" t="s">
        <v>186</v>
      </c>
      <c r="AU7" s="33"/>
      <c r="AV7" s="28"/>
      <c r="AW7" s="28"/>
      <c r="AX7" s="29"/>
      <c r="AY7" s="20"/>
      <c r="AZ7" s="30" t="s">
        <v>111</v>
      </c>
      <c r="BA7" s="32"/>
      <c r="BB7" s="32"/>
      <c r="BC7" s="30"/>
      <c r="BD7" s="411"/>
      <c r="BE7" s="411"/>
      <c r="BF7" s="20" t="s">
        <v>110</v>
      </c>
      <c r="BG7" s="20"/>
      <c r="BK7" s="103"/>
      <c r="BL7" s="103"/>
      <c r="BM7" s="103"/>
    </row>
    <row r="8" spans="1:65" s="22" customFormat="1" ht="21" customHeight="1" x14ac:dyDescent="0.15">
      <c r="B8" s="28"/>
      <c r="C8" s="28"/>
      <c r="D8" s="28"/>
      <c r="E8" s="28"/>
      <c r="I8" s="28"/>
      <c r="J8" s="28"/>
      <c r="K8" s="28"/>
      <c r="L8" s="28"/>
      <c r="M8" s="28"/>
      <c r="N8" s="28"/>
      <c r="O8" s="28"/>
      <c r="U8" s="27" t="s">
        <v>115</v>
      </c>
      <c r="V8" s="24"/>
      <c r="W8" s="24"/>
      <c r="X8" s="24"/>
      <c r="Y8" s="24"/>
      <c r="Z8" s="24"/>
      <c r="AB8" s="407">
        <v>0.83333333333333337</v>
      </c>
      <c r="AC8" s="408"/>
      <c r="AD8" s="409"/>
      <c r="AE8" s="29" t="s">
        <v>16</v>
      </c>
      <c r="AF8" s="407">
        <v>0.29166666666666669</v>
      </c>
      <c r="AG8" s="408"/>
      <c r="AH8" s="409"/>
      <c r="AI8" s="24"/>
      <c r="AJ8" s="30"/>
      <c r="AK8" s="23"/>
      <c r="AL8" s="24"/>
      <c r="AM8" s="24"/>
      <c r="AN8" s="24"/>
      <c r="AO8" s="24"/>
      <c r="AP8" s="30"/>
      <c r="AQ8" s="20"/>
      <c r="AR8" s="31"/>
      <c r="AS8" s="31"/>
      <c r="AT8" s="31"/>
      <c r="AU8" s="20"/>
      <c r="AV8" s="20"/>
      <c r="AW8" s="20"/>
      <c r="AX8" s="20"/>
      <c r="AY8" s="20"/>
      <c r="AZ8" s="34" t="s">
        <v>112</v>
      </c>
      <c r="BA8" s="26"/>
      <c r="BB8" s="27"/>
      <c r="BC8" s="32"/>
      <c r="BD8" s="32"/>
      <c r="BE8" s="32"/>
      <c r="BF8" s="35"/>
      <c r="BG8" s="20"/>
      <c r="BK8" s="103"/>
      <c r="BL8" s="103"/>
      <c r="BM8" s="103"/>
    </row>
    <row r="9" spans="1:65" s="22" customFormat="1" ht="21" customHeight="1" x14ac:dyDescent="0.4">
      <c r="C9" s="30"/>
      <c r="D9" s="30"/>
      <c r="E9" s="30"/>
      <c r="F9" s="30"/>
      <c r="G9" s="30"/>
      <c r="H9" s="30"/>
      <c r="I9" s="30"/>
      <c r="J9" s="32"/>
      <c r="K9" s="20" t="s">
        <v>26</v>
      </c>
      <c r="L9" s="20"/>
      <c r="M9" s="20"/>
      <c r="N9" s="30"/>
      <c r="O9" s="30"/>
      <c r="P9" s="356">
        <f>DAY(EOMONTH(DATE(AD2,AH2,1),0))</f>
        <v>30</v>
      </c>
      <c r="Q9" s="357"/>
      <c r="R9" s="20" t="s">
        <v>25</v>
      </c>
      <c r="S9" s="20"/>
      <c r="T9" s="25"/>
      <c r="U9" s="358"/>
      <c r="V9" s="358"/>
      <c r="W9" s="27"/>
      <c r="X9" s="36"/>
      <c r="AA9" s="32"/>
      <c r="AB9" s="26"/>
      <c r="AC9" s="27"/>
      <c r="AD9" s="32"/>
      <c r="AE9" s="32"/>
      <c r="AF9" s="32"/>
      <c r="AG9" s="37"/>
      <c r="AH9" s="23"/>
      <c r="AJ9" s="23"/>
      <c r="AK9" s="30" t="s">
        <v>227</v>
      </c>
      <c r="AL9" s="25"/>
      <c r="AM9" s="26"/>
      <c r="AN9" s="20"/>
      <c r="AO9" s="30"/>
      <c r="AP9" s="30"/>
      <c r="AQ9" s="412"/>
      <c r="AR9" s="413"/>
      <c r="AS9" s="20" t="s">
        <v>110</v>
      </c>
      <c r="AT9" s="30"/>
      <c r="AU9" s="30"/>
      <c r="AV9" s="32"/>
      <c r="AW9" s="32"/>
      <c r="AZ9" s="30" t="s">
        <v>113</v>
      </c>
      <c r="BA9" s="24"/>
      <c r="BB9" s="24"/>
      <c r="BC9" s="30"/>
      <c r="BD9" s="411"/>
      <c r="BE9" s="411"/>
      <c r="BF9" s="20" t="s">
        <v>110</v>
      </c>
      <c r="BG9" s="20"/>
      <c r="BK9" s="103"/>
      <c r="BL9" s="103"/>
      <c r="BM9" s="103"/>
    </row>
    <row r="10" spans="1:65" s="22" customFormat="1" ht="21" customHeight="1" x14ac:dyDescent="0.4">
      <c r="R10" s="30"/>
      <c r="S10" s="24"/>
      <c r="T10" s="24"/>
      <c r="U10" s="24"/>
      <c r="V10" s="24"/>
      <c r="AD10" s="30"/>
      <c r="AE10" s="30"/>
      <c r="AF10" s="30"/>
      <c r="AG10" s="37"/>
      <c r="AH10" s="32"/>
      <c r="AI10" s="23"/>
      <c r="AJ10" s="24"/>
      <c r="AK10" s="23"/>
      <c r="AL10" s="24"/>
      <c r="AP10" s="27"/>
      <c r="AQ10" s="32"/>
      <c r="AS10" s="32"/>
      <c r="AT10" s="30"/>
      <c r="AU10" s="25"/>
      <c r="BG10" s="20"/>
      <c r="BK10" s="103"/>
      <c r="BL10" s="103"/>
      <c r="BM10" s="103"/>
    </row>
    <row r="11" spans="1:65" ht="12" customHeight="1" thickBot="1" x14ac:dyDescent="0.45">
      <c r="C11" s="39"/>
      <c r="D11" s="39"/>
      <c r="E11" s="39"/>
      <c r="F11" s="39"/>
      <c r="N11" s="39"/>
      <c r="O11" s="39"/>
      <c r="AA11" s="39"/>
      <c r="AR11" s="39"/>
      <c r="BI11" s="112"/>
      <c r="BJ11" s="112"/>
      <c r="BK11" s="112"/>
    </row>
    <row r="12" spans="1:65" ht="21.6" customHeight="1" x14ac:dyDescent="0.4">
      <c r="B12" s="340" t="s">
        <v>19</v>
      </c>
      <c r="C12" s="328" t="s">
        <v>118</v>
      </c>
      <c r="D12" s="334"/>
      <c r="E12" s="343"/>
      <c r="F12" s="346" t="s">
        <v>119</v>
      </c>
      <c r="G12" s="349" t="s">
        <v>120</v>
      </c>
      <c r="H12" s="334"/>
      <c r="I12" s="334"/>
      <c r="J12" s="343"/>
      <c r="K12" s="349" t="s">
        <v>121</v>
      </c>
      <c r="L12" s="334"/>
      <c r="M12" s="343"/>
      <c r="N12" s="113"/>
      <c r="O12" s="113"/>
      <c r="P12" s="349" t="s">
        <v>117</v>
      </c>
      <c r="Q12" s="334"/>
      <c r="R12" s="334"/>
      <c r="S12" s="334"/>
      <c r="T12" s="329"/>
      <c r="U12" s="114"/>
      <c r="V12" s="115"/>
      <c r="W12" s="115"/>
      <c r="X12" s="115"/>
      <c r="Y12" s="115"/>
      <c r="Z12" s="115"/>
      <c r="AA12" s="115"/>
      <c r="AB12" s="115"/>
      <c r="AC12" s="115"/>
      <c r="AD12" s="115"/>
      <c r="AE12" s="115"/>
      <c r="AF12" s="115"/>
      <c r="AG12" s="115"/>
      <c r="AH12" s="115"/>
      <c r="AI12" s="115" t="s">
        <v>122</v>
      </c>
      <c r="AJ12" s="115"/>
      <c r="AK12" s="115"/>
      <c r="AL12" s="115"/>
      <c r="AM12" s="115"/>
      <c r="AN12" s="115" t="s">
        <v>173</v>
      </c>
      <c r="AO12" s="115"/>
      <c r="AP12" s="116"/>
      <c r="AQ12" s="117" t="s">
        <v>172</v>
      </c>
      <c r="AR12" s="115"/>
      <c r="AS12" s="115"/>
      <c r="AT12" s="115"/>
      <c r="AU12" s="115"/>
      <c r="AV12" s="115"/>
      <c r="AW12" s="115"/>
      <c r="AX12" s="115"/>
      <c r="AY12" s="118"/>
      <c r="AZ12" s="322" t="str">
        <f>IF(BC3="計画","(12)1～4週の勤務時間数合計","(12)1か月の勤務時間数　合計")</f>
        <v>(12)1か月の勤務時間数　合計</v>
      </c>
      <c r="BA12" s="323"/>
      <c r="BB12" s="328" t="s">
        <v>123</v>
      </c>
      <c r="BC12" s="329"/>
      <c r="BD12" s="328" t="s">
        <v>136</v>
      </c>
      <c r="BE12" s="334"/>
      <c r="BF12" s="334"/>
      <c r="BG12" s="334"/>
      <c r="BH12" s="329"/>
    </row>
    <row r="13" spans="1:65" ht="20.25" customHeight="1" x14ac:dyDescent="0.4">
      <c r="B13" s="341"/>
      <c r="C13" s="330"/>
      <c r="D13" s="335"/>
      <c r="E13" s="344"/>
      <c r="F13" s="347"/>
      <c r="G13" s="350"/>
      <c r="H13" s="335"/>
      <c r="I13" s="335"/>
      <c r="J13" s="344"/>
      <c r="K13" s="350"/>
      <c r="L13" s="335"/>
      <c r="M13" s="344"/>
      <c r="N13" s="119"/>
      <c r="O13" s="119"/>
      <c r="P13" s="350"/>
      <c r="Q13" s="335"/>
      <c r="R13" s="335"/>
      <c r="S13" s="335"/>
      <c r="T13" s="331"/>
      <c r="U13" s="337" t="s">
        <v>10</v>
      </c>
      <c r="V13" s="337"/>
      <c r="W13" s="337"/>
      <c r="X13" s="337"/>
      <c r="Y13" s="337"/>
      <c r="Z13" s="337"/>
      <c r="AA13" s="338"/>
      <c r="AB13" s="339" t="s">
        <v>11</v>
      </c>
      <c r="AC13" s="337"/>
      <c r="AD13" s="337"/>
      <c r="AE13" s="337"/>
      <c r="AF13" s="337"/>
      <c r="AG13" s="337"/>
      <c r="AH13" s="338"/>
      <c r="AI13" s="339" t="s">
        <v>12</v>
      </c>
      <c r="AJ13" s="337"/>
      <c r="AK13" s="337"/>
      <c r="AL13" s="337"/>
      <c r="AM13" s="337"/>
      <c r="AN13" s="337"/>
      <c r="AO13" s="338"/>
      <c r="AP13" s="339" t="s">
        <v>13</v>
      </c>
      <c r="AQ13" s="337"/>
      <c r="AR13" s="337"/>
      <c r="AS13" s="337"/>
      <c r="AT13" s="337"/>
      <c r="AU13" s="337"/>
      <c r="AV13" s="338"/>
      <c r="AW13" s="339" t="s">
        <v>14</v>
      </c>
      <c r="AX13" s="337"/>
      <c r="AY13" s="337"/>
      <c r="AZ13" s="324"/>
      <c r="BA13" s="325"/>
      <c r="BB13" s="330"/>
      <c r="BC13" s="331"/>
      <c r="BD13" s="330"/>
      <c r="BE13" s="335"/>
      <c r="BF13" s="335"/>
      <c r="BG13" s="335"/>
      <c r="BH13" s="331"/>
    </row>
    <row r="14" spans="1:65" ht="20.25" customHeight="1" x14ac:dyDescent="0.4">
      <c r="B14" s="341"/>
      <c r="C14" s="330"/>
      <c r="D14" s="335"/>
      <c r="E14" s="344"/>
      <c r="F14" s="347"/>
      <c r="G14" s="350"/>
      <c r="H14" s="335"/>
      <c r="I14" s="335"/>
      <c r="J14" s="344"/>
      <c r="K14" s="350"/>
      <c r="L14" s="335"/>
      <c r="M14" s="344"/>
      <c r="N14" s="119"/>
      <c r="O14" s="119"/>
      <c r="P14" s="350"/>
      <c r="Q14" s="335"/>
      <c r="R14" s="335"/>
      <c r="S14" s="335"/>
      <c r="T14" s="331"/>
      <c r="U14" s="120">
        <v>1</v>
      </c>
      <c r="V14" s="121">
        <v>2</v>
      </c>
      <c r="W14" s="121">
        <v>3</v>
      </c>
      <c r="X14" s="121">
        <v>4</v>
      </c>
      <c r="Y14" s="121">
        <v>5</v>
      </c>
      <c r="Z14" s="121">
        <v>6</v>
      </c>
      <c r="AA14" s="122">
        <v>7</v>
      </c>
      <c r="AB14" s="123">
        <v>8</v>
      </c>
      <c r="AC14" s="121">
        <v>9</v>
      </c>
      <c r="AD14" s="121">
        <v>10</v>
      </c>
      <c r="AE14" s="121">
        <v>11</v>
      </c>
      <c r="AF14" s="121">
        <v>12</v>
      </c>
      <c r="AG14" s="121">
        <v>13</v>
      </c>
      <c r="AH14" s="122">
        <v>14</v>
      </c>
      <c r="AI14" s="120">
        <v>15</v>
      </c>
      <c r="AJ14" s="121">
        <v>16</v>
      </c>
      <c r="AK14" s="121">
        <v>17</v>
      </c>
      <c r="AL14" s="121">
        <v>18</v>
      </c>
      <c r="AM14" s="121">
        <v>19</v>
      </c>
      <c r="AN14" s="121">
        <v>20</v>
      </c>
      <c r="AO14" s="122">
        <v>21</v>
      </c>
      <c r="AP14" s="123">
        <v>22</v>
      </c>
      <c r="AQ14" s="121">
        <v>23</v>
      </c>
      <c r="AR14" s="121">
        <v>24</v>
      </c>
      <c r="AS14" s="121">
        <v>25</v>
      </c>
      <c r="AT14" s="121">
        <v>26</v>
      </c>
      <c r="AU14" s="121">
        <v>27</v>
      </c>
      <c r="AV14" s="122">
        <v>28</v>
      </c>
      <c r="AW14" s="124">
        <f>IF($BC$3="実績",IF(DAY(DATE($AD$2,$AH$2,29))=29,29,""),"")</f>
        <v>29</v>
      </c>
      <c r="AX14" s="125">
        <f>IF($BC$3="実績",IF(DAY(DATE($AD$2,$AH$2,30))=30,30,""),"")</f>
        <v>30</v>
      </c>
      <c r="AY14" s="126" t="str">
        <f>IF($BC$3="実績",IF(DAY(DATE($AD$2,$AH$2,31))=31,31,""),"")</f>
        <v/>
      </c>
      <c r="AZ14" s="324"/>
      <c r="BA14" s="325"/>
      <c r="BB14" s="330"/>
      <c r="BC14" s="331"/>
      <c r="BD14" s="330"/>
      <c r="BE14" s="335"/>
      <c r="BF14" s="335"/>
      <c r="BG14" s="335"/>
      <c r="BH14" s="331"/>
    </row>
    <row r="15" spans="1:65" ht="20.25" hidden="1" customHeight="1" x14ac:dyDescent="0.4">
      <c r="B15" s="341"/>
      <c r="C15" s="330"/>
      <c r="D15" s="335"/>
      <c r="E15" s="344"/>
      <c r="F15" s="347"/>
      <c r="G15" s="350"/>
      <c r="H15" s="335"/>
      <c r="I15" s="335"/>
      <c r="J15" s="344"/>
      <c r="K15" s="350"/>
      <c r="L15" s="335"/>
      <c r="M15" s="344"/>
      <c r="N15" s="119"/>
      <c r="O15" s="119"/>
      <c r="P15" s="350"/>
      <c r="Q15" s="335"/>
      <c r="R15" s="335"/>
      <c r="S15" s="335"/>
      <c r="T15" s="331"/>
      <c r="U15" s="120">
        <f>WEEKDAY(DATE($AD$2,$AH$2,1))</f>
        <v>5</v>
      </c>
      <c r="V15" s="121">
        <f>WEEKDAY(DATE($AD$2,$AH$2,2))</f>
        <v>6</v>
      </c>
      <c r="W15" s="121">
        <f>WEEKDAY(DATE($AD$2,$AH$2,3))</f>
        <v>7</v>
      </c>
      <c r="X15" s="121">
        <f>WEEKDAY(DATE($AD$2,$AH$2,4))</f>
        <v>1</v>
      </c>
      <c r="Y15" s="121">
        <f>WEEKDAY(DATE($AD$2,$AH$2,5))</f>
        <v>2</v>
      </c>
      <c r="Z15" s="121">
        <f>WEEKDAY(DATE($AD$2,$AH$2,6))</f>
        <v>3</v>
      </c>
      <c r="AA15" s="122">
        <f>WEEKDAY(DATE($AD$2,$AH$2,7))</f>
        <v>4</v>
      </c>
      <c r="AB15" s="123">
        <f>WEEKDAY(DATE($AD$2,$AH$2,8))</f>
        <v>5</v>
      </c>
      <c r="AC15" s="121">
        <f>WEEKDAY(DATE($AD$2,$AH$2,9))</f>
        <v>6</v>
      </c>
      <c r="AD15" s="121">
        <f>WEEKDAY(DATE($AD$2,$AH$2,10))</f>
        <v>7</v>
      </c>
      <c r="AE15" s="121">
        <f>WEEKDAY(DATE($AD$2,$AH$2,11))</f>
        <v>1</v>
      </c>
      <c r="AF15" s="121">
        <f>WEEKDAY(DATE($AD$2,$AH$2,12))</f>
        <v>2</v>
      </c>
      <c r="AG15" s="121">
        <f>WEEKDAY(DATE($AD$2,$AH$2,13))</f>
        <v>3</v>
      </c>
      <c r="AH15" s="122">
        <f>WEEKDAY(DATE($AD$2,$AH$2,14))</f>
        <v>4</v>
      </c>
      <c r="AI15" s="123">
        <f>WEEKDAY(DATE($AD$2,$AH$2,15))</f>
        <v>5</v>
      </c>
      <c r="AJ15" s="121">
        <f>WEEKDAY(DATE($AD$2,$AH$2,16))</f>
        <v>6</v>
      </c>
      <c r="AK15" s="121">
        <f>WEEKDAY(DATE($AD$2,$AH$2,17))</f>
        <v>7</v>
      </c>
      <c r="AL15" s="121">
        <f>WEEKDAY(DATE($AD$2,$AH$2,18))</f>
        <v>1</v>
      </c>
      <c r="AM15" s="121">
        <f>WEEKDAY(DATE($AD$2,$AH$2,19))</f>
        <v>2</v>
      </c>
      <c r="AN15" s="121">
        <f>WEEKDAY(DATE($AD$2,$AH$2,20))</f>
        <v>3</v>
      </c>
      <c r="AO15" s="122">
        <f>WEEKDAY(DATE($AD$2,$AH$2,21))</f>
        <v>4</v>
      </c>
      <c r="AP15" s="123">
        <f>WEEKDAY(DATE($AD$2,$AH$2,22))</f>
        <v>5</v>
      </c>
      <c r="AQ15" s="121">
        <f>WEEKDAY(DATE($AD$2,$AH$2,23))</f>
        <v>6</v>
      </c>
      <c r="AR15" s="121">
        <f>WEEKDAY(DATE($AD$2,$AH$2,24))</f>
        <v>7</v>
      </c>
      <c r="AS15" s="121">
        <f>WEEKDAY(DATE($AD$2,$AH$2,25))</f>
        <v>1</v>
      </c>
      <c r="AT15" s="121">
        <f>WEEKDAY(DATE($AD$2,$AH$2,26))</f>
        <v>2</v>
      </c>
      <c r="AU15" s="121">
        <f>WEEKDAY(DATE($AD$2,$AH$2,27))</f>
        <v>3</v>
      </c>
      <c r="AV15" s="122">
        <f>WEEKDAY(DATE($AD$2,$AH$2,28))</f>
        <v>4</v>
      </c>
      <c r="AW15" s="123">
        <f>IF(AW14=29,WEEKDAY(DATE($AD$2,$AH$2,29)),0)</f>
        <v>5</v>
      </c>
      <c r="AX15" s="121">
        <f>IF(AX14=30,WEEKDAY(DATE($AD$2,$AH$2,30)),0)</f>
        <v>6</v>
      </c>
      <c r="AY15" s="122">
        <f>IF(AY14=31,WEEKDAY(DATE($AD$2,$AH$2,31)),0)</f>
        <v>0</v>
      </c>
      <c r="AZ15" s="324"/>
      <c r="BA15" s="325"/>
      <c r="BB15" s="330"/>
      <c r="BC15" s="331"/>
      <c r="BD15" s="330"/>
      <c r="BE15" s="335"/>
      <c r="BF15" s="335"/>
      <c r="BG15" s="335"/>
      <c r="BH15" s="331"/>
    </row>
    <row r="16" spans="1:65" ht="20.25" customHeight="1" thickBot="1" x14ac:dyDescent="0.45">
      <c r="B16" s="342"/>
      <c r="C16" s="332"/>
      <c r="D16" s="336"/>
      <c r="E16" s="345"/>
      <c r="F16" s="348"/>
      <c r="G16" s="351"/>
      <c r="H16" s="336"/>
      <c r="I16" s="336"/>
      <c r="J16" s="345"/>
      <c r="K16" s="351"/>
      <c r="L16" s="336"/>
      <c r="M16" s="345"/>
      <c r="N16" s="127"/>
      <c r="O16" s="127"/>
      <c r="P16" s="351"/>
      <c r="Q16" s="336"/>
      <c r="R16" s="336"/>
      <c r="S16" s="336"/>
      <c r="T16" s="333"/>
      <c r="U16" s="128" t="str">
        <f>IF(U15=1,"日",IF(U15=2,"月",IF(U15=3,"火",IF(U15=4,"水",IF(U15=5,"木",IF(U15=6,"金","土"))))))</f>
        <v>木</v>
      </c>
      <c r="V16" s="129" t="str">
        <f t="shared" ref="V16:AV16" si="0">IF(V15=1,"日",IF(V15=2,"月",IF(V15=3,"火",IF(V15=4,"水",IF(V15=5,"木",IF(V15=6,"金","土"))))))</f>
        <v>金</v>
      </c>
      <c r="W16" s="129" t="str">
        <f t="shared" si="0"/>
        <v>土</v>
      </c>
      <c r="X16" s="129" t="str">
        <f t="shared" si="0"/>
        <v>日</v>
      </c>
      <c r="Y16" s="129" t="str">
        <f t="shared" si="0"/>
        <v>月</v>
      </c>
      <c r="Z16" s="129" t="str">
        <f t="shared" si="0"/>
        <v>火</v>
      </c>
      <c r="AA16" s="130" t="str">
        <f t="shared" si="0"/>
        <v>水</v>
      </c>
      <c r="AB16" s="131" t="str">
        <f>IF(AB15=1,"日",IF(AB15=2,"月",IF(AB15=3,"火",IF(AB15=4,"水",IF(AB15=5,"木",IF(AB15=6,"金","土"))))))</f>
        <v>木</v>
      </c>
      <c r="AC16" s="129" t="str">
        <f t="shared" si="0"/>
        <v>金</v>
      </c>
      <c r="AD16" s="129" t="str">
        <f t="shared" si="0"/>
        <v>土</v>
      </c>
      <c r="AE16" s="129" t="str">
        <f t="shared" si="0"/>
        <v>日</v>
      </c>
      <c r="AF16" s="129" t="str">
        <f t="shared" si="0"/>
        <v>月</v>
      </c>
      <c r="AG16" s="129" t="str">
        <f t="shared" si="0"/>
        <v>火</v>
      </c>
      <c r="AH16" s="130" t="str">
        <f t="shared" si="0"/>
        <v>水</v>
      </c>
      <c r="AI16" s="131" t="str">
        <f>IF(AI15=1,"日",IF(AI15=2,"月",IF(AI15=3,"火",IF(AI15=4,"水",IF(AI15=5,"木",IF(AI15=6,"金","土"))))))</f>
        <v>木</v>
      </c>
      <c r="AJ16" s="129" t="str">
        <f t="shared" si="0"/>
        <v>金</v>
      </c>
      <c r="AK16" s="129" t="str">
        <f t="shared" si="0"/>
        <v>土</v>
      </c>
      <c r="AL16" s="129" t="str">
        <f t="shared" si="0"/>
        <v>日</v>
      </c>
      <c r="AM16" s="129" t="str">
        <f t="shared" si="0"/>
        <v>月</v>
      </c>
      <c r="AN16" s="129" t="str">
        <f t="shared" si="0"/>
        <v>火</v>
      </c>
      <c r="AO16" s="130" t="str">
        <f t="shared" si="0"/>
        <v>水</v>
      </c>
      <c r="AP16" s="131" t="str">
        <f>IF(AP15=1,"日",IF(AP15=2,"月",IF(AP15=3,"火",IF(AP15=4,"水",IF(AP15=5,"木",IF(AP15=6,"金","土"))))))</f>
        <v>木</v>
      </c>
      <c r="AQ16" s="129" t="str">
        <f t="shared" si="0"/>
        <v>金</v>
      </c>
      <c r="AR16" s="129" t="str">
        <f t="shared" si="0"/>
        <v>土</v>
      </c>
      <c r="AS16" s="129" t="str">
        <f t="shared" si="0"/>
        <v>日</v>
      </c>
      <c r="AT16" s="129" t="str">
        <f t="shared" si="0"/>
        <v>月</v>
      </c>
      <c r="AU16" s="129" t="str">
        <f t="shared" si="0"/>
        <v>火</v>
      </c>
      <c r="AV16" s="130" t="str">
        <f t="shared" si="0"/>
        <v>水</v>
      </c>
      <c r="AW16" s="129" t="str">
        <f>IF(AW15=1,"日",IF(AW15=2,"月",IF(AW15=3,"火",IF(AW15=4,"水",IF(AW15=5,"木",IF(AW15=6,"金",IF(AW15=0,"","土")))))))</f>
        <v>木</v>
      </c>
      <c r="AX16" s="129" t="str">
        <f>IF(AX15=1,"日",IF(AX15=2,"月",IF(AX15=3,"火",IF(AX15=4,"水",IF(AX15=5,"木",IF(AX15=6,"金",IF(AX15=0,"","土")))))))</f>
        <v>金</v>
      </c>
      <c r="AY16" s="129" t="str">
        <f>IF(AY15=1,"日",IF(AY15=2,"月",IF(AY15=3,"火",IF(AY15=4,"水",IF(AY15=5,"木",IF(AY15=6,"金",IF(AY15=0,"","土")))))))</f>
        <v/>
      </c>
      <c r="AZ16" s="326"/>
      <c r="BA16" s="327"/>
      <c r="BB16" s="332"/>
      <c r="BC16" s="333"/>
      <c r="BD16" s="332"/>
      <c r="BE16" s="336"/>
      <c r="BF16" s="336"/>
      <c r="BG16" s="336"/>
      <c r="BH16" s="333"/>
    </row>
    <row r="17" spans="2:60" ht="20.25" customHeight="1" x14ac:dyDescent="0.4">
      <c r="B17" s="132"/>
      <c r="C17" s="401"/>
      <c r="D17" s="422"/>
      <c r="E17" s="423"/>
      <c r="F17" s="406"/>
      <c r="G17" s="402"/>
      <c r="H17" s="422"/>
      <c r="I17" s="422"/>
      <c r="J17" s="423"/>
      <c r="K17" s="415"/>
      <c r="L17" s="396"/>
      <c r="M17" s="416"/>
      <c r="N17" s="133"/>
      <c r="O17" s="133"/>
      <c r="P17" s="134" t="s">
        <v>17</v>
      </c>
      <c r="Q17" s="135"/>
      <c r="R17" s="135"/>
      <c r="S17" s="136"/>
      <c r="T17" s="137"/>
      <c r="U17" s="71"/>
      <c r="V17" s="75"/>
      <c r="W17" s="75"/>
      <c r="X17" s="75"/>
      <c r="Y17" s="75"/>
      <c r="Z17" s="75"/>
      <c r="AA17" s="70"/>
      <c r="AB17" s="71"/>
      <c r="AC17" s="75"/>
      <c r="AD17" s="75"/>
      <c r="AE17" s="75"/>
      <c r="AF17" s="75"/>
      <c r="AG17" s="75"/>
      <c r="AH17" s="70"/>
      <c r="AI17" s="71"/>
      <c r="AJ17" s="75"/>
      <c r="AK17" s="75"/>
      <c r="AL17" s="75"/>
      <c r="AM17" s="75"/>
      <c r="AN17" s="75"/>
      <c r="AO17" s="70"/>
      <c r="AP17" s="71"/>
      <c r="AQ17" s="75"/>
      <c r="AR17" s="75"/>
      <c r="AS17" s="75"/>
      <c r="AT17" s="75"/>
      <c r="AU17" s="75"/>
      <c r="AV17" s="70"/>
      <c r="AW17" s="71"/>
      <c r="AX17" s="75"/>
      <c r="AY17" s="76"/>
      <c r="AZ17" s="318"/>
      <c r="BA17" s="319"/>
      <c r="BB17" s="320"/>
      <c r="BC17" s="321"/>
      <c r="BD17" s="395"/>
      <c r="BE17" s="396"/>
      <c r="BF17" s="396"/>
      <c r="BG17" s="396"/>
      <c r="BH17" s="397"/>
    </row>
    <row r="18" spans="2:60" ht="20.25" customHeight="1" x14ac:dyDescent="0.4">
      <c r="B18" s="142">
        <v>1</v>
      </c>
      <c r="C18" s="391"/>
      <c r="D18" s="424"/>
      <c r="E18" s="425"/>
      <c r="F18" s="389"/>
      <c r="G18" s="370"/>
      <c r="H18" s="424"/>
      <c r="I18" s="424"/>
      <c r="J18" s="425"/>
      <c r="K18" s="375"/>
      <c r="L18" s="376"/>
      <c r="M18" s="377"/>
      <c r="N18" s="143">
        <f>C17</f>
        <v>0</v>
      </c>
      <c r="O18" s="143"/>
      <c r="P18" s="144" t="s">
        <v>84</v>
      </c>
      <c r="Q18" s="145"/>
      <c r="R18" s="145"/>
      <c r="S18" s="146"/>
      <c r="T18" s="147"/>
      <c r="U18" s="148" t="str">
        <f>IF(U17="","",VLOOKUP(U17,'シフト記号表（勤務時間帯）'!$C$5:$W$46,21,FALSE))</f>
        <v/>
      </c>
      <c r="V18" s="149" t="str">
        <f>IF(V17="","",VLOOKUP(V17,'シフト記号表（勤務時間帯）'!$C$5:$W$46,21,FALSE))</f>
        <v/>
      </c>
      <c r="W18" s="149" t="str">
        <f>IF(W17="","",VLOOKUP(W17,'シフト記号表（勤務時間帯）'!$C$5:$W$46,21,FALSE))</f>
        <v/>
      </c>
      <c r="X18" s="149" t="str">
        <f>IF(X17="","",VLOOKUP(X17,'シフト記号表（勤務時間帯）'!$C$5:$W$46,21,FALSE))</f>
        <v/>
      </c>
      <c r="Y18" s="149" t="str">
        <f>IF(Y17="","",VLOOKUP(Y17,'シフト記号表（勤務時間帯）'!$C$5:$W$46,21,FALSE))</f>
        <v/>
      </c>
      <c r="Z18" s="149" t="str">
        <f>IF(Z17="","",VLOOKUP(Z17,'シフト記号表（勤務時間帯）'!$C$5:$W$46,21,FALSE))</f>
        <v/>
      </c>
      <c r="AA18" s="150" t="str">
        <f>IF(AA17="","",VLOOKUP(AA17,'シフト記号表（勤務時間帯）'!$C$5:$W$46,21,FALSE))</f>
        <v/>
      </c>
      <c r="AB18" s="148" t="str">
        <f>IF(AB17="","",VLOOKUP(AB17,'シフト記号表（勤務時間帯）'!$C$5:$W$46,21,FALSE))</f>
        <v/>
      </c>
      <c r="AC18" s="149" t="str">
        <f>IF(AC17="","",VLOOKUP(AC17,'シフト記号表（勤務時間帯）'!$C$5:$W$46,21,FALSE))</f>
        <v/>
      </c>
      <c r="AD18" s="149" t="str">
        <f>IF(AD17="","",VLOOKUP(AD17,'シフト記号表（勤務時間帯）'!$C$5:$W$46,21,FALSE))</f>
        <v/>
      </c>
      <c r="AE18" s="149" t="str">
        <f>IF(AE17="","",VLOOKUP(AE17,'シフト記号表（勤務時間帯）'!$C$5:$W$46,21,FALSE))</f>
        <v/>
      </c>
      <c r="AF18" s="149" t="str">
        <f>IF(AF17="","",VLOOKUP(AF17,'シフト記号表（勤務時間帯）'!$C$5:$W$46,21,FALSE))</f>
        <v/>
      </c>
      <c r="AG18" s="149" t="str">
        <f>IF(AG17="","",VLOOKUP(AG17,'シフト記号表（勤務時間帯）'!$C$5:$W$46,21,FALSE))</f>
        <v/>
      </c>
      <c r="AH18" s="150" t="str">
        <f>IF(AH17="","",VLOOKUP(AH17,'シフト記号表（勤務時間帯）'!$C$5:$W$46,21,FALSE))</f>
        <v/>
      </c>
      <c r="AI18" s="148" t="str">
        <f>IF(AI17="","",VLOOKUP(AI17,'シフト記号表（勤務時間帯）'!$C$5:$W$46,21,FALSE))</f>
        <v/>
      </c>
      <c r="AJ18" s="149" t="str">
        <f>IF(AJ17="","",VLOOKUP(AJ17,'シフト記号表（勤務時間帯）'!$C$5:$W$46,21,FALSE))</f>
        <v/>
      </c>
      <c r="AK18" s="149" t="str">
        <f>IF(AK17="","",VLOOKUP(AK17,'シフト記号表（勤務時間帯）'!$C$5:$W$46,21,FALSE))</f>
        <v/>
      </c>
      <c r="AL18" s="149" t="str">
        <f>IF(AL17="","",VLOOKUP(AL17,'シフト記号表（勤務時間帯）'!$C$5:$W$46,21,FALSE))</f>
        <v/>
      </c>
      <c r="AM18" s="149" t="str">
        <f>IF(AM17="","",VLOOKUP(AM17,'シフト記号表（勤務時間帯）'!$C$5:$W$46,21,FALSE))</f>
        <v/>
      </c>
      <c r="AN18" s="149" t="str">
        <f>IF(AN17="","",VLOOKUP(AN17,'シフト記号表（勤務時間帯）'!$C$5:$W$46,21,FALSE))</f>
        <v/>
      </c>
      <c r="AO18" s="150" t="str">
        <f>IF(AO17="","",VLOOKUP(AO17,'シフト記号表（勤務時間帯）'!$C$5:$W$46,21,FALSE))</f>
        <v/>
      </c>
      <c r="AP18" s="148" t="str">
        <f>IF(AP17="","",VLOOKUP(AP17,'シフト記号表（勤務時間帯）'!$C$5:$W$46,21,FALSE))</f>
        <v/>
      </c>
      <c r="AQ18" s="149" t="str">
        <f>IF(AQ17="","",VLOOKUP(AQ17,'シフト記号表（勤務時間帯）'!$C$5:$W$46,21,FALSE))</f>
        <v/>
      </c>
      <c r="AR18" s="149" t="str">
        <f>IF(AR17="","",VLOOKUP(AR17,'シフト記号表（勤務時間帯）'!$C$5:$W$46,21,FALSE))</f>
        <v/>
      </c>
      <c r="AS18" s="149" t="str">
        <f>IF(AS17="","",VLOOKUP(AS17,'シフト記号表（勤務時間帯）'!$C$5:$W$46,21,FALSE))</f>
        <v/>
      </c>
      <c r="AT18" s="149" t="str">
        <f>IF(AT17="","",VLOOKUP(AT17,'シフト記号表（勤務時間帯）'!$C$5:$W$46,21,FALSE))</f>
        <v/>
      </c>
      <c r="AU18" s="149" t="str">
        <f>IF(AU17="","",VLOOKUP(AU17,'シフト記号表（勤務時間帯）'!$C$5:$W$46,21,FALSE))</f>
        <v/>
      </c>
      <c r="AV18" s="150" t="str">
        <f>IF(AV17="","",VLOOKUP(AV17,'シフト記号表（勤務時間帯）'!$C$5:$W$46,21,FALSE))</f>
        <v/>
      </c>
      <c r="AW18" s="148" t="str">
        <f>IF(AW17="","",VLOOKUP(AW17,'シフト記号表（勤務時間帯）'!$C$5:$W$46,21,FALSE))</f>
        <v/>
      </c>
      <c r="AX18" s="149" t="str">
        <f>IF(AX17="","",VLOOKUP(AX17,'シフト記号表（勤務時間帯）'!$C$5:$W$46,21,FALSE))</f>
        <v/>
      </c>
      <c r="AY18" s="151" t="str">
        <f>IF(AY17="","",VLOOKUP(AY17,'シフト記号表（勤務時間帯）'!$C$5:$W$46,21,FALSE))</f>
        <v/>
      </c>
      <c r="AZ18" s="267">
        <f>IF($BC$3="計画",SUM(U18:AV18),IF($BC$3="実績",SUM(U18:AY18),""))</f>
        <v>0</v>
      </c>
      <c r="BA18" s="268"/>
      <c r="BB18" s="269">
        <f>IF($BC$3="計画",AZ18/4,IF($BC$3="実績",(AZ18/($P$9/7)),""))</f>
        <v>0</v>
      </c>
      <c r="BC18" s="270"/>
      <c r="BD18" s="383"/>
      <c r="BE18" s="376"/>
      <c r="BF18" s="376"/>
      <c r="BG18" s="376"/>
      <c r="BH18" s="384"/>
    </row>
    <row r="19" spans="2:60" ht="20.25" customHeight="1" x14ac:dyDescent="0.4">
      <c r="B19" s="152"/>
      <c r="C19" s="391"/>
      <c r="D19" s="424"/>
      <c r="E19" s="425"/>
      <c r="F19" s="390"/>
      <c r="G19" s="370"/>
      <c r="H19" s="424"/>
      <c r="I19" s="424"/>
      <c r="J19" s="425"/>
      <c r="K19" s="392"/>
      <c r="L19" s="386"/>
      <c r="M19" s="393"/>
      <c r="N19" s="153"/>
      <c r="O19" s="153">
        <f>C17</f>
        <v>0</v>
      </c>
      <c r="P19" s="154" t="s">
        <v>85</v>
      </c>
      <c r="Q19" s="155"/>
      <c r="R19" s="155"/>
      <c r="S19" s="156"/>
      <c r="T19" s="157"/>
      <c r="U19" s="158" t="str">
        <f>IF(U17="","",VLOOKUP(U17,'シフト記号表（勤務時間帯）'!$C$5:$Y$46,23,FALSE))</f>
        <v/>
      </c>
      <c r="V19" s="159" t="str">
        <f>IF(V17="","",VLOOKUP(V17,'シフト記号表（勤務時間帯）'!$C$5:$Y$46,23,FALSE))</f>
        <v/>
      </c>
      <c r="W19" s="159" t="str">
        <f>IF(W17="","",VLOOKUP(W17,'シフト記号表（勤務時間帯）'!$C$5:$Y$46,23,FALSE))</f>
        <v/>
      </c>
      <c r="X19" s="159" t="str">
        <f>IF(X17="","",VLOOKUP(X17,'シフト記号表（勤務時間帯）'!$C$5:$Y$46,23,FALSE))</f>
        <v/>
      </c>
      <c r="Y19" s="159" t="str">
        <f>IF(Y17="","",VLOOKUP(Y17,'シフト記号表（勤務時間帯）'!$C$5:$Y$46,23,FALSE))</f>
        <v/>
      </c>
      <c r="Z19" s="159" t="str">
        <f>IF(Z17="","",VLOOKUP(Z17,'シフト記号表（勤務時間帯）'!$C$5:$Y$46,23,FALSE))</f>
        <v/>
      </c>
      <c r="AA19" s="160" t="str">
        <f>IF(AA17="","",VLOOKUP(AA17,'シフト記号表（勤務時間帯）'!$C$5:$Y$46,23,FALSE))</f>
        <v/>
      </c>
      <c r="AB19" s="158" t="str">
        <f>IF(AB17="","",VLOOKUP(AB17,'シフト記号表（勤務時間帯）'!$C$5:$Y$46,23,FALSE))</f>
        <v/>
      </c>
      <c r="AC19" s="159" t="str">
        <f>IF(AC17="","",VLOOKUP(AC17,'シフト記号表（勤務時間帯）'!$C$5:$Y$46,23,FALSE))</f>
        <v/>
      </c>
      <c r="AD19" s="159" t="str">
        <f>IF(AD17="","",VLOOKUP(AD17,'シフト記号表（勤務時間帯）'!$C$5:$Y$46,23,FALSE))</f>
        <v/>
      </c>
      <c r="AE19" s="159" t="str">
        <f>IF(AE17="","",VLOOKUP(AE17,'シフト記号表（勤務時間帯）'!$C$5:$Y$46,23,FALSE))</f>
        <v/>
      </c>
      <c r="AF19" s="159" t="str">
        <f>IF(AF17="","",VLOOKUP(AF17,'シフト記号表（勤務時間帯）'!$C$5:$Y$46,23,FALSE))</f>
        <v/>
      </c>
      <c r="AG19" s="159" t="str">
        <f>IF(AG17="","",VLOOKUP(AG17,'シフト記号表（勤務時間帯）'!$C$5:$Y$46,23,FALSE))</f>
        <v/>
      </c>
      <c r="AH19" s="160" t="str">
        <f>IF(AH17="","",VLOOKUP(AH17,'シフト記号表（勤務時間帯）'!$C$5:$Y$46,23,FALSE))</f>
        <v/>
      </c>
      <c r="AI19" s="158" t="str">
        <f>IF(AI17="","",VLOOKUP(AI17,'シフト記号表（勤務時間帯）'!$C$5:$Y$46,23,FALSE))</f>
        <v/>
      </c>
      <c r="AJ19" s="159" t="str">
        <f>IF(AJ17="","",VLOOKUP(AJ17,'シフト記号表（勤務時間帯）'!$C$5:$Y$46,23,FALSE))</f>
        <v/>
      </c>
      <c r="AK19" s="159" t="str">
        <f>IF(AK17="","",VLOOKUP(AK17,'シフト記号表（勤務時間帯）'!$C$5:$Y$46,23,FALSE))</f>
        <v/>
      </c>
      <c r="AL19" s="159" t="str">
        <f>IF(AL17="","",VLOOKUP(AL17,'シフト記号表（勤務時間帯）'!$C$5:$Y$46,23,FALSE))</f>
        <v/>
      </c>
      <c r="AM19" s="159" t="str">
        <f>IF(AM17="","",VLOOKUP(AM17,'シフト記号表（勤務時間帯）'!$C$5:$Y$46,23,FALSE))</f>
        <v/>
      </c>
      <c r="AN19" s="159" t="str">
        <f>IF(AN17="","",VLOOKUP(AN17,'シフト記号表（勤務時間帯）'!$C$5:$Y$46,23,FALSE))</f>
        <v/>
      </c>
      <c r="AO19" s="160" t="str">
        <f>IF(AO17="","",VLOOKUP(AO17,'シフト記号表（勤務時間帯）'!$C$5:$Y$46,23,FALSE))</f>
        <v/>
      </c>
      <c r="AP19" s="158" t="str">
        <f>IF(AP17="","",VLOOKUP(AP17,'シフト記号表（勤務時間帯）'!$C$5:$Y$46,23,FALSE))</f>
        <v/>
      </c>
      <c r="AQ19" s="159" t="str">
        <f>IF(AQ17="","",VLOOKUP(AQ17,'シフト記号表（勤務時間帯）'!$C$5:$Y$46,23,FALSE))</f>
        <v/>
      </c>
      <c r="AR19" s="159" t="str">
        <f>IF(AR17="","",VLOOKUP(AR17,'シフト記号表（勤務時間帯）'!$C$5:$Y$46,23,FALSE))</f>
        <v/>
      </c>
      <c r="AS19" s="159" t="str">
        <f>IF(AS17="","",VLOOKUP(AS17,'シフト記号表（勤務時間帯）'!$C$5:$Y$46,23,FALSE))</f>
        <v/>
      </c>
      <c r="AT19" s="159" t="str">
        <f>IF(AT17="","",VLOOKUP(AT17,'シフト記号表（勤務時間帯）'!$C$5:$Y$46,23,FALSE))</f>
        <v/>
      </c>
      <c r="AU19" s="159" t="str">
        <f>IF(AU17="","",VLOOKUP(AU17,'シフト記号表（勤務時間帯）'!$C$5:$Y$46,23,FALSE))</f>
        <v/>
      </c>
      <c r="AV19" s="160" t="str">
        <f>IF(AV17="","",VLOOKUP(AV17,'シフト記号表（勤務時間帯）'!$C$5:$Y$46,23,FALSE))</f>
        <v/>
      </c>
      <c r="AW19" s="158" t="str">
        <f>IF(AW17="","",VLOOKUP(AW17,'シフト記号表（勤務時間帯）'!$C$5:$Y$46,23,FALSE))</f>
        <v/>
      </c>
      <c r="AX19" s="159" t="str">
        <f>IF(AX17="","",VLOOKUP(AX17,'シフト記号表（勤務時間帯）'!$C$5:$Y$46,23,FALSE))</f>
        <v/>
      </c>
      <c r="AY19" s="161" t="str">
        <f>IF(AY17="","",VLOOKUP(AY17,'シフト記号表（勤務時間帯）'!$C$5:$Y$46,23,FALSE))</f>
        <v/>
      </c>
      <c r="AZ19" s="275">
        <f>IF($BC$3="計画",SUM(U19:AV19),IF($BC$3="実績",SUM(U19:AY19),""))</f>
        <v>0</v>
      </c>
      <c r="BA19" s="276"/>
      <c r="BB19" s="277">
        <f>IF($BC$3="計画",AZ19/4,IF($BC$3="実績",(AZ19/($P$9/7)),""))</f>
        <v>0</v>
      </c>
      <c r="BC19" s="278"/>
      <c r="BD19" s="385"/>
      <c r="BE19" s="386"/>
      <c r="BF19" s="386"/>
      <c r="BG19" s="386"/>
      <c r="BH19" s="387"/>
    </row>
    <row r="20" spans="2:60" ht="20.25" customHeight="1" x14ac:dyDescent="0.4">
      <c r="B20" s="162"/>
      <c r="C20" s="430"/>
      <c r="D20" s="429"/>
      <c r="E20" s="429"/>
      <c r="F20" s="414"/>
      <c r="G20" s="417"/>
      <c r="H20" s="435"/>
      <c r="I20" s="435"/>
      <c r="J20" s="436"/>
      <c r="K20" s="372"/>
      <c r="L20" s="373"/>
      <c r="M20" s="374"/>
      <c r="N20" s="163"/>
      <c r="O20" s="163"/>
      <c r="P20" s="164" t="s">
        <v>17</v>
      </c>
      <c r="Q20" s="165"/>
      <c r="R20" s="165"/>
      <c r="S20" s="166"/>
      <c r="T20" s="167"/>
      <c r="U20" s="72"/>
      <c r="V20" s="73"/>
      <c r="W20" s="73"/>
      <c r="X20" s="73"/>
      <c r="Y20" s="73"/>
      <c r="Z20" s="73"/>
      <c r="AA20" s="74"/>
      <c r="AB20" s="72"/>
      <c r="AC20" s="73"/>
      <c r="AD20" s="73"/>
      <c r="AE20" s="73"/>
      <c r="AF20" s="73"/>
      <c r="AG20" s="73"/>
      <c r="AH20" s="74"/>
      <c r="AI20" s="72"/>
      <c r="AJ20" s="73"/>
      <c r="AK20" s="73"/>
      <c r="AL20" s="73"/>
      <c r="AM20" s="73"/>
      <c r="AN20" s="73"/>
      <c r="AO20" s="74"/>
      <c r="AP20" s="72"/>
      <c r="AQ20" s="73"/>
      <c r="AR20" s="73"/>
      <c r="AS20" s="73"/>
      <c r="AT20" s="73"/>
      <c r="AU20" s="73"/>
      <c r="AV20" s="74"/>
      <c r="AW20" s="72"/>
      <c r="AX20" s="73"/>
      <c r="AY20" s="77"/>
      <c r="AZ20" s="289"/>
      <c r="BA20" s="290"/>
      <c r="BB20" s="291"/>
      <c r="BC20" s="292"/>
      <c r="BD20" s="381"/>
      <c r="BE20" s="373"/>
      <c r="BF20" s="373"/>
      <c r="BG20" s="373"/>
      <c r="BH20" s="382"/>
    </row>
    <row r="21" spans="2:60" ht="20.25" customHeight="1" x14ac:dyDescent="0.4">
      <c r="B21" s="142">
        <f>B18+1</f>
        <v>2</v>
      </c>
      <c r="C21" s="430"/>
      <c r="D21" s="429"/>
      <c r="E21" s="429"/>
      <c r="F21" s="389"/>
      <c r="G21" s="370"/>
      <c r="H21" s="424"/>
      <c r="I21" s="424"/>
      <c r="J21" s="425"/>
      <c r="K21" s="375"/>
      <c r="L21" s="376"/>
      <c r="M21" s="377"/>
      <c r="N21" s="143">
        <f>C20</f>
        <v>0</v>
      </c>
      <c r="O21" s="143"/>
      <c r="P21" s="144" t="s">
        <v>84</v>
      </c>
      <c r="Q21" s="145"/>
      <c r="R21" s="145"/>
      <c r="S21" s="146"/>
      <c r="T21" s="147"/>
      <c r="U21" s="148" t="str">
        <f>IF(U20="","",VLOOKUP(U20,'シフト記号表（勤務時間帯）'!$C$5:$W$46,21,FALSE))</f>
        <v/>
      </c>
      <c r="V21" s="149" t="str">
        <f>IF(V20="","",VLOOKUP(V20,'シフト記号表（勤務時間帯）'!$C$5:$W$46,21,FALSE))</f>
        <v/>
      </c>
      <c r="W21" s="149" t="str">
        <f>IF(W20="","",VLOOKUP(W20,'シフト記号表（勤務時間帯）'!$C$5:$W$46,21,FALSE))</f>
        <v/>
      </c>
      <c r="X21" s="149" t="str">
        <f>IF(X20="","",VLOOKUP(X20,'シフト記号表（勤務時間帯）'!$C$5:$W$46,21,FALSE))</f>
        <v/>
      </c>
      <c r="Y21" s="149" t="str">
        <f>IF(Y20="","",VLOOKUP(Y20,'シフト記号表（勤務時間帯）'!$C$5:$W$46,21,FALSE))</f>
        <v/>
      </c>
      <c r="Z21" s="149" t="str">
        <f>IF(Z20="","",VLOOKUP(Z20,'シフト記号表（勤務時間帯）'!$C$5:$W$46,21,FALSE))</f>
        <v/>
      </c>
      <c r="AA21" s="150" t="str">
        <f>IF(AA20="","",VLOOKUP(AA20,'シフト記号表（勤務時間帯）'!$C$5:$W$46,21,FALSE))</f>
        <v/>
      </c>
      <c r="AB21" s="148" t="str">
        <f>IF(AB20="","",VLOOKUP(AB20,'シフト記号表（勤務時間帯）'!$C$5:$W$46,21,FALSE))</f>
        <v/>
      </c>
      <c r="AC21" s="149" t="str">
        <f>IF(AC20="","",VLOOKUP(AC20,'シフト記号表（勤務時間帯）'!$C$5:$W$46,21,FALSE))</f>
        <v/>
      </c>
      <c r="AD21" s="149" t="str">
        <f>IF(AD20="","",VLOOKUP(AD20,'シフト記号表（勤務時間帯）'!$C$5:$W$46,21,FALSE))</f>
        <v/>
      </c>
      <c r="AE21" s="149" t="str">
        <f>IF(AE20="","",VLOOKUP(AE20,'シフト記号表（勤務時間帯）'!$C$5:$W$46,21,FALSE))</f>
        <v/>
      </c>
      <c r="AF21" s="149" t="str">
        <f>IF(AF20="","",VLOOKUP(AF20,'シフト記号表（勤務時間帯）'!$C$5:$W$46,21,FALSE))</f>
        <v/>
      </c>
      <c r="AG21" s="149" t="str">
        <f>IF(AG20="","",VLOOKUP(AG20,'シフト記号表（勤務時間帯）'!$C$5:$W$46,21,FALSE))</f>
        <v/>
      </c>
      <c r="AH21" s="150" t="str">
        <f>IF(AH20="","",VLOOKUP(AH20,'シフト記号表（勤務時間帯）'!$C$5:$W$46,21,FALSE))</f>
        <v/>
      </c>
      <c r="AI21" s="148" t="str">
        <f>IF(AI20="","",VLOOKUP(AI20,'シフト記号表（勤務時間帯）'!$C$5:$W$46,21,FALSE))</f>
        <v/>
      </c>
      <c r="AJ21" s="149" t="str">
        <f>IF(AJ20="","",VLOOKUP(AJ20,'シフト記号表（勤務時間帯）'!$C$5:$W$46,21,FALSE))</f>
        <v/>
      </c>
      <c r="AK21" s="149" t="str">
        <f>IF(AK20="","",VLOOKUP(AK20,'シフト記号表（勤務時間帯）'!$C$5:$W$46,21,FALSE))</f>
        <v/>
      </c>
      <c r="AL21" s="149" t="str">
        <f>IF(AL20="","",VLOOKUP(AL20,'シフト記号表（勤務時間帯）'!$C$5:$W$46,21,FALSE))</f>
        <v/>
      </c>
      <c r="AM21" s="149" t="str">
        <f>IF(AM20="","",VLOOKUP(AM20,'シフト記号表（勤務時間帯）'!$C$5:$W$46,21,FALSE))</f>
        <v/>
      </c>
      <c r="AN21" s="149" t="str">
        <f>IF(AN20="","",VLOOKUP(AN20,'シフト記号表（勤務時間帯）'!$C$5:$W$46,21,FALSE))</f>
        <v/>
      </c>
      <c r="AO21" s="150" t="str">
        <f>IF(AO20="","",VLOOKUP(AO20,'シフト記号表（勤務時間帯）'!$C$5:$W$46,21,FALSE))</f>
        <v/>
      </c>
      <c r="AP21" s="148" t="str">
        <f>IF(AP20="","",VLOOKUP(AP20,'シフト記号表（勤務時間帯）'!$C$5:$W$46,21,FALSE))</f>
        <v/>
      </c>
      <c r="AQ21" s="149" t="str">
        <f>IF(AQ20="","",VLOOKUP(AQ20,'シフト記号表（勤務時間帯）'!$C$5:$W$46,21,FALSE))</f>
        <v/>
      </c>
      <c r="AR21" s="149" t="str">
        <f>IF(AR20="","",VLOOKUP(AR20,'シフト記号表（勤務時間帯）'!$C$5:$W$46,21,FALSE))</f>
        <v/>
      </c>
      <c r="AS21" s="149" t="str">
        <f>IF(AS20="","",VLOOKUP(AS20,'シフト記号表（勤務時間帯）'!$C$5:$W$46,21,FALSE))</f>
        <v/>
      </c>
      <c r="AT21" s="149" t="str">
        <f>IF(AT20="","",VLOOKUP(AT20,'シフト記号表（勤務時間帯）'!$C$5:$W$46,21,FALSE))</f>
        <v/>
      </c>
      <c r="AU21" s="149" t="str">
        <f>IF(AU20="","",VLOOKUP(AU20,'シフト記号表（勤務時間帯）'!$C$5:$W$46,21,FALSE))</f>
        <v/>
      </c>
      <c r="AV21" s="150" t="str">
        <f>IF(AV20="","",VLOOKUP(AV20,'シフト記号表（勤務時間帯）'!$C$5:$W$46,21,FALSE))</f>
        <v/>
      </c>
      <c r="AW21" s="148" t="str">
        <f>IF(AW20="","",VLOOKUP(AW20,'シフト記号表（勤務時間帯）'!$C$5:$W$46,21,FALSE))</f>
        <v/>
      </c>
      <c r="AX21" s="149" t="str">
        <f>IF(AX20="","",VLOOKUP(AX20,'シフト記号表（勤務時間帯）'!$C$5:$W$46,21,FALSE))</f>
        <v/>
      </c>
      <c r="AY21" s="151" t="str">
        <f>IF(AY20="","",VLOOKUP(AY20,'シフト記号表（勤務時間帯）'!$C$5:$W$46,21,FALSE))</f>
        <v/>
      </c>
      <c r="AZ21" s="267">
        <f>IF($BC$3="計画",SUM(U21:AV21),IF($BC$3="実績",SUM(U21:AY21),""))</f>
        <v>0</v>
      </c>
      <c r="BA21" s="268"/>
      <c r="BB21" s="269">
        <f>IF($BC$3="計画",AZ21/4,IF($BC$3="実績",(AZ21/($P$9/7)),""))</f>
        <v>0</v>
      </c>
      <c r="BC21" s="270"/>
      <c r="BD21" s="383"/>
      <c r="BE21" s="376"/>
      <c r="BF21" s="376"/>
      <c r="BG21" s="376"/>
      <c r="BH21" s="384"/>
    </row>
    <row r="22" spans="2:60" ht="20.25" customHeight="1" x14ac:dyDescent="0.4">
      <c r="B22" s="152"/>
      <c r="C22" s="430"/>
      <c r="D22" s="429"/>
      <c r="E22" s="429"/>
      <c r="F22" s="390"/>
      <c r="G22" s="371"/>
      <c r="H22" s="426"/>
      <c r="I22" s="426"/>
      <c r="J22" s="427"/>
      <c r="K22" s="392"/>
      <c r="L22" s="386"/>
      <c r="M22" s="393"/>
      <c r="N22" s="153"/>
      <c r="O22" s="153">
        <f>C20</f>
        <v>0</v>
      </c>
      <c r="P22" s="154" t="s">
        <v>85</v>
      </c>
      <c r="Q22" s="155"/>
      <c r="R22" s="155"/>
      <c r="S22" s="156"/>
      <c r="T22" s="157"/>
      <c r="U22" s="158" t="str">
        <f>IF(U20="","",VLOOKUP(U20,'シフト記号表（勤務時間帯）'!$C$5:$Y$46,23,FALSE))</f>
        <v/>
      </c>
      <c r="V22" s="159" t="str">
        <f>IF(V20="","",VLOOKUP(V20,'シフト記号表（勤務時間帯）'!$C$5:$Y$46,23,FALSE))</f>
        <v/>
      </c>
      <c r="W22" s="159" t="str">
        <f>IF(W20="","",VLOOKUP(W20,'シフト記号表（勤務時間帯）'!$C$5:$Y$46,23,FALSE))</f>
        <v/>
      </c>
      <c r="X22" s="159" t="str">
        <f>IF(X20="","",VLOOKUP(X20,'シフト記号表（勤務時間帯）'!$C$5:$Y$46,23,FALSE))</f>
        <v/>
      </c>
      <c r="Y22" s="159" t="str">
        <f>IF(Y20="","",VLOOKUP(Y20,'シフト記号表（勤務時間帯）'!$C$5:$Y$46,23,FALSE))</f>
        <v/>
      </c>
      <c r="Z22" s="159" t="str">
        <f>IF(Z20="","",VLOOKUP(Z20,'シフト記号表（勤務時間帯）'!$C$5:$Y$46,23,FALSE))</f>
        <v/>
      </c>
      <c r="AA22" s="160" t="str">
        <f>IF(AA20="","",VLOOKUP(AA20,'シフト記号表（勤務時間帯）'!$C$5:$Y$46,23,FALSE))</f>
        <v/>
      </c>
      <c r="AB22" s="158" t="str">
        <f>IF(AB20="","",VLOOKUP(AB20,'シフト記号表（勤務時間帯）'!$C$5:$Y$46,23,FALSE))</f>
        <v/>
      </c>
      <c r="AC22" s="159" t="str">
        <f>IF(AC20="","",VLOOKUP(AC20,'シフト記号表（勤務時間帯）'!$C$5:$Y$46,23,FALSE))</f>
        <v/>
      </c>
      <c r="AD22" s="159" t="str">
        <f>IF(AD20="","",VLOOKUP(AD20,'シフト記号表（勤務時間帯）'!$C$5:$Y$46,23,FALSE))</f>
        <v/>
      </c>
      <c r="AE22" s="159" t="str">
        <f>IF(AE20="","",VLOOKUP(AE20,'シフト記号表（勤務時間帯）'!$C$5:$Y$46,23,FALSE))</f>
        <v/>
      </c>
      <c r="AF22" s="159" t="str">
        <f>IF(AF20="","",VLOOKUP(AF20,'シフト記号表（勤務時間帯）'!$C$5:$Y$46,23,FALSE))</f>
        <v/>
      </c>
      <c r="AG22" s="159" t="str">
        <f>IF(AG20="","",VLOOKUP(AG20,'シフト記号表（勤務時間帯）'!$C$5:$Y$46,23,FALSE))</f>
        <v/>
      </c>
      <c r="AH22" s="160" t="str">
        <f>IF(AH20="","",VLOOKUP(AH20,'シフト記号表（勤務時間帯）'!$C$5:$Y$46,23,FALSE))</f>
        <v/>
      </c>
      <c r="AI22" s="158" t="str">
        <f>IF(AI20="","",VLOOKUP(AI20,'シフト記号表（勤務時間帯）'!$C$5:$Y$46,23,FALSE))</f>
        <v/>
      </c>
      <c r="AJ22" s="159" t="str">
        <f>IF(AJ20="","",VLOOKUP(AJ20,'シフト記号表（勤務時間帯）'!$C$5:$Y$46,23,FALSE))</f>
        <v/>
      </c>
      <c r="AK22" s="159" t="str">
        <f>IF(AK20="","",VLOOKUP(AK20,'シフト記号表（勤務時間帯）'!$C$5:$Y$46,23,FALSE))</f>
        <v/>
      </c>
      <c r="AL22" s="159" t="str">
        <f>IF(AL20="","",VLOOKUP(AL20,'シフト記号表（勤務時間帯）'!$C$5:$Y$46,23,FALSE))</f>
        <v/>
      </c>
      <c r="AM22" s="159" t="str">
        <f>IF(AM20="","",VLOOKUP(AM20,'シフト記号表（勤務時間帯）'!$C$5:$Y$46,23,FALSE))</f>
        <v/>
      </c>
      <c r="AN22" s="159" t="str">
        <f>IF(AN20="","",VLOOKUP(AN20,'シフト記号表（勤務時間帯）'!$C$5:$Y$46,23,FALSE))</f>
        <v/>
      </c>
      <c r="AO22" s="160" t="str">
        <f>IF(AO20="","",VLOOKUP(AO20,'シフト記号表（勤務時間帯）'!$C$5:$Y$46,23,FALSE))</f>
        <v/>
      </c>
      <c r="AP22" s="158" t="str">
        <f>IF(AP20="","",VLOOKUP(AP20,'シフト記号表（勤務時間帯）'!$C$5:$Y$46,23,FALSE))</f>
        <v/>
      </c>
      <c r="AQ22" s="159" t="str">
        <f>IF(AQ20="","",VLOOKUP(AQ20,'シフト記号表（勤務時間帯）'!$C$5:$Y$46,23,FALSE))</f>
        <v/>
      </c>
      <c r="AR22" s="159" t="str">
        <f>IF(AR20="","",VLOOKUP(AR20,'シフト記号表（勤務時間帯）'!$C$5:$Y$46,23,FALSE))</f>
        <v/>
      </c>
      <c r="AS22" s="159" t="str">
        <f>IF(AS20="","",VLOOKUP(AS20,'シフト記号表（勤務時間帯）'!$C$5:$Y$46,23,FALSE))</f>
        <v/>
      </c>
      <c r="AT22" s="159" t="str">
        <f>IF(AT20="","",VLOOKUP(AT20,'シフト記号表（勤務時間帯）'!$C$5:$Y$46,23,FALSE))</f>
        <v/>
      </c>
      <c r="AU22" s="159" t="str">
        <f>IF(AU20="","",VLOOKUP(AU20,'シフト記号表（勤務時間帯）'!$C$5:$Y$46,23,FALSE))</f>
        <v/>
      </c>
      <c r="AV22" s="160" t="str">
        <f>IF(AV20="","",VLOOKUP(AV20,'シフト記号表（勤務時間帯）'!$C$5:$Y$46,23,FALSE))</f>
        <v/>
      </c>
      <c r="AW22" s="158" t="str">
        <f>IF(AW20="","",VLOOKUP(AW20,'シフト記号表（勤務時間帯）'!$C$5:$Y$46,23,FALSE))</f>
        <v/>
      </c>
      <c r="AX22" s="159" t="str">
        <f>IF(AX20="","",VLOOKUP(AX20,'シフト記号表（勤務時間帯）'!$C$5:$Y$46,23,FALSE))</f>
        <v/>
      </c>
      <c r="AY22" s="161" t="str">
        <f>IF(AY20="","",VLOOKUP(AY20,'シフト記号表（勤務時間帯）'!$C$5:$Y$46,23,FALSE))</f>
        <v/>
      </c>
      <c r="AZ22" s="275">
        <f>IF($BC$3="計画",SUM(U22:AV22),IF($BC$3="実績",SUM(U22:AY22),""))</f>
        <v>0</v>
      </c>
      <c r="BA22" s="276"/>
      <c r="BB22" s="277">
        <f>IF($BC$3="計画",AZ22/4,IF($BC$3="実績",(AZ22/($P$9/7)),""))</f>
        <v>0</v>
      </c>
      <c r="BC22" s="278"/>
      <c r="BD22" s="385"/>
      <c r="BE22" s="386"/>
      <c r="BF22" s="386"/>
      <c r="BG22" s="386"/>
      <c r="BH22" s="387"/>
    </row>
    <row r="23" spans="2:60" ht="20.25" customHeight="1" x14ac:dyDescent="0.4">
      <c r="B23" s="162"/>
      <c r="C23" s="430"/>
      <c r="D23" s="429"/>
      <c r="E23" s="429"/>
      <c r="F23" s="388"/>
      <c r="G23" s="417"/>
      <c r="H23" s="435"/>
      <c r="I23" s="435"/>
      <c r="J23" s="436"/>
      <c r="K23" s="372"/>
      <c r="L23" s="373"/>
      <c r="M23" s="374"/>
      <c r="N23" s="163"/>
      <c r="O23" s="163"/>
      <c r="P23" s="164" t="s">
        <v>17</v>
      </c>
      <c r="Q23" s="165"/>
      <c r="R23" s="165"/>
      <c r="S23" s="166"/>
      <c r="T23" s="167"/>
      <c r="U23" s="72"/>
      <c r="V23" s="73"/>
      <c r="W23" s="73"/>
      <c r="X23" s="73"/>
      <c r="Y23" s="73"/>
      <c r="Z23" s="73"/>
      <c r="AA23" s="74"/>
      <c r="AB23" s="72"/>
      <c r="AC23" s="73"/>
      <c r="AD23" s="73"/>
      <c r="AE23" s="73"/>
      <c r="AF23" s="73"/>
      <c r="AG23" s="73"/>
      <c r="AH23" s="74"/>
      <c r="AI23" s="72"/>
      <c r="AJ23" s="73"/>
      <c r="AK23" s="73"/>
      <c r="AL23" s="73"/>
      <c r="AM23" s="73"/>
      <c r="AN23" s="73"/>
      <c r="AO23" s="74"/>
      <c r="AP23" s="72"/>
      <c r="AQ23" s="73"/>
      <c r="AR23" s="73"/>
      <c r="AS23" s="73"/>
      <c r="AT23" s="73"/>
      <c r="AU23" s="73"/>
      <c r="AV23" s="74"/>
      <c r="AW23" s="72"/>
      <c r="AX23" s="73"/>
      <c r="AY23" s="77"/>
      <c r="AZ23" s="289"/>
      <c r="BA23" s="290"/>
      <c r="BB23" s="291"/>
      <c r="BC23" s="292"/>
      <c r="BD23" s="381"/>
      <c r="BE23" s="373"/>
      <c r="BF23" s="373"/>
      <c r="BG23" s="373"/>
      <c r="BH23" s="382"/>
    </row>
    <row r="24" spans="2:60" ht="20.25" customHeight="1" x14ac:dyDescent="0.4">
      <c r="B24" s="142">
        <f>B21+1</f>
        <v>3</v>
      </c>
      <c r="C24" s="430"/>
      <c r="D24" s="429"/>
      <c r="E24" s="429"/>
      <c r="F24" s="389"/>
      <c r="G24" s="370"/>
      <c r="H24" s="424"/>
      <c r="I24" s="424"/>
      <c r="J24" s="425"/>
      <c r="K24" s="375"/>
      <c r="L24" s="376"/>
      <c r="M24" s="377"/>
      <c r="N24" s="143">
        <f t="shared" ref="N24:N64" si="1">C23</f>
        <v>0</v>
      </c>
      <c r="O24" s="143"/>
      <c r="P24" s="144" t="s">
        <v>84</v>
      </c>
      <c r="Q24" s="145"/>
      <c r="R24" s="145"/>
      <c r="S24" s="146"/>
      <c r="T24" s="147"/>
      <c r="U24" s="148" t="str">
        <f>IF(U23="","",VLOOKUP(U23,'シフト記号表（勤務時間帯）'!$C$5:$W$46,21,FALSE))</f>
        <v/>
      </c>
      <c r="V24" s="149" t="str">
        <f>IF(V23="","",VLOOKUP(V23,'シフト記号表（勤務時間帯）'!$C$5:$W$46,21,FALSE))</f>
        <v/>
      </c>
      <c r="W24" s="149" t="str">
        <f>IF(W23="","",VLOOKUP(W23,'シフト記号表（勤務時間帯）'!$C$5:$W$46,21,FALSE))</f>
        <v/>
      </c>
      <c r="X24" s="149" t="str">
        <f>IF(X23="","",VLOOKUP(X23,'シフト記号表（勤務時間帯）'!$C$5:$W$46,21,FALSE))</f>
        <v/>
      </c>
      <c r="Y24" s="149" t="str">
        <f>IF(Y23="","",VLOOKUP(Y23,'シフト記号表（勤務時間帯）'!$C$5:$W$46,21,FALSE))</f>
        <v/>
      </c>
      <c r="Z24" s="149" t="str">
        <f>IF(Z23="","",VLOOKUP(Z23,'シフト記号表（勤務時間帯）'!$C$5:$W$46,21,FALSE))</f>
        <v/>
      </c>
      <c r="AA24" s="150" t="str">
        <f>IF(AA23="","",VLOOKUP(AA23,'シフト記号表（勤務時間帯）'!$C$5:$W$46,21,FALSE))</f>
        <v/>
      </c>
      <c r="AB24" s="148" t="str">
        <f>IF(AB23="","",VLOOKUP(AB23,'シフト記号表（勤務時間帯）'!$C$5:$W$46,21,FALSE))</f>
        <v/>
      </c>
      <c r="AC24" s="149" t="str">
        <f>IF(AC23="","",VLOOKUP(AC23,'シフト記号表（勤務時間帯）'!$C$5:$W$46,21,FALSE))</f>
        <v/>
      </c>
      <c r="AD24" s="149" t="str">
        <f>IF(AD23="","",VLOOKUP(AD23,'シフト記号表（勤務時間帯）'!$C$5:$W$46,21,FALSE))</f>
        <v/>
      </c>
      <c r="AE24" s="149" t="str">
        <f>IF(AE23="","",VLOOKUP(AE23,'シフト記号表（勤務時間帯）'!$C$5:$W$46,21,FALSE))</f>
        <v/>
      </c>
      <c r="AF24" s="149" t="str">
        <f>IF(AF23="","",VLOOKUP(AF23,'シフト記号表（勤務時間帯）'!$C$5:$W$46,21,FALSE))</f>
        <v/>
      </c>
      <c r="AG24" s="149" t="str">
        <f>IF(AG23="","",VLOOKUP(AG23,'シフト記号表（勤務時間帯）'!$C$5:$W$46,21,FALSE))</f>
        <v/>
      </c>
      <c r="AH24" s="150" t="str">
        <f>IF(AH23="","",VLOOKUP(AH23,'シフト記号表（勤務時間帯）'!$C$5:$W$46,21,FALSE))</f>
        <v/>
      </c>
      <c r="AI24" s="148" t="str">
        <f>IF(AI23="","",VLOOKUP(AI23,'シフト記号表（勤務時間帯）'!$C$5:$W$46,21,FALSE))</f>
        <v/>
      </c>
      <c r="AJ24" s="149" t="str">
        <f>IF(AJ23="","",VLOOKUP(AJ23,'シフト記号表（勤務時間帯）'!$C$5:$W$46,21,FALSE))</f>
        <v/>
      </c>
      <c r="AK24" s="149" t="str">
        <f>IF(AK23="","",VLOOKUP(AK23,'シフト記号表（勤務時間帯）'!$C$5:$W$46,21,FALSE))</f>
        <v/>
      </c>
      <c r="AL24" s="149" t="str">
        <f>IF(AL23="","",VLOOKUP(AL23,'シフト記号表（勤務時間帯）'!$C$5:$W$46,21,FALSE))</f>
        <v/>
      </c>
      <c r="AM24" s="149" t="str">
        <f>IF(AM23="","",VLOOKUP(AM23,'シフト記号表（勤務時間帯）'!$C$5:$W$46,21,FALSE))</f>
        <v/>
      </c>
      <c r="AN24" s="149" t="str">
        <f>IF(AN23="","",VLOOKUP(AN23,'シフト記号表（勤務時間帯）'!$C$5:$W$46,21,FALSE))</f>
        <v/>
      </c>
      <c r="AO24" s="150" t="str">
        <f>IF(AO23="","",VLOOKUP(AO23,'シフト記号表（勤務時間帯）'!$C$5:$W$46,21,FALSE))</f>
        <v/>
      </c>
      <c r="AP24" s="148" t="str">
        <f>IF(AP23="","",VLOOKUP(AP23,'シフト記号表（勤務時間帯）'!$C$5:$W$46,21,FALSE))</f>
        <v/>
      </c>
      <c r="AQ24" s="149" t="str">
        <f>IF(AQ23="","",VLOOKUP(AQ23,'シフト記号表（勤務時間帯）'!$C$5:$W$46,21,FALSE))</f>
        <v/>
      </c>
      <c r="AR24" s="149" t="str">
        <f>IF(AR23="","",VLOOKUP(AR23,'シフト記号表（勤務時間帯）'!$C$5:$W$46,21,FALSE))</f>
        <v/>
      </c>
      <c r="AS24" s="149" t="str">
        <f>IF(AS23="","",VLOOKUP(AS23,'シフト記号表（勤務時間帯）'!$C$5:$W$46,21,FALSE))</f>
        <v/>
      </c>
      <c r="AT24" s="149" t="str">
        <f>IF(AT23="","",VLOOKUP(AT23,'シフト記号表（勤務時間帯）'!$C$5:$W$46,21,FALSE))</f>
        <v/>
      </c>
      <c r="AU24" s="149" t="str">
        <f>IF(AU23="","",VLOOKUP(AU23,'シフト記号表（勤務時間帯）'!$C$5:$W$46,21,FALSE))</f>
        <v/>
      </c>
      <c r="AV24" s="150" t="str">
        <f>IF(AV23="","",VLOOKUP(AV23,'シフト記号表（勤務時間帯）'!$C$5:$W$46,21,FALSE))</f>
        <v/>
      </c>
      <c r="AW24" s="148" t="str">
        <f>IF(AW23="","",VLOOKUP(AW23,'シフト記号表（勤務時間帯）'!$C$5:$W$46,21,FALSE))</f>
        <v/>
      </c>
      <c r="AX24" s="149" t="str">
        <f>IF(AX23="","",VLOOKUP(AX23,'シフト記号表（勤務時間帯）'!$C$5:$W$46,21,FALSE))</f>
        <v/>
      </c>
      <c r="AY24" s="151" t="str">
        <f>IF(AY23="","",VLOOKUP(AY23,'シフト記号表（勤務時間帯）'!$C$5:$W$46,21,FALSE))</f>
        <v/>
      </c>
      <c r="AZ24" s="267">
        <f>IF($BC$3="計画",SUM(U24:AV24),IF($BC$3="実績",SUM(U24:AY24),""))</f>
        <v>0</v>
      </c>
      <c r="BA24" s="268"/>
      <c r="BB24" s="269">
        <f>IF($BC$3="計画",AZ24/4,IF($BC$3="実績",(AZ24/($P$9/7)),""))</f>
        <v>0</v>
      </c>
      <c r="BC24" s="270"/>
      <c r="BD24" s="383"/>
      <c r="BE24" s="376"/>
      <c r="BF24" s="376"/>
      <c r="BG24" s="376"/>
      <c r="BH24" s="384"/>
    </row>
    <row r="25" spans="2:60" ht="20.25" customHeight="1" x14ac:dyDescent="0.4">
      <c r="B25" s="152"/>
      <c r="C25" s="430"/>
      <c r="D25" s="429"/>
      <c r="E25" s="429"/>
      <c r="F25" s="390"/>
      <c r="G25" s="371"/>
      <c r="H25" s="426"/>
      <c r="I25" s="426"/>
      <c r="J25" s="427"/>
      <c r="K25" s="392"/>
      <c r="L25" s="386"/>
      <c r="M25" s="393"/>
      <c r="N25" s="153"/>
      <c r="O25" s="153">
        <f>C23</f>
        <v>0</v>
      </c>
      <c r="P25" s="154" t="s">
        <v>85</v>
      </c>
      <c r="Q25" s="173"/>
      <c r="R25" s="173"/>
      <c r="S25" s="174"/>
      <c r="T25" s="175"/>
      <c r="U25" s="158" t="str">
        <f>IF(U23="","",VLOOKUP(U23,'シフト記号表（勤務時間帯）'!$C$5:$Y$46,23,FALSE))</f>
        <v/>
      </c>
      <c r="V25" s="159" t="str">
        <f>IF(V23="","",VLOOKUP(V23,'シフト記号表（勤務時間帯）'!$C$5:$Y$46,23,FALSE))</f>
        <v/>
      </c>
      <c r="W25" s="159" t="str">
        <f>IF(W23="","",VLOOKUP(W23,'シフト記号表（勤務時間帯）'!$C$5:$Y$46,23,FALSE))</f>
        <v/>
      </c>
      <c r="X25" s="159" t="str">
        <f>IF(X23="","",VLOOKUP(X23,'シフト記号表（勤務時間帯）'!$C$5:$Y$46,23,FALSE))</f>
        <v/>
      </c>
      <c r="Y25" s="159" t="str">
        <f>IF(Y23="","",VLOOKUP(Y23,'シフト記号表（勤務時間帯）'!$C$5:$Y$46,23,FALSE))</f>
        <v/>
      </c>
      <c r="Z25" s="159" t="str">
        <f>IF(Z23="","",VLOOKUP(Z23,'シフト記号表（勤務時間帯）'!$C$5:$Y$46,23,FALSE))</f>
        <v/>
      </c>
      <c r="AA25" s="160" t="str">
        <f>IF(AA23="","",VLOOKUP(AA23,'シフト記号表（勤務時間帯）'!$C$5:$Y$46,23,FALSE))</f>
        <v/>
      </c>
      <c r="AB25" s="158" t="str">
        <f>IF(AB23="","",VLOOKUP(AB23,'シフト記号表（勤務時間帯）'!$C$5:$Y$46,23,FALSE))</f>
        <v/>
      </c>
      <c r="AC25" s="159" t="str">
        <f>IF(AC23="","",VLOOKUP(AC23,'シフト記号表（勤務時間帯）'!$C$5:$Y$46,23,FALSE))</f>
        <v/>
      </c>
      <c r="AD25" s="159" t="str">
        <f>IF(AD23="","",VLOOKUP(AD23,'シフト記号表（勤務時間帯）'!$C$5:$Y$46,23,FALSE))</f>
        <v/>
      </c>
      <c r="AE25" s="159" t="str">
        <f>IF(AE23="","",VLOOKUP(AE23,'シフト記号表（勤務時間帯）'!$C$5:$Y$46,23,FALSE))</f>
        <v/>
      </c>
      <c r="AF25" s="159" t="str">
        <f>IF(AF23="","",VLOOKUP(AF23,'シフト記号表（勤務時間帯）'!$C$5:$Y$46,23,FALSE))</f>
        <v/>
      </c>
      <c r="AG25" s="159" t="str">
        <f>IF(AG23="","",VLOOKUP(AG23,'シフト記号表（勤務時間帯）'!$C$5:$Y$46,23,FALSE))</f>
        <v/>
      </c>
      <c r="AH25" s="160" t="str">
        <f>IF(AH23="","",VLOOKUP(AH23,'シフト記号表（勤務時間帯）'!$C$5:$Y$46,23,FALSE))</f>
        <v/>
      </c>
      <c r="AI25" s="158" t="str">
        <f>IF(AI23="","",VLOOKUP(AI23,'シフト記号表（勤務時間帯）'!$C$5:$Y$46,23,FALSE))</f>
        <v/>
      </c>
      <c r="AJ25" s="159" t="str">
        <f>IF(AJ23="","",VLOOKUP(AJ23,'シフト記号表（勤務時間帯）'!$C$5:$Y$46,23,FALSE))</f>
        <v/>
      </c>
      <c r="AK25" s="159" t="str">
        <f>IF(AK23="","",VLOOKUP(AK23,'シフト記号表（勤務時間帯）'!$C$5:$Y$46,23,FALSE))</f>
        <v/>
      </c>
      <c r="AL25" s="159" t="str">
        <f>IF(AL23="","",VLOOKUP(AL23,'シフト記号表（勤務時間帯）'!$C$5:$Y$46,23,FALSE))</f>
        <v/>
      </c>
      <c r="AM25" s="159" t="str">
        <f>IF(AM23="","",VLOOKUP(AM23,'シフト記号表（勤務時間帯）'!$C$5:$Y$46,23,FALSE))</f>
        <v/>
      </c>
      <c r="AN25" s="159" t="str">
        <f>IF(AN23="","",VLOOKUP(AN23,'シフト記号表（勤務時間帯）'!$C$5:$Y$46,23,FALSE))</f>
        <v/>
      </c>
      <c r="AO25" s="160" t="str">
        <f>IF(AO23="","",VLOOKUP(AO23,'シフト記号表（勤務時間帯）'!$C$5:$Y$46,23,FALSE))</f>
        <v/>
      </c>
      <c r="AP25" s="158" t="str">
        <f>IF(AP23="","",VLOOKUP(AP23,'シフト記号表（勤務時間帯）'!$C$5:$Y$46,23,FALSE))</f>
        <v/>
      </c>
      <c r="AQ25" s="159" t="str">
        <f>IF(AQ23="","",VLOOKUP(AQ23,'シフト記号表（勤務時間帯）'!$C$5:$Y$46,23,FALSE))</f>
        <v/>
      </c>
      <c r="AR25" s="159" t="str">
        <f>IF(AR23="","",VLOOKUP(AR23,'シフト記号表（勤務時間帯）'!$C$5:$Y$46,23,FALSE))</f>
        <v/>
      </c>
      <c r="AS25" s="159" t="str">
        <f>IF(AS23="","",VLOOKUP(AS23,'シフト記号表（勤務時間帯）'!$C$5:$Y$46,23,FALSE))</f>
        <v/>
      </c>
      <c r="AT25" s="159" t="str">
        <f>IF(AT23="","",VLOOKUP(AT23,'シフト記号表（勤務時間帯）'!$C$5:$Y$46,23,FALSE))</f>
        <v/>
      </c>
      <c r="AU25" s="159" t="str">
        <f>IF(AU23="","",VLOOKUP(AU23,'シフト記号表（勤務時間帯）'!$C$5:$Y$46,23,FALSE))</f>
        <v/>
      </c>
      <c r="AV25" s="160" t="str">
        <f>IF(AV23="","",VLOOKUP(AV23,'シフト記号表（勤務時間帯）'!$C$5:$Y$46,23,FALSE))</f>
        <v/>
      </c>
      <c r="AW25" s="158" t="str">
        <f>IF(AW23="","",VLOOKUP(AW23,'シフト記号表（勤務時間帯）'!$C$5:$Y$46,23,FALSE))</f>
        <v/>
      </c>
      <c r="AX25" s="159" t="str">
        <f>IF(AX23="","",VLOOKUP(AX23,'シフト記号表（勤務時間帯）'!$C$5:$Y$46,23,FALSE))</f>
        <v/>
      </c>
      <c r="AY25" s="161" t="str">
        <f>IF(AY23="","",VLOOKUP(AY23,'シフト記号表（勤務時間帯）'!$C$5:$Y$46,23,FALSE))</f>
        <v/>
      </c>
      <c r="AZ25" s="275">
        <f>IF($BC$3="計画",SUM(U25:AV25),IF($BC$3="実績",SUM(U25:AY25),""))</f>
        <v>0</v>
      </c>
      <c r="BA25" s="276"/>
      <c r="BB25" s="277">
        <f>IF($BC$3="計画",AZ25/4,IF($BC$3="実績",(AZ25/($P$9/7)),""))</f>
        <v>0</v>
      </c>
      <c r="BC25" s="278"/>
      <c r="BD25" s="385"/>
      <c r="BE25" s="386"/>
      <c r="BF25" s="386"/>
      <c r="BG25" s="386"/>
      <c r="BH25" s="387"/>
    </row>
    <row r="26" spans="2:60" ht="20.25" customHeight="1" x14ac:dyDescent="0.4">
      <c r="B26" s="162"/>
      <c r="C26" s="430"/>
      <c r="D26" s="429"/>
      <c r="E26" s="429"/>
      <c r="F26" s="388"/>
      <c r="G26" s="417"/>
      <c r="H26" s="435"/>
      <c r="I26" s="435"/>
      <c r="J26" s="436"/>
      <c r="K26" s="372"/>
      <c r="L26" s="373"/>
      <c r="M26" s="374"/>
      <c r="N26" s="163"/>
      <c r="O26" s="163"/>
      <c r="P26" s="164" t="s">
        <v>17</v>
      </c>
      <c r="Q26" s="165"/>
      <c r="R26" s="165"/>
      <c r="S26" s="166"/>
      <c r="T26" s="167"/>
      <c r="U26" s="72"/>
      <c r="V26" s="73"/>
      <c r="W26" s="73"/>
      <c r="X26" s="73"/>
      <c r="Y26" s="73"/>
      <c r="Z26" s="73"/>
      <c r="AA26" s="74"/>
      <c r="AB26" s="72"/>
      <c r="AC26" s="73"/>
      <c r="AD26" s="73"/>
      <c r="AE26" s="73"/>
      <c r="AF26" s="73"/>
      <c r="AG26" s="73"/>
      <c r="AH26" s="74"/>
      <c r="AI26" s="72"/>
      <c r="AJ26" s="73"/>
      <c r="AK26" s="73"/>
      <c r="AL26" s="73"/>
      <c r="AM26" s="73"/>
      <c r="AN26" s="73"/>
      <c r="AO26" s="74"/>
      <c r="AP26" s="72"/>
      <c r="AQ26" s="73"/>
      <c r="AR26" s="73"/>
      <c r="AS26" s="73"/>
      <c r="AT26" s="73"/>
      <c r="AU26" s="73"/>
      <c r="AV26" s="74"/>
      <c r="AW26" s="72"/>
      <c r="AX26" s="73"/>
      <c r="AY26" s="77"/>
      <c r="AZ26" s="289"/>
      <c r="BA26" s="290"/>
      <c r="BB26" s="291"/>
      <c r="BC26" s="292"/>
      <c r="BD26" s="381"/>
      <c r="BE26" s="373"/>
      <c r="BF26" s="373"/>
      <c r="BG26" s="373"/>
      <c r="BH26" s="382"/>
    </row>
    <row r="27" spans="2:60" ht="20.25" customHeight="1" x14ac:dyDescent="0.4">
      <c r="B27" s="142">
        <f>B24+1</f>
        <v>4</v>
      </c>
      <c r="C27" s="430"/>
      <c r="D27" s="429"/>
      <c r="E27" s="429"/>
      <c r="F27" s="389"/>
      <c r="G27" s="370"/>
      <c r="H27" s="424"/>
      <c r="I27" s="424"/>
      <c r="J27" s="425"/>
      <c r="K27" s="375"/>
      <c r="L27" s="376"/>
      <c r="M27" s="377"/>
      <c r="N27" s="143">
        <f t="shared" ref="N27:N64" si="2">C26</f>
        <v>0</v>
      </c>
      <c r="O27" s="143"/>
      <c r="P27" s="144" t="s">
        <v>84</v>
      </c>
      <c r="Q27" s="145"/>
      <c r="R27" s="145"/>
      <c r="S27" s="146"/>
      <c r="T27" s="147"/>
      <c r="U27" s="148" t="str">
        <f>IF(U26="","",VLOOKUP(U26,'シフト記号表（勤務時間帯）'!$C$5:$W$46,21,FALSE))</f>
        <v/>
      </c>
      <c r="V27" s="149" t="str">
        <f>IF(V26="","",VLOOKUP(V26,'シフト記号表（勤務時間帯）'!$C$5:$W$46,21,FALSE))</f>
        <v/>
      </c>
      <c r="W27" s="149" t="str">
        <f>IF(W26="","",VLOOKUP(W26,'シフト記号表（勤務時間帯）'!$C$5:$W$46,21,FALSE))</f>
        <v/>
      </c>
      <c r="X27" s="149" t="str">
        <f>IF(X26="","",VLOOKUP(X26,'シフト記号表（勤務時間帯）'!$C$5:$W$46,21,FALSE))</f>
        <v/>
      </c>
      <c r="Y27" s="149" t="str">
        <f>IF(Y26="","",VLOOKUP(Y26,'シフト記号表（勤務時間帯）'!$C$5:$W$46,21,FALSE))</f>
        <v/>
      </c>
      <c r="Z27" s="149" t="str">
        <f>IF(Z26="","",VLOOKUP(Z26,'シフト記号表（勤務時間帯）'!$C$5:$W$46,21,FALSE))</f>
        <v/>
      </c>
      <c r="AA27" s="150" t="str">
        <f>IF(AA26="","",VLOOKUP(AA26,'シフト記号表（勤務時間帯）'!$C$5:$W$46,21,FALSE))</f>
        <v/>
      </c>
      <c r="AB27" s="148" t="str">
        <f>IF(AB26="","",VLOOKUP(AB26,'シフト記号表（勤務時間帯）'!$C$5:$W$46,21,FALSE))</f>
        <v/>
      </c>
      <c r="AC27" s="149" t="str">
        <f>IF(AC26="","",VLOOKUP(AC26,'シフト記号表（勤務時間帯）'!$C$5:$W$46,21,FALSE))</f>
        <v/>
      </c>
      <c r="AD27" s="149" t="str">
        <f>IF(AD26="","",VLOOKUP(AD26,'シフト記号表（勤務時間帯）'!$C$5:$W$46,21,FALSE))</f>
        <v/>
      </c>
      <c r="AE27" s="149" t="str">
        <f>IF(AE26="","",VLOOKUP(AE26,'シフト記号表（勤務時間帯）'!$C$5:$W$46,21,FALSE))</f>
        <v/>
      </c>
      <c r="AF27" s="149" t="str">
        <f>IF(AF26="","",VLOOKUP(AF26,'シフト記号表（勤務時間帯）'!$C$5:$W$46,21,FALSE))</f>
        <v/>
      </c>
      <c r="AG27" s="149" t="str">
        <f>IF(AG26="","",VLOOKUP(AG26,'シフト記号表（勤務時間帯）'!$C$5:$W$46,21,FALSE))</f>
        <v/>
      </c>
      <c r="AH27" s="150" t="str">
        <f>IF(AH26="","",VLOOKUP(AH26,'シフト記号表（勤務時間帯）'!$C$5:$W$46,21,FALSE))</f>
        <v/>
      </c>
      <c r="AI27" s="148" t="str">
        <f>IF(AI26="","",VLOOKUP(AI26,'シフト記号表（勤務時間帯）'!$C$5:$W$46,21,FALSE))</f>
        <v/>
      </c>
      <c r="AJ27" s="149" t="str">
        <f>IF(AJ26="","",VLOOKUP(AJ26,'シフト記号表（勤務時間帯）'!$C$5:$W$46,21,FALSE))</f>
        <v/>
      </c>
      <c r="AK27" s="149" t="str">
        <f>IF(AK26="","",VLOOKUP(AK26,'シフト記号表（勤務時間帯）'!$C$5:$W$46,21,FALSE))</f>
        <v/>
      </c>
      <c r="AL27" s="149" t="str">
        <f>IF(AL26="","",VLOOKUP(AL26,'シフト記号表（勤務時間帯）'!$C$5:$W$46,21,FALSE))</f>
        <v/>
      </c>
      <c r="AM27" s="149" t="str">
        <f>IF(AM26="","",VLOOKUP(AM26,'シフト記号表（勤務時間帯）'!$C$5:$W$46,21,FALSE))</f>
        <v/>
      </c>
      <c r="AN27" s="149" t="str">
        <f>IF(AN26="","",VLOOKUP(AN26,'シフト記号表（勤務時間帯）'!$C$5:$W$46,21,FALSE))</f>
        <v/>
      </c>
      <c r="AO27" s="150" t="str">
        <f>IF(AO26="","",VLOOKUP(AO26,'シフト記号表（勤務時間帯）'!$C$5:$W$46,21,FALSE))</f>
        <v/>
      </c>
      <c r="AP27" s="148" t="str">
        <f>IF(AP26="","",VLOOKUP(AP26,'シフト記号表（勤務時間帯）'!$C$5:$W$46,21,FALSE))</f>
        <v/>
      </c>
      <c r="AQ27" s="149" t="str">
        <f>IF(AQ26="","",VLOOKUP(AQ26,'シフト記号表（勤務時間帯）'!$C$5:$W$46,21,FALSE))</f>
        <v/>
      </c>
      <c r="AR27" s="149" t="str">
        <f>IF(AR26="","",VLOOKUP(AR26,'シフト記号表（勤務時間帯）'!$C$5:$W$46,21,FALSE))</f>
        <v/>
      </c>
      <c r="AS27" s="149" t="str">
        <f>IF(AS26="","",VLOOKUP(AS26,'シフト記号表（勤務時間帯）'!$C$5:$W$46,21,FALSE))</f>
        <v/>
      </c>
      <c r="AT27" s="149" t="str">
        <f>IF(AT26="","",VLOOKUP(AT26,'シフト記号表（勤務時間帯）'!$C$5:$W$46,21,FALSE))</f>
        <v/>
      </c>
      <c r="AU27" s="149" t="str">
        <f>IF(AU26="","",VLOOKUP(AU26,'シフト記号表（勤務時間帯）'!$C$5:$W$46,21,FALSE))</f>
        <v/>
      </c>
      <c r="AV27" s="150" t="str">
        <f>IF(AV26="","",VLOOKUP(AV26,'シフト記号表（勤務時間帯）'!$C$5:$W$46,21,FALSE))</f>
        <v/>
      </c>
      <c r="AW27" s="148" t="str">
        <f>IF(AW26="","",VLOOKUP(AW26,'シフト記号表（勤務時間帯）'!$C$5:$W$46,21,FALSE))</f>
        <v/>
      </c>
      <c r="AX27" s="149" t="str">
        <f>IF(AX26="","",VLOOKUP(AX26,'シフト記号表（勤務時間帯）'!$C$5:$W$46,21,FALSE))</f>
        <v/>
      </c>
      <c r="AY27" s="151" t="str">
        <f>IF(AY26="","",VLOOKUP(AY26,'シフト記号表（勤務時間帯）'!$C$5:$W$46,21,FALSE))</f>
        <v/>
      </c>
      <c r="AZ27" s="267">
        <f>IF($BC$3="計画",SUM(U27:AV27),IF($BC$3="実績",SUM(U27:AY27),""))</f>
        <v>0</v>
      </c>
      <c r="BA27" s="268"/>
      <c r="BB27" s="269">
        <f>IF($BC$3="計画",AZ27/4,IF($BC$3="実績",(AZ27/($P$9/7)),""))</f>
        <v>0</v>
      </c>
      <c r="BC27" s="270"/>
      <c r="BD27" s="383"/>
      <c r="BE27" s="376"/>
      <c r="BF27" s="376"/>
      <c r="BG27" s="376"/>
      <c r="BH27" s="384"/>
    </row>
    <row r="28" spans="2:60" ht="20.25" customHeight="1" x14ac:dyDescent="0.4">
      <c r="B28" s="152"/>
      <c r="C28" s="430"/>
      <c r="D28" s="429"/>
      <c r="E28" s="429"/>
      <c r="F28" s="390"/>
      <c r="G28" s="371"/>
      <c r="H28" s="426"/>
      <c r="I28" s="426"/>
      <c r="J28" s="427"/>
      <c r="K28" s="392"/>
      <c r="L28" s="386"/>
      <c r="M28" s="393"/>
      <c r="N28" s="153"/>
      <c r="O28" s="153">
        <f>C26</f>
        <v>0</v>
      </c>
      <c r="P28" s="154" t="s">
        <v>85</v>
      </c>
      <c r="Q28" s="176"/>
      <c r="R28" s="176"/>
      <c r="S28" s="156"/>
      <c r="T28" s="157"/>
      <c r="U28" s="158" t="str">
        <f>IF(U26="","",VLOOKUP(U26,'シフト記号表（勤務時間帯）'!$C$5:$Y$46,23,FALSE))</f>
        <v/>
      </c>
      <c r="V28" s="159" t="str">
        <f>IF(V26="","",VLOOKUP(V26,'シフト記号表（勤務時間帯）'!$C$5:$Y$46,23,FALSE))</f>
        <v/>
      </c>
      <c r="W28" s="159" t="str">
        <f>IF(W26="","",VLOOKUP(W26,'シフト記号表（勤務時間帯）'!$C$5:$Y$46,23,FALSE))</f>
        <v/>
      </c>
      <c r="X28" s="159" t="str">
        <f>IF(X26="","",VLOOKUP(X26,'シフト記号表（勤務時間帯）'!$C$5:$Y$46,23,FALSE))</f>
        <v/>
      </c>
      <c r="Y28" s="159" t="str">
        <f>IF(Y26="","",VLOOKUP(Y26,'シフト記号表（勤務時間帯）'!$C$5:$Y$46,23,FALSE))</f>
        <v/>
      </c>
      <c r="Z28" s="159" t="str">
        <f>IF(Z26="","",VLOOKUP(Z26,'シフト記号表（勤務時間帯）'!$C$5:$Y$46,23,FALSE))</f>
        <v/>
      </c>
      <c r="AA28" s="160" t="str">
        <f>IF(AA26="","",VLOOKUP(AA26,'シフト記号表（勤務時間帯）'!$C$5:$Y$46,23,FALSE))</f>
        <v/>
      </c>
      <c r="AB28" s="158" t="str">
        <f>IF(AB26="","",VLOOKUP(AB26,'シフト記号表（勤務時間帯）'!$C$5:$Y$46,23,FALSE))</f>
        <v/>
      </c>
      <c r="AC28" s="159" t="str">
        <f>IF(AC26="","",VLOOKUP(AC26,'シフト記号表（勤務時間帯）'!$C$5:$Y$46,23,FALSE))</f>
        <v/>
      </c>
      <c r="AD28" s="159" t="str">
        <f>IF(AD26="","",VLOOKUP(AD26,'シフト記号表（勤務時間帯）'!$C$5:$Y$46,23,FALSE))</f>
        <v/>
      </c>
      <c r="AE28" s="159" t="str">
        <f>IF(AE26="","",VLOOKUP(AE26,'シフト記号表（勤務時間帯）'!$C$5:$Y$46,23,FALSE))</f>
        <v/>
      </c>
      <c r="AF28" s="159" t="str">
        <f>IF(AF26="","",VLOOKUP(AF26,'シフト記号表（勤務時間帯）'!$C$5:$Y$46,23,FALSE))</f>
        <v/>
      </c>
      <c r="AG28" s="159" t="str">
        <f>IF(AG26="","",VLOOKUP(AG26,'シフト記号表（勤務時間帯）'!$C$5:$Y$46,23,FALSE))</f>
        <v/>
      </c>
      <c r="AH28" s="160" t="str">
        <f>IF(AH26="","",VLOOKUP(AH26,'シフト記号表（勤務時間帯）'!$C$5:$Y$46,23,FALSE))</f>
        <v/>
      </c>
      <c r="AI28" s="158" t="str">
        <f>IF(AI26="","",VLOOKUP(AI26,'シフト記号表（勤務時間帯）'!$C$5:$Y$46,23,FALSE))</f>
        <v/>
      </c>
      <c r="AJ28" s="159" t="str">
        <f>IF(AJ26="","",VLOOKUP(AJ26,'シフト記号表（勤務時間帯）'!$C$5:$Y$46,23,FALSE))</f>
        <v/>
      </c>
      <c r="AK28" s="159" t="str">
        <f>IF(AK26="","",VLOOKUP(AK26,'シフト記号表（勤務時間帯）'!$C$5:$Y$46,23,FALSE))</f>
        <v/>
      </c>
      <c r="AL28" s="159" t="str">
        <f>IF(AL26="","",VLOOKUP(AL26,'シフト記号表（勤務時間帯）'!$C$5:$Y$46,23,FALSE))</f>
        <v/>
      </c>
      <c r="AM28" s="159" t="str">
        <f>IF(AM26="","",VLOOKUP(AM26,'シフト記号表（勤務時間帯）'!$C$5:$Y$46,23,FALSE))</f>
        <v/>
      </c>
      <c r="AN28" s="159" t="str">
        <f>IF(AN26="","",VLOOKUP(AN26,'シフト記号表（勤務時間帯）'!$C$5:$Y$46,23,FALSE))</f>
        <v/>
      </c>
      <c r="AO28" s="160" t="str">
        <f>IF(AO26="","",VLOOKUP(AO26,'シフト記号表（勤務時間帯）'!$C$5:$Y$46,23,FALSE))</f>
        <v/>
      </c>
      <c r="AP28" s="158" t="str">
        <f>IF(AP26="","",VLOOKUP(AP26,'シフト記号表（勤務時間帯）'!$C$5:$Y$46,23,FALSE))</f>
        <v/>
      </c>
      <c r="AQ28" s="159" t="str">
        <f>IF(AQ26="","",VLOOKUP(AQ26,'シフト記号表（勤務時間帯）'!$C$5:$Y$46,23,FALSE))</f>
        <v/>
      </c>
      <c r="AR28" s="159" t="str">
        <f>IF(AR26="","",VLOOKUP(AR26,'シフト記号表（勤務時間帯）'!$C$5:$Y$46,23,FALSE))</f>
        <v/>
      </c>
      <c r="AS28" s="159" t="str">
        <f>IF(AS26="","",VLOOKUP(AS26,'シフト記号表（勤務時間帯）'!$C$5:$Y$46,23,FALSE))</f>
        <v/>
      </c>
      <c r="AT28" s="159" t="str">
        <f>IF(AT26="","",VLOOKUP(AT26,'シフト記号表（勤務時間帯）'!$C$5:$Y$46,23,FALSE))</f>
        <v/>
      </c>
      <c r="AU28" s="159" t="str">
        <f>IF(AU26="","",VLOOKUP(AU26,'シフト記号表（勤務時間帯）'!$C$5:$Y$46,23,FALSE))</f>
        <v/>
      </c>
      <c r="AV28" s="160" t="str">
        <f>IF(AV26="","",VLOOKUP(AV26,'シフト記号表（勤務時間帯）'!$C$5:$Y$46,23,FALSE))</f>
        <v/>
      </c>
      <c r="AW28" s="158" t="str">
        <f>IF(AW26="","",VLOOKUP(AW26,'シフト記号表（勤務時間帯）'!$C$5:$Y$46,23,FALSE))</f>
        <v/>
      </c>
      <c r="AX28" s="159" t="str">
        <f>IF(AX26="","",VLOOKUP(AX26,'シフト記号表（勤務時間帯）'!$C$5:$Y$46,23,FALSE))</f>
        <v/>
      </c>
      <c r="AY28" s="161" t="str">
        <f>IF(AY26="","",VLOOKUP(AY26,'シフト記号表（勤務時間帯）'!$C$5:$Y$46,23,FALSE))</f>
        <v/>
      </c>
      <c r="AZ28" s="275">
        <f>IF($BC$3="計画",SUM(U28:AV28),IF($BC$3="実績",SUM(U28:AY28),""))</f>
        <v>0</v>
      </c>
      <c r="BA28" s="276"/>
      <c r="BB28" s="277">
        <f>IF($BC$3="計画",AZ28/4,IF($BC$3="実績",(AZ28/($P$9/7)),""))</f>
        <v>0</v>
      </c>
      <c r="BC28" s="278"/>
      <c r="BD28" s="385"/>
      <c r="BE28" s="386"/>
      <c r="BF28" s="386"/>
      <c r="BG28" s="386"/>
      <c r="BH28" s="387"/>
    </row>
    <row r="29" spans="2:60" ht="20.25" customHeight="1" x14ac:dyDescent="0.4">
      <c r="B29" s="162"/>
      <c r="C29" s="430"/>
      <c r="D29" s="429"/>
      <c r="E29" s="429"/>
      <c r="F29" s="388"/>
      <c r="G29" s="417"/>
      <c r="H29" s="435"/>
      <c r="I29" s="435"/>
      <c r="J29" s="436"/>
      <c r="K29" s="372"/>
      <c r="L29" s="373"/>
      <c r="M29" s="374"/>
      <c r="N29" s="163"/>
      <c r="O29" s="163"/>
      <c r="P29" s="164" t="s">
        <v>17</v>
      </c>
      <c r="Q29" s="165"/>
      <c r="R29" s="165"/>
      <c r="S29" s="166"/>
      <c r="T29" s="167"/>
      <c r="U29" s="72"/>
      <c r="V29" s="73"/>
      <c r="W29" s="73"/>
      <c r="X29" s="73"/>
      <c r="Y29" s="73"/>
      <c r="Z29" s="73"/>
      <c r="AA29" s="74"/>
      <c r="AB29" s="72"/>
      <c r="AC29" s="73"/>
      <c r="AD29" s="73"/>
      <c r="AE29" s="73"/>
      <c r="AF29" s="73"/>
      <c r="AG29" s="73"/>
      <c r="AH29" s="74"/>
      <c r="AI29" s="72"/>
      <c r="AJ29" s="73"/>
      <c r="AK29" s="73"/>
      <c r="AL29" s="73"/>
      <c r="AM29" s="73"/>
      <c r="AN29" s="73"/>
      <c r="AO29" s="74"/>
      <c r="AP29" s="72"/>
      <c r="AQ29" s="73"/>
      <c r="AR29" s="73"/>
      <c r="AS29" s="73"/>
      <c r="AT29" s="73"/>
      <c r="AU29" s="73"/>
      <c r="AV29" s="74"/>
      <c r="AW29" s="72"/>
      <c r="AX29" s="73"/>
      <c r="AY29" s="77"/>
      <c r="AZ29" s="289"/>
      <c r="BA29" s="290"/>
      <c r="BB29" s="291"/>
      <c r="BC29" s="292"/>
      <c r="BD29" s="381"/>
      <c r="BE29" s="373"/>
      <c r="BF29" s="373"/>
      <c r="BG29" s="373"/>
      <c r="BH29" s="382"/>
    </row>
    <row r="30" spans="2:60" ht="20.25" customHeight="1" x14ac:dyDescent="0.4">
      <c r="B30" s="142">
        <f>B27+1</f>
        <v>5</v>
      </c>
      <c r="C30" s="430"/>
      <c r="D30" s="429"/>
      <c r="E30" s="429"/>
      <c r="F30" s="389"/>
      <c r="G30" s="370"/>
      <c r="H30" s="424"/>
      <c r="I30" s="424"/>
      <c r="J30" s="425"/>
      <c r="K30" s="375"/>
      <c r="L30" s="376"/>
      <c r="M30" s="377"/>
      <c r="N30" s="143">
        <f t="shared" ref="N30:N64" si="3">C29</f>
        <v>0</v>
      </c>
      <c r="O30" s="143"/>
      <c r="P30" s="144" t="s">
        <v>84</v>
      </c>
      <c r="Q30" s="145"/>
      <c r="R30" s="145"/>
      <c r="S30" s="146"/>
      <c r="T30" s="147"/>
      <c r="U30" s="148" t="str">
        <f>IF(U29="","",VLOOKUP(U29,'シフト記号表（勤務時間帯）'!$C$5:$W$46,21,FALSE))</f>
        <v/>
      </c>
      <c r="V30" s="149" t="str">
        <f>IF(V29="","",VLOOKUP(V29,'シフト記号表（勤務時間帯）'!$C$5:$W$46,21,FALSE))</f>
        <v/>
      </c>
      <c r="W30" s="149" t="str">
        <f>IF(W29="","",VLOOKUP(W29,'シフト記号表（勤務時間帯）'!$C$5:$W$46,21,FALSE))</f>
        <v/>
      </c>
      <c r="X30" s="149" t="str">
        <f>IF(X29="","",VLOOKUP(X29,'シフト記号表（勤務時間帯）'!$C$5:$W$46,21,FALSE))</f>
        <v/>
      </c>
      <c r="Y30" s="149" t="str">
        <f>IF(Y29="","",VLOOKUP(Y29,'シフト記号表（勤務時間帯）'!$C$5:$W$46,21,FALSE))</f>
        <v/>
      </c>
      <c r="Z30" s="149" t="str">
        <f>IF(Z29="","",VLOOKUP(Z29,'シフト記号表（勤務時間帯）'!$C$5:$W$46,21,FALSE))</f>
        <v/>
      </c>
      <c r="AA30" s="150" t="str">
        <f>IF(AA29="","",VLOOKUP(AA29,'シフト記号表（勤務時間帯）'!$C$5:$W$46,21,FALSE))</f>
        <v/>
      </c>
      <c r="AB30" s="148" t="str">
        <f>IF(AB29="","",VLOOKUP(AB29,'シフト記号表（勤務時間帯）'!$C$5:$W$46,21,FALSE))</f>
        <v/>
      </c>
      <c r="AC30" s="149" t="str">
        <f>IF(AC29="","",VLOOKUP(AC29,'シフト記号表（勤務時間帯）'!$C$5:$W$46,21,FALSE))</f>
        <v/>
      </c>
      <c r="AD30" s="149" t="str">
        <f>IF(AD29="","",VLOOKUP(AD29,'シフト記号表（勤務時間帯）'!$C$5:$W$46,21,FALSE))</f>
        <v/>
      </c>
      <c r="AE30" s="149" t="str">
        <f>IF(AE29="","",VLOOKUP(AE29,'シフト記号表（勤務時間帯）'!$C$5:$W$46,21,FALSE))</f>
        <v/>
      </c>
      <c r="AF30" s="149" t="str">
        <f>IF(AF29="","",VLOOKUP(AF29,'シフト記号表（勤務時間帯）'!$C$5:$W$46,21,FALSE))</f>
        <v/>
      </c>
      <c r="AG30" s="149" t="str">
        <f>IF(AG29="","",VLOOKUP(AG29,'シフト記号表（勤務時間帯）'!$C$5:$W$46,21,FALSE))</f>
        <v/>
      </c>
      <c r="AH30" s="150" t="str">
        <f>IF(AH29="","",VLOOKUP(AH29,'シフト記号表（勤務時間帯）'!$C$5:$W$46,21,FALSE))</f>
        <v/>
      </c>
      <c r="AI30" s="148" t="str">
        <f>IF(AI29="","",VLOOKUP(AI29,'シフト記号表（勤務時間帯）'!$C$5:$W$46,21,FALSE))</f>
        <v/>
      </c>
      <c r="AJ30" s="149" t="str">
        <f>IF(AJ29="","",VLOOKUP(AJ29,'シフト記号表（勤務時間帯）'!$C$5:$W$46,21,FALSE))</f>
        <v/>
      </c>
      <c r="AK30" s="149" t="str">
        <f>IF(AK29="","",VLOOKUP(AK29,'シフト記号表（勤務時間帯）'!$C$5:$W$46,21,FALSE))</f>
        <v/>
      </c>
      <c r="AL30" s="149" t="str">
        <f>IF(AL29="","",VLOOKUP(AL29,'シフト記号表（勤務時間帯）'!$C$5:$W$46,21,FALSE))</f>
        <v/>
      </c>
      <c r="AM30" s="149" t="str">
        <f>IF(AM29="","",VLOOKUP(AM29,'シフト記号表（勤務時間帯）'!$C$5:$W$46,21,FALSE))</f>
        <v/>
      </c>
      <c r="AN30" s="149" t="str">
        <f>IF(AN29="","",VLOOKUP(AN29,'シフト記号表（勤務時間帯）'!$C$5:$W$46,21,FALSE))</f>
        <v/>
      </c>
      <c r="AO30" s="150" t="str">
        <f>IF(AO29="","",VLOOKUP(AO29,'シフト記号表（勤務時間帯）'!$C$5:$W$46,21,FALSE))</f>
        <v/>
      </c>
      <c r="AP30" s="148" t="str">
        <f>IF(AP29="","",VLOOKUP(AP29,'シフト記号表（勤務時間帯）'!$C$5:$W$46,21,FALSE))</f>
        <v/>
      </c>
      <c r="AQ30" s="149" t="str">
        <f>IF(AQ29="","",VLOOKUP(AQ29,'シフト記号表（勤務時間帯）'!$C$5:$W$46,21,FALSE))</f>
        <v/>
      </c>
      <c r="AR30" s="149" t="str">
        <f>IF(AR29="","",VLOOKUP(AR29,'シフト記号表（勤務時間帯）'!$C$5:$W$46,21,FALSE))</f>
        <v/>
      </c>
      <c r="AS30" s="149" t="str">
        <f>IF(AS29="","",VLOOKUP(AS29,'シフト記号表（勤務時間帯）'!$C$5:$W$46,21,FALSE))</f>
        <v/>
      </c>
      <c r="AT30" s="149" t="str">
        <f>IF(AT29="","",VLOOKUP(AT29,'シフト記号表（勤務時間帯）'!$C$5:$W$46,21,FALSE))</f>
        <v/>
      </c>
      <c r="AU30" s="149" t="str">
        <f>IF(AU29="","",VLOOKUP(AU29,'シフト記号表（勤務時間帯）'!$C$5:$W$46,21,FALSE))</f>
        <v/>
      </c>
      <c r="AV30" s="150" t="str">
        <f>IF(AV29="","",VLOOKUP(AV29,'シフト記号表（勤務時間帯）'!$C$5:$W$46,21,FALSE))</f>
        <v/>
      </c>
      <c r="AW30" s="148" t="str">
        <f>IF(AW29="","",VLOOKUP(AW29,'シフト記号表（勤務時間帯）'!$C$5:$W$46,21,FALSE))</f>
        <v/>
      </c>
      <c r="AX30" s="149" t="str">
        <f>IF(AX29="","",VLOOKUP(AX29,'シフト記号表（勤務時間帯）'!$C$5:$W$46,21,FALSE))</f>
        <v/>
      </c>
      <c r="AY30" s="151" t="str">
        <f>IF(AY29="","",VLOOKUP(AY29,'シフト記号表（勤務時間帯）'!$C$5:$W$46,21,FALSE))</f>
        <v/>
      </c>
      <c r="AZ30" s="267">
        <f>IF($BC$3="計画",SUM(U30:AV30),IF($BC$3="実績",SUM(U30:AY30),""))</f>
        <v>0</v>
      </c>
      <c r="BA30" s="268"/>
      <c r="BB30" s="269">
        <f>IF($BC$3="計画",AZ30/4,IF($BC$3="実績",(AZ30/($P$9/7)),""))</f>
        <v>0</v>
      </c>
      <c r="BC30" s="270"/>
      <c r="BD30" s="383"/>
      <c r="BE30" s="376"/>
      <c r="BF30" s="376"/>
      <c r="BG30" s="376"/>
      <c r="BH30" s="384"/>
    </row>
    <row r="31" spans="2:60" ht="20.25" customHeight="1" x14ac:dyDescent="0.4">
      <c r="B31" s="152"/>
      <c r="C31" s="430"/>
      <c r="D31" s="429"/>
      <c r="E31" s="429"/>
      <c r="F31" s="390"/>
      <c r="G31" s="371"/>
      <c r="H31" s="426"/>
      <c r="I31" s="426"/>
      <c r="J31" s="427"/>
      <c r="K31" s="392"/>
      <c r="L31" s="386"/>
      <c r="M31" s="393"/>
      <c r="N31" s="153"/>
      <c r="O31" s="153">
        <f>C29</f>
        <v>0</v>
      </c>
      <c r="P31" s="154" t="s">
        <v>85</v>
      </c>
      <c r="Q31" s="155"/>
      <c r="R31" s="155"/>
      <c r="S31" s="177"/>
      <c r="T31" s="178"/>
      <c r="U31" s="158" t="str">
        <f>IF(U29="","",VLOOKUP(U29,'シフト記号表（勤務時間帯）'!$C$5:$Y$46,23,FALSE))</f>
        <v/>
      </c>
      <c r="V31" s="159" t="str">
        <f>IF(V29="","",VLOOKUP(V29,'シフト記号表（勤務時間帯）'!$C$5:$Y$46,23,FALSE))</f>
        <v/>
      </c>
      <c r="W31" s="159" t="str">
        <f>IF(W29="","",VLOOKUP(W29,'シフト記号表（勤務時間帯）'!$C$5:$Y$46,23,FALSE))</f>
        <v/>
      </c>
      <c r="X31" s="159" t="str">
        <f>IF(X29="","",VLOOKUP(X29,'シフト記号表（勤務時間帯）'!$C$5:$Y$46,23,FALSE))</f>
        <v/>
      </c>
      <c r="Y31" s="159" t="str">
        <f>IF(Y29="","",VLOOKUP(Y29,'シフト記号表（勤務時間帯）'!$C$5:$Y$46,23,FALSE))</f>
        <v/>
      </c>
      <c r="Z31" s="159" t="str">
        <f>IF(Z29="","",VLOOKUP(Z29,'シフト記号表（勤務時間帯）'!$C$5:$Y$46,23,FALSE))</f>
        <v/>
      </c>
      <c r="AA31" s="160" t="str">
        <f>IF(AA29="","",VLOOKUP(AA29,'シフト記号表（勤務時間帯）'!$C$5:$Y$46,23,FALSE))</f>
        <v/>
      </c>
      <c r="AB31" s="158" t="str">
        <f>IF(AB29="","",VLOOKUP(AB29,'シフト記号表（勤務時間帯）'!$C$5:$Y$46,23,FALSE))</f>
        <v/>
      </c>
      <c r="AC31" s="159" t="str">
        <f>IF(AC29="","",VLOOKUP(AC29,'シフト記号表（勤務時間帯）'!$C$5:$Y$46,23,FALSE))</f>
        <v/>
      </c>
      <c r="AD31" s="159" t="str">
        <f>IF(AD29="","",VLOOKUP(AD29,'シフト記号表（勤務時間帯）'!$C$5:$Y$46,23,FALSE))</f>
        <v/>
      </c>
      <c r="AE31" s="159" t="str">
        <f>IF(AE29="","",VLOOKUP(AE29,'シフト記号表（勤務時間帯）'!$C$5:$Y$46,23,FALSE))</f>
        <v/>
      </c>
      <c r="AF31" s="159" t="str">
        <f>IF(AF29="","",VLOOKUP(AF29,'シフト記号表（勤務時間帯）'!$C$5:$Y$46,23,FALSE))</f>
        <v/>
      </c>
      <c r="AG31" s="159" t="str">
        <f>IF(AG29="","",VLOOKUP(AG29,'シフト記号表（勤務時間帯）'!$C$5:$Y$46,23,FALSE))</f>
        <v/>
      </c>
      <c r="AH31" s="160" t="str">
        <f>IF(AH29="","",VLOOKUP(AH29,'シフト記号表（勤務時間帯）'!$C$5:$Y$46,23,FALSE))</f>
        <v/>
      </c>
      <c r="AI31" s="158" t="str">
        <f>IF(AI29="","",VLOOKUP(AI29,'シフト記号表（勤務時間帯）'!$C$5:$Y$46,23,FALSE))</f>
        <v/>
      </c>
      <c r="AJ31" s="159" t="str">
        <f>IF(AJ29="","",VLOOKUP(AJ29,'シフト記号表（勤務時間帯）'!$C$5:$Y$46,23,FALSE))</f>
        <v/>
      </c>
      <c r="AK31" s="159" t="str">
        <f>IF(AK29="","",VLOOKUP(AK29,'シフト記号表（勤務時間帯）'!$C$5:$Y$46,23,FALSE))</f>
        <v/>
      </c>
      <c r="AL31" s="159" t="str">
        <f>IF(AL29="","",VLOOKUP(AL29,'シフト記号表（勤務時間帯）'!$C$5:$Y$46,23,FALSE))</f>
        <v/>
      </c>
      <c r="AM31" s="159" t="str">
        <f>IF(AM29="","",VLOOKUP(AM29,'シフト記号表（勤務時間帯）'!$C$5:$Y$46,23,FALSE))</f>
        <v/>
      </c>
      <c r="AN31" s="159" t="str">
        <f>IF(AN29="","",VLOOKUP(AN29,'シフト記号表（勤務時間帯）'!$C$5:$Y$46,23,FALSE))</f>
        <v/>
      </c>
      <c r="AO31" s="160" t="str">
        <f>IF(AO29="","",VLOOKUP(AO29,'シフト記号表（勤務時間帯）'!$C$5:$Y$46,23,FALSE))</f>
        <v/>
      </c>
      <c r="AP31" s="158" t="str">
        <f>IF(AP29="","",VLOOKUP(AP29,'シフト記号表（勤務時間帯）'!$C$5:$Y$46,23,FALSE))</f>
        <v/>
      </c>
      <c r="AQ31" s="159" t="str">
        <f>IF(AQ29="","",VLOOKUP(AQ29,'シフト記号表（勤務時間帯）'!$C$5:$Y$46,23,FALSE))</f>
        <v/>
      </c>
      <c r="AR31" s="159" t="str">
        <f>IF(AR29="","",VLOOKUP(AR29,'シフト記号表（勤務時間帯）'!$C$5:$Y$46,23,FALSE))</f>
        <v/>
      </c>
      <c r="AS31" s="159" t="str">
        <f>IF(AS29="","",VLOOKUP(AS29,'シフト記号表（勤務時間帯）'!$C$5:$Y$46,23,FALSE))</f>
        <v/>
      </c>
      <c r="AT31" s="159" t="str">
        <f>IF(AT29="","",VLOOKUP(AT29,'シフト記号表（勤務時間帯）'!$C$5:$Y$46,23,FALSE))</f>
        <v/>
      </c>
      <c r="AU31" s="159" t="str">
        <f>IF(AU29="","",VLOOKUP(AU29,'シフト記号表（勤務時間帯）'!$C$5:$Y$46,23,FALSE))</f>
        <v/>
      </c>
      <c r="AV31" s="160" t="str">
        <f>IF(AV29="","",VLOOKUP(AV29,'シフト記号表（勤務時間帯）'!$C$5:$Y$46,23,FALSE))</f>
        <v/>
      </c>
      <c r="AW31" s="158" t="str">
        <f>IF(AW29="","",VLOOKUP(AW29,'シフト記号表（勤務時間帯）'!$C$5:$Y$46,23,FALSE))</f>
        <v/>
      </c>
      <c r="AX31" s="159" t="str">
        <f>IF(AX29="","",VLOOKUP(AX29,'シフト記号表（勤務時間帯）'!$C$5:$Y$46,23,FALSE))</f>
        <v/>
      </c>
      <c r="AY31" s="161" t="str">
        <f>IF(AY29="","",VLOOKUP(AY29,'シフト記号表（勤務時間帯）'!$C$5:$Y$46,23,FALSE))</f>
        <v/>
      </c>
      <c r="AZ31" s="275">
        <f>IF($BC$3="計画",SUM(U31:AV31),IF($BC$3="実績",SUM(U31:AY31),""))</f>
        <v>0</v>
      </c>
      <c r="BA31" s="276"/>
      <c r="BB31" s="277">
        <f>IF($BC$3="計画",AZ31/4,IF($BC$3="実績",(AZ31/($P$9/7)),""))</f>
        <v>0</v>
      </c>
      <c r="BC31" s="278"/>
      <c r="BD31" s="385"/>
      <c r="BE31" s="386"/>
      <c r="BF31" s="386"/>
      <c r="BG31" s="386"/>
      <c r="BH31" s="387"/>
    </row>
    <row r="32" spans="2:60" ht="20.25" customHeight="1" x14ac:dyDescent="0.4">
      <c r="B32" s="162"/>
      <c r="C32" s="430"/>
      <c r="D32" s="429"/>
      <c r="E32" s="429"/>
      <c r="F32" s="388"/>
      <c r="G32" s="417"/>
      <c r="H32" s="435"/>
      <c r="I32" s="435"/>
      <c r="J32" s="436"/>
      <c r="K32" s="372"/>
      <c r="L32" s="373"/>
      <c r="M32" s="374"/>
      <c r="N32" s="163"/>
      <c r="O32" s="163"/>
      <c r="P32" s="164" t="s">
        <v>17</v>
      </c>
      <c r="Q32" s="173"/>
      <c r="R32" s="173"/>
      <c r="S32" s="174"/>
      <c r="T32" s="179"/>
      <c r="U32" s="72"/>
      <c r="V32" s="73"/>
      <c r="W32" s="73"/>
      <c r="X32" s="73"/>
      <c r="Y32" s="73"/>
      <c r="Z32" s="73"/>
      <c r="AA32" s="74"/>
      <c r="AB32" s="72"/>
      <c r="AC32" s="73"/>
      <c r="AD32" s="73"/>
      <c r="AE32" s="73"/>
      <c r="AF32" s="73"/>
      <c r="AG32" s="73"/>
      <c r="AH32" s="74"/>
      <c r="AI32" s="72"/>
      <c r="AJ32" s="73"/>
      <c r="AK32" s="73"/>
      <c r="AL32" s="73"/>
      <c r="AM32" s="73"/>
      <c r="AN32" s="73"/>
      <c r="AO32" s="74"/>
      <c r="AP32" s="72"/>
      <c r="AQ32" s="73"/>
      <c r="AR32" s="73"/>
      <c r="AS32" s="73"/>
      <c r="AT32" s="73"/>
      <c r="AU32" s="73"/>
      <c r="AV32" s="74"/>
      <c r="AW32" s="72"/>
      <c r="AX32" s="73"/>
      <c r="AY32" s="77"/>
      <c r="AZ32" s="289"/>
      <c r="BA32" s="290"/>
      <c r="BB32" s="291"/>
      <c r="BC32" s="292"/>
      <c r="BD32" s="381"/>
      <c r="BE32" s="373"/>
      <c r="BF32" s="373"/>
      <c r="BG32" s="373"/>
      <c r="BH32" s="382"/>
    </row>
    <row r="33" spans="2:60" ht="20.25" customHeight="1" x14ac:dyDescent="0.4">
      <c r="B33" s="142">
        <f>B30+1</f>
        <v>6</v>
      </c>
      <c r="C33" s="430"/>
      <c r="D33" s="429"/>
      <c r="E33" s="429"/>
      <c r="F33" s="389"/>
      <c r="G33" s="370"/>
      <c r="H33" s="424"/>
      <c r="I33" s="424"/>
      <c r="J33" s="425"/>
      <c r="K33" s="375"/>
      <c r="L33" s="376"/>
      <c r="M33" s="377"/>
      <c r="N33" s="143">
        <f t="shared" ref="N33:N64" si="4">C32</f>
        <v>0</v>
      </c>
      <c r="O33" s="143"/>
      <c r="P33" s="144" t="s">
        <v>84</v>
      </c>
      <c r="Q33" s="145"/>
      <c r="R33" s="145"/>
      <c r="S33" s="146"/>
      <c r="T33" s="147"/>
      <c r="U33" s="148" t="str">
        <f>IF(U32="","",VLOOKUP(U32,'シフト記号表（勤務時間帯）'!$C$5:$W$46,21,FALSE))</f>
        <v/>
      </c>
      <c r="V33" s="149" t="str">
        <f>IF(V32="","",VLOOKUP(V32,'シフト記号表（勤務時間帯）'!$C$5:$W$46,21,FALSE))</f>
        <v/>
      </c>
      <c r="W33" s="149" t="str">
        <f>IF(W32="","",VLOOKUP(W32,'シフト記号表（勤務時間帯）'!$C$5:$W$46,21,FALSE))</f>
        <v/>
      </c>
      <c r="X33" s="149" t="str">
        <f>IF(X32="","",VLOOKUP(X32,'シフト記号表（勤務時間帯）'!$C$5:$W$46,21,FALSE))</f>
        <v/>
      </c>
      <c r="Y33" s="149" t="str">
        <f>IF(Y32="","",VLOOKUP(Y32,'シフト記号表（勤務時間帯）'!$C$5:$W$46,21,FALSE))</f>
        <v/>
      </c>
      <c r="Z33" s="149" t="str">
        <f>IF(Z32="","",VLOOKUP(Z32,'シフト記号表（勤務時間帯）'!$C$5:$W$46,21,FALSE))</f>
        <v/>
      </c>
      <c r="AA33" s="150" t="str">
        <f>IF(AA32="","",VLOOKUP(AA32,'シフト記号表（勤務時間帯）'!$C$5:$W$46,21,FALSE))</f>
        <v/>
      </c>
      <c r="AB33" s="148" t="str">
        <f>IF(AB32="","",VLOOKUP(AB32,'シフト記号表（勤務時間帯）'!$C$5:$W$46,21,FALSE))</f>
        <v/>
      </c>
      <c r="AC33" s="149" t="str">
        <f>IF(AC32="","",VLOOKUP(AC32,'シフト記号表（勤務時間帯）'!$C$5:$W$46,21,FALSE))</f>
        <v/>
      </c>
      <c r="AD33" s="149" t="str">
        <f>IF(AD32="","",VLOOKUP(AD32,'シフト記号表（勤務時間帯）'!$C$5:$W$46,21,FALSE))</f>
        <v/>
      </c>
      <c r="AE33" s="149" t="str">
        <f>IF(AE32="","",VLOOKUP(AE32,'シフト記号表（勤務時間帯）'!$C$5:$W$46,21,FALSE))</f>
        <v/>
      </c>
      <c r="AF33" s="149" t="str">
        <f>IF(AF32="","",VLOOKUP(AF32,'シフト記号表（勤務時間帯）'!$C$5:$W$46,21,FALSE))</f>
        <v/>
      </c>
      <c r="AG33" s="149" t="str">
        <f>IF(AG32="","",VLOOKUP(AG32,'シフト記号表（勤務時間帯）'!$C$5:$W$46,21,FALSE))</f>
        <v/>
      </c>
      <c r="AH33" s="150" t="str">
        <f>IF(AH32="","",VLOOKUP(AH32,'シフト記号表（勤務時間帯）'!$C$5:$W$46,21,FALSE))</f>
        <v/>
      </c>
      <c r="AI33" s="148" t="str">
        <f>IF(AI32="","",VLOOKUP(AI32,'シフト記号表（勤務時間帯）'!$C$5:$W$46,21,FALSE))</f>
        <v/>
      </c>
      <c r="AJ33" s="149" t="str">
        <f>IF(AJ32="","",VLOOKUP(AJ32,'シフト記号表（勤務時間帯）'!$C$5:$W$46,21,FALSE))</f>
        <v/>
      </c>
      <c r="AK33" s="149" t="str">
        <f>IF(AK32="","",VLOOKUP(AK32,'シフト記号表（勤務時間帯）'!$C$5:$W$46,21,FALSE))</f>
        <v/>
      </c>
      <c r="AL33" s="149" t="str">
        <f>IF(AL32="","",VLOOKUP(AL32,'シフト記号表（勤務時間帯）'!$C$5:$W$46,21,FALSE))</f>
        <v/>
      </c>
      <c r="AM33" s="149" t="str">
        <f>IF(AM32="","",VLOOKUP(AM32,'シフト記号表（勤務時間帯）'!$C$5:$W$46,21,FALSE))</f>
        <v/>
      </c>
      <c r="AN33" s="149" t="str">
        <f>IF(AN32="","",VLOOKUP(AN32,'シフト記号表（勤務時間帯）'!$C$5:$W$46,21,FALSE))</f>
        <v/>
      </c>
      <c r="AO33" s="150" t="str">
        <f>IF(AO32="","",VLOOKUP(AO32,'シフト記号表（勤務時間帯）'!$C$5:$W$46,21,FALSE))</f>
        <v/>
      </c>
      <c r="AP33" s="148" t="str">
        <f>IF(AP32="","",VLOOKUP(AP32,'シフト記号表（勤務時間帯）'!$C$5:$W$46,21,FALSE))</f>
        <v/>
      </c>
      <c r="AQ33" s="149" t="str">
        <f>IF(AQ32="","",VLOOKUP(AQ32,'シフト記号表（勤務時間帯）'!$C$5:$W$46,21,FALSE))</f>
        <v/>
      </c>
      <c r="AR33" s="149" t="str">
        <f>IF(AR32="","",VLOOKUP(AR32,'シフト記号表（勤務時間帯）'!$C$5:$W$46,21,FALSE))</f>
        <v/>
      </c>
      <c r="AS33" s="149" t="str">
        <f>IF(AS32="","",VLOOKUP(AS32,'シフト記号表（勤務時間帯）'!$C$5:$W$46,21,FALSE))</f>
        <v/>
      </c>
      <c r="AT33" s="149" t="str">
        <f>IF(AT32="","",VLOOKUP(AT32,'シフト記号表（勤務時間帯）'!$C$5:$W$46,21,FALSE))</f>
        <v/>
      </c>
      <c r="AU33" s="149" t="str">
        <f>IF(AU32="","",VLOOKUP(AU32,'シフト記号表（勤務時間帯）'!$C$5:$W$46,21,FALSE))</f>
        <v/>
      </c>
      <c r="AV33" s="150" t="str">
        <f>IF(AV32="","",VLOOKUP(AV32,'シフト記号表（勤務時間帯）'!$C$5:$W$46,21,FALSE))</f>
        <v/>
      </c>
      <c r="AW33" s="148" t="str">
        <f>IF(AW32="","",VLOOKUP(AW32,'シフト記号表（勤務時間帯）'!$C$5:$W$46,21,FALSE))</f>
        <v/>
      </c>
      <c r="AX33" s="149" t="str">
        <f>IF(AX32="","",VLOOKUP(AX32,'シフト記号表（勤務時間帯）'!$C$5:$W$46,21,FALSE))</f>
        <v/>
      </c>
      <c r="AY33" s="151" t="str">
        <f>IF(AY32="","",VLOOKUP(AY32,'シフト記号表（勤務時間帯）'!$C$5:$W$46,21,FALSE))</f>
        <v/>
      </c>
      <c r="AZ33" s="267">
        <f>IF($BC$3="計画",SUM(U33:AV33),IF($BC$3="実績",SUM(U33:AY33),""))</f>
        <v>0</v>
      </c>
      <c r="BA33" s="268"/>
      <c r="BB33" s="269">
        <f>IF($BC$3="計画",AZ33/4,IF($BC$3="実績",(AZ33/($P$9/7)),""))</f>
        <v>0</v>
      </c>
      <c r="BC33" s="270"/>
      <c r="BD33" s="383"/>
      <c r="BE33" s="376"/>
      <c r="BF33" s="376"/>
      <c r="BG33" s="376"/>
      <c r="BH33" s="384"/>
    </row>
    <row r="34" spans="2:60" ht="20.25" customHeight="1" x14ac:dyDescent="0.4">
      <c r="B34" s="152"/>
      <c r="C34" s="430"/>
      <c r="D34" s="429"/>
      <c r="E34" s="429"/>
      <c r="F34" s="390"/>
      <c r="G34" s="371"/>
      <c r="H34" s="426"/>
      <c r="I34" s="426"/>
      <c r="J34" s="427"/>
      <c r="K34" s="392"/>
      <c r="L34" s="386"/>
      <c r="M34" s="393"/>
      <c r="N34" s="153"/>
      <c r="O34" s="153">
        <f>C32</f>
        <v>0</v>
      </c>
      <c r="P34" s="154" t="s">
        <v>85</v>
      </c>
      <c r="Q34" s="176"/>
      <c r="R34" s="176"/>
      <c r="S34" s="156"/>
      <c r="T34" s="157"/>
      <c r="U34" s="158" t="str">
        <f>IF(U32="","",VLOOKUP(U32,'シフト記号表（勤務時間帯）'!$C$5:$Y$46,23,FALSE))</f>
        <v/>
      </c>
      <c r="V34" s="159" t="str">
        <f>IF(V32="","",VLOOKUP(V32,'シフト記号表（勤務時間帯）'!$C$5:$Y$46,23,FALSE))</f>
        <v/>
      </c>
      <c r="W34" s="159" t="str">
        <f>IF(W32="","",VLOOKUP(W32,'シフト記号表（勤務時間帯）'!$C$5:$Y$46,23,FALSE))</f>
        <v/>
      </c>
      <c r="X34" s="159" t="str">
        <f>IF(X32="","",VLOOKUP(X32,'シフト記号表（勤務時間帯）'!$C$5:$Y$46,23,FALSE))</f>
        <v/>
      </c>
      <c r="Y34" s="159" t="str">
        <f>IF(Y32="","",VLOOKUP(Y32,'シフト記号表（勤務時間帯）'!$C$5:$Y$46,23,FALSE))</f>
        <v/>
      </c>
      <c r="Z34" s="159" t="str">
        <f>IF(Z32="","",VLOOKUP(Z32,'シフト記号表（勤務時間帯）'!$C$5:$Y$46,23,FALSE))</f>
        <v/>
      </c>
      <c r="AA34" s="160" t="str">
        <f>IF(AA32="","",VLOOKUP(AA32,'シフト記号表（勤務時間帯）'!$C$5:$Y$46,23,FALSE))</f>
        <v/>
      </c>
      <c r="AB34" s="158" t="str">
        <f>IF(AB32="","",VLOOKUP(AB32,'シフト記号表（勤務時間帯）'!$C$5:$Y$46,23,FALSE))</f>
        <v/>
      </c>
      <c r="AC34" s="159" t="str">
        <f>IF(AC32="","",VLOOKUP(AC32,'シフト記号表（勤務時間帯）'!$C$5:$Y$46,23,FALSE))</f>
        <v/>
      </c>
      <c r="AD34" s="159" t="str">
        <f>IF(AD32="","",VLOOKUP(AD32,'シフト記号表（勤務時間帯）'!$C$5:$Y$46,23,FALSE))</f>
        <v/>
      </c>
      <c r="AE34" s="159" t="str">
        <f>IF(AE32="","",VLOOKUP(AE32,'シフト記号表（勤務時間帯）'!$C$5:$Y$46,23,FALSE))</f>
        <v/>
      </c>
      <c r="AF34" s="159" t="str">
        <f>IF(AF32="","",VLOOKUP(AF32,'シフト記号表（勤務時間帯）'!$C$5:$Y$46,23,FALSE))</f>
        <v/>
      </c>
      <c r="AG34" s="159" t="str">
        <f>IF(AG32="","",VLOOKUP(AG32,'シフト記号表（勤務時間帯）'!$C$5:$Y$46,23,FALSE))</f>
        <v/>
      </c>
      <c r="AH34" s="160" t="str">
        <f>IF(AH32="","",VLOOKUP(AH32,'シフト記号表（勤務時間帯）'!$C$5:$Y$46,23,FALSE))</f>
        <v/>
      </c>
      <c r="AI34" s="158" t="str">
        <f>IF(AI32="","",VLOOKUP(AI32,'シフト記号表（勤務時間帯）'!$C$5:$Y$46,23,FALSE))</f>
        <v/>
      </c>
      <c r="AJ34" s="159" t="str">
        <f>IF(AJ32="","",VLOOKUP(AJ32,'シフト記号表（勤務時間帯）'!$C$5:$Y$46,23,FALSE))</f>
        <v/>
      </c>
      <c r="AK34" s="159" t="str">
        <f>IF(AK32="","",VLOOKUP(AK32,'シフト記号表（勤務時間帯）'!$C$5:$Y$46,23,FALSE))</f>
        <v/>
      </c>
      <c r="AL34" s="159" t="str">
        <f>IF(AL32="","",VLOOKUP(AL32,'シフト記号表（勤務時間帯）'!$C$5:$Y$46,23,FALSE))</f>
        <v/>
      </c>
      <c r="AM34" s="159" t="str">
        <f>IF(AM32="","",VLOOKUP(AM32,'シフト記号表（勤務時間帯）'!$C$5:$Y$46,23,FALSE))</f>
        <v/>
      </c>
      <c r="AN34" s="159" t="str">
        <f>IF(AN32="","",VLOOKUP(AN32,'シフト記号表（勤務時間帯）'!$C$5:$Y$46,23,FALSE))</f>
        <v/>
      </c>
      <c r="AO34" s="160" t="str">
        <f>IF(AO32="","",VLOOKUP(AO32,'シフト記号表（勤務時間帯）'!$C$5:$Y$46,23,FALSE))</f>
        <v/>
      </c>
      <c r="AP34" s="158" t="str">
        <f>IF(AP32="","",VLOOKUP(AP32,'シフト記号表（勤務時間帯）'!$C$5:$Y$46,23,FALSE))</f>
        <v/>
      </c>
      <c r="AQ34" s="159" t="str">
        <f>IF(AQ32="","",VLOOKUP(AQ32,'シフト記号表（勤務時間帯）'!$C$5:$Y$46,23,FALSE))</f>
        <v/>
      </c>
      <c r="AR34" s="159" t="str">
        <f>IF(AR32="","",VLOOKUP(AR32,'シフト記号表（勤務時間帯）'!$C$5:$Y$46,23,FALSE))</f>
        <v/>
      </c>
      <c r="AS34" s="159" t="str">
        <f>IF(AS32="","",VLOOKUP(AS32,'シフト記号表（勤務時間帯）'!$C$5:$Y$46,23,FALSE))</f>
        <v/>
      </c>
      <c r="AT34" s="159" t="str">
        <f>IF(AT32="","",VLOOKUP(AT32,'シフト記号表（勤務時間帯）'!$C$5:$Y$46,23,FALSE))</f>
        <v/>
      </c>
      <c r="AU34" s="159" t="str">
        <f>IF(AU32="","",VLOOKUP(AU32,'シフト記号表（勤務時間帯）'!$C$5:$Y$46,23,FALSE))</f>
        <v/>
      </c>
      <c r="AV34" s="160" t="str">
        <f>IF(AV32="","",VLOOKUP(AV32,'シフト記号表（勤務時間帯）'!$C$5:$Y$46,23,FALSE))</f>
        <v/>
      </c>
      <c r="AW34" s="158" t="str">
        <f>IF(AW32="","",VLOOKUP(AW32,'シフト記号表（勤務時間帯）'!$C$5:$Y$46,23,FALSE))</f>
        <v/>
      </c>
      <c r="AX34" s="159" t="str">
        <f>IF(AX32="","",VLOOKUP(AX32,'シフト記号表（勤務時間帯）'!$C$5:$Y$46,23,FALSE))</f>
        <v/>
      </c>
      <c r="AY34" s="161" t="str">
        <f>IF(AY32="","",VLOOKUP(AY32,'シフト記号表（勤務時間帯）'!$C$5:$Y$46,23,FALSE))</f>
        <v/>
      </c>
      <c r="AZ34" s="275">
        <f>IF($BC$3="計画",SUM(U34:AV34),IF($BC$3="実績",SUM(U34:AY34),""))</f>
        <v>0</v>
      </c>
      <c r="BA34" s="276"/>
      <c r="BB34" s="277">
        <f>IF($BC$3="計画",AZ34/4,IF($BC$3="実績",(AZ34/($P$9/7)),""))</f>
        <v>0</v>
      </c>
      <c r="BC34" s="278"/>
      <c r="BD34" s="385"/>
      <c r="BE34" s="386"/>
      <c r="BF34" s="386"/>
      <c r="BG34" s="386"/>
      <c r="BH34" s="387"/>
    </row>
    <row r="35" spans="2:60" ht="20.25" customHeight="1" x14ac:dyDescent="0.4">
      <c r="B35" s="162"/>
      <c r="C35" s="430"/>
      <c r="D35" s="429"/>
      <c r="E35" s="429"/>
      <c r="F35" s="388"/>
      <c r="G35" s="417"/>
      <c r="H35" s="435"/>
      <c r="I35" s="435"/>
      <c r="J35" s="436"/>
      <c r="K35" s="372"/>
      <c r="L35" s="373"/>
      <c r="M35" s="374"/>
      <c r="N35" s="163"/>
      <c r="O35" s="163"/>
      <c r="P35" s="164" t="s">
        <v>17</v>
      </c>
      <c r="Q35" s="165"/>
      <c r="R35" s="165"/>
      <c r="S35" s="166"/>
      <c r="T35" s="167"/>
      <c r="U35" s="72"/>
      <c r="V35" s="73"/>
      <c r="W35" s="73"/>
      <c r="X35" s="73"/>
      <c r="Y35" s="73"/>
      <c r="Z35" s="73"/>
      <c r="AA35" s="74"/>
      <c r="AB35" s="72"/>
      <c r="AC35" s="73"/>
      <c r="AD35" s="73"/>
      <c r="AE35" s="73"/>
      <c r="AF35" s="73"/>
      <c r="AG35" s="73"/>
      <c r="AH35" s="74"/>
      <c r="AI35" s="72"/>
      <c r="AJ35" s="73"/>
      <c r="AK35" s="73"/>
      <c r="AL35" s="73"/>
      <c r="AM35" s="73"/>
      <c r="AN35" s="73"/>
      <c r="AO35" s="74"/>
      <c r="AP35" s="72"/>
      <c r="AQ35" s="73"/>
      <c r="AR35" s="73"/>
      <c r="AS35" s="73"/>
      <c r="AT35" s="73"/>
      <c r="AU35" s="73"/>
      <c r="AV35" s="74"/>
      <c r="AW35" s="72"/>
      <c r="AX35" s="73"/>
      <c r="AY35" s="77"/>
      <c r="AZ35" s="289"/>
      <c r="BA35" s="290"/>
      <c r="BB35" s="291"/>
      <c r="BC35" s="292"/>
      <c r="BD35" s="381"/>
      <c r="BE35" s="373"/>
      <c r="BF35" s="373"/>
      <c r="BG35" s="373"/>
      <c r="BH35" s="382"/>
    </row>
    <row r="36" spans="2:60" ht="20.25" customHeight="1" x14ac:dyDescent="0.4">
      <c r="B36" s="142">
        <f>B33+1</f>
        <v>7</v>
      </c>
      <c r="C36" s="430"/>
      <c r="D36" s="429"/>
      <c r="E36" s="429"/>
      <c r="F36" s="389"/>
      <c r="G36" s="370"/>
      <c r="H36" s="424"/>
      <c r="I36" s="424"/>
      <c r="J36" s="425"/>
      <c r="K36" s="375"/>
      <c r="L36" s="376"/>
      <c r="M36" s="377"/>
      <c r="N36" s="143">
        <f t="shared" ref="N36:N64" si="5">C35</f>
        <v>0</v>
      </c>
      <c r="O36" s="143"/>
      <c r="P36" s="144" t="s">
        <v>84</v>
      </c>
      <c r="Q36" s="145"/>
      <c r="R36" s="145"/>
      <c r="S36" s="146"/>
      <c r="T36" s="147"/>
      <c r="U36" s="148" t="str">
        <f>IF(U35="","",VLOOKUP(U35,'シフト記号表（勤務時間帯）'!$C$5:$W$46,21,FALSE))</f>
        <v/>
      </c>
      <c r="V36" s="149" t="str">
        <f>IF(V35="","",VLOOKUP(V35,'シフト記号表（勤務時間帯）'!$C$5:$W$46,21,FALSE))</f>
        <v/>
      </c>
      <c r="W36" s="149" t="str">
        <f>IF(W35="","",VLOOKUP(W35,'シフト記号表（勤務時間帯）'!$C$5:$W$46,21,FALSE))</f>
        <v/>
      </c>
      <c r="X36" s="149" t="str">
        <f>IF(X35="","",VLOOKUP(X35,'シフト記号表（勤務時間帯）'!$C$5:$W$46,21,FALSE))</f>
        <v/>
      </c>
      <c r="Y36" s="149" t="str">
        <f>IF(Y35="","",VLOOKUP(Y35,'シフト記号表（勤務時間帯）'!$C$5:$W$46,21,FALSE))</f>
        <v/>
      </c>
      <c r="Z36" s="149" t="str">
        <f>IF(Z35="","",VLOOKUP(Z35,'シフト記号表（勤務時間帯）'!$C$5:$W$46,21,FALSE))</f>
        <v/>
      </c>
      <c r="AA36" s="150" t="str">
        <f>IF(AA35="","",VLOOKUP(AA35,'シフト記号表（勤務時間帯）'!$C$5:$W$46,21,FALSE))</f>
        <v/>
      </c>
      <c r="AB36" s="148" t="str">
        <f>IF(AB35="","",VLOOKUP(AB35,'シフト記号表（勤務時間帯）'!$C$5:$W$46,21,FALSE))</f>
        <v/>
      </c>
      <c r="AC36" s="149" t="str">
        <f>IF(AC35="","",VLOOKUP(AC35,'シフト記号表（勤務時間帯）'!$C$5:$W$46,21,FALSE))</f>
        <v/>
      </c>
      <c r="AD36" s="149" t="str">
        <f>IF(AD35="","",VLOOKUP(AD35,'シフト記号表（勤務時間帯）'!$C$5:$W$46,21,FALSE))</f>
        <v/>
      </c>
      <c r="AE36" s="149" t="str">
        <f>IF(AE35="","",VLOOKUP(AE35,'シフト記号表（勤務時間帯）'!$C$5:$W$46,21,FALSE))</f>
        <v/>
      </c>
      <c r="AF36" s="149" t="str">
        <f>IF(AF35="","",VLOOKUP(AF35,'シフト記号表（勤務時間帯）'!$C$5:$W$46,21,FALSE))</f>
        <v/>
      </c>
      <c r="AG36" s="149" t="str">
        <f>IF(AG35="","",VLOOKUP(AG35,'シフト記号表（勤務時間帯）'!$C$5:$W$46,21,FALSE))</f>
        <v/>
      </c>
      <c r="AH36" s="150" t="str">
        <f>IF(AH35="","",VLOOKUP(AH35,'シフト記号表（勤務時間帯）'!$C$5:$W$46,21,FALSE))</f>
        <v/>
      </c>
      <c r="AI36" s="148" t="str">
        <f>IF(AI35="","",VLOOKUP(AI35,'シフト記号表（勤務時間帯）'!$C$5:$W$46,21,FALSE))</f>
        <v/>
      </c>
      <c r="AJ36" s="149" t="str">
        <f>IF(AJ35="","",VLOOKUP(AJ35,'シフト記号表（勤務時間帯）'!$C$5:$W$46,21,FALSE))</f>
        <v/>
      </c>
      <c r="AK36" s="149" t="str">
        <f>IF(AK35="","",VLOOKUP(AK35,'シフト記号表（勤務時間帯）'!$C$5:$W$46,21,FALSE))</f>
        <v/>
      </c>
      <c r="AL36" s="149" t="str">
        <f>IF(AL35="","",VLOOKUP(AL35,'シフト記号表（勤務時間帯）'!$C$5:$W$46,21,FALSE))</f>
        <v/>
      </c>
      <c r="AM36" s="149" t="str">
        <f>IF(AM35="","",VLOOKUP(AM35,'シフト記号表（勤務時間帯）'!$C$5:$W$46,21,FALSE))</f>
        <v/>
      </c>
      <c r="AN36" s="149" t="str">
        <f>IF(AN35="","",VLOOKUP(AN35,'シフト記号表（勤務時間帯）'!$C$5:$W$46,21,FALSE))</f>
        <v/>
      </c>
      <c r="AO36" s="150" t="str">
        <f>IF(AO35="","",VLOOKUP(AO35,'シフト記号表（勤務時間帯）'!$C$5:$W$46,21,FALSE))</f>
        <v/>
      </c>
      <c r="AP36" s="148" t="str">
        <f>IF(AP35="","",VLOOKUP(AP35,'シフト記号表（勤務時間帯）'!$C$5:$W$46,21,FALSE))</f>
        <v/>
      </c>
      <c r="AQ36" s="149" t="str">
        <f>IF(AQ35="","",VLOOKUP(AQ35,'シフト記号表（勤務時間帯）'!$C$5:$W$46,21,FALSE))</f>
        <v/>
      </c>
      <c r="AR36" s="149" t="str">
        <f>IF(AR35="","",VLOOKUP(AR35,'シフト記号表（勤務時間帯）'!$C$5:$W$46,21,FALSE))</f>
        <v/>
      </c>
      <c r="AS36" s="149" t="str">
        <f>IF(AS35="","",VLOOKUP(AS35,'シフト記号表（勤務時間帯）'!$C$5:$W$46,21,FALSE))</f>
        <v/>
      </c>
      <c r="AT36" s="149" t="str">
        <f>IF(AT35="","",VLOOKUP(AT35,'シフト記号表（勤務時間帯）'!$C$5:$W$46,21,FALSE))</f>
        <v/>
      </c>
      <c r="AU36" s="149" t="str">
        <f>IF(AU35="","",VLOOKUP(AU35,'シフト記号表（勤務時間帯）'!$C$5:$W$46,21,FALSE))</f>
        <v/>
      </c>
      <c r="AV36" s="150" t="str">
        <f>IF(AV35="","",VLOOKUP(AV35,'シフト記号表（勤務時間帯）'!$C$5:$W$46,21,FALSE))</f>
        <v/>
      </c>
      <c r="AW36" s="148" t="str">
        <f>IF(AW35="","",VLOOKUP(AW35,'シフト記号表（勤務時間帯）'!$C$5:$W$46,21,FALSE))</f>
        <v/>
      </c>
      <c r="AX36" s="149" t="str">
        <f>IF(AX35="","",VLOOKUP(AX35,'シフト記号表（勤務時間帯）'!$C$5:$W$46,21,FALSE))</f>
        <v/>
      </c>
      <c r="AY36" s="151" t="str">
        <f>IF(AY35="","",VLOOKUP(AY35,'シフト記号表（勤務時間帯）'!$C$5:$W$46,21,FALSE))</f>
        <v/>
      </c>
      <c r="AZ36" s="267">
        <f>IF($BC$3="計画",SUM(U36:AV36),IF($BC$3="実績",SUM(U36:AY36),""))</f>
        <v>0</v>
      </c>
      <c r="BA36" s="268"/>
      <c r="BB36" s="269">
        <f>IF($BC$3="計画",AZ36/4,IF($BC$3="実績",(AZ36/($P$9/7)),""))</f>
        <v>0</v>
      </c>
      <c r="BC36" s="270"/>
      <c r="BD36" s="383"/>
      <c r="BE36" s="376"/>
      <c r="BF36" s="376"/>
      <c r="BG36" s="376"/>
      <c r="BH36" s="384"/>
    </row>
    <row r="37" spans="2:60" ht="20.25" customHeight="1" x14ac:dyDescent="0.4">
      <c r="B37" s="152"/>
      <c r="C37" s="430"/>
      <c r="D37" s="429"/>
      <c r="E37" s="429"/>
      <c r="F37" s="390"/>
      <c r="G37" s="371"/>
      <c r="H37" s="426"/>
      <c r="I37" s="426"/>
      <c r="J37" s="427"/>
      <c r="K37" s="392"/>
      <c r="L37" s="386"/>
      <c r="M37" s="393"/>
      <c r="N37" s="153"/>
      <c r="O37" s="153">
        <f>C35</f>
        <v>0</v>
      </c>
      <c r="P37" s="154" t="s">
        <v>85</v>
      </c>
      <c r="Q37" s="173"/>
      <c r="R37" s="173"/>
      <c r="S37" s="174"/>
      <c r="T37" s="175"/>
      <c r="U37" s="158" t="str">
        <f>IF(U35="","",VLOOKUP(U35,'シフト記号表（勤務時間帯）'!$C$5:$Y$46,23,FALSE))</f>
        <v/>
      </c>
      <c r="V37" s="159" t="str">
        <f>IF(V35="","",VLOOKUP(V35,'シフト記号表（勤務時間帯）'!$C$5:$Y$46,23,FALSE))</f>
        <v/>
      </c>
      <c r="W37" s="159" t="str">
        <f>IF(W35="","",VLOOKUP(W35,'シフト記号表（勤務時間帯）'!$C$5:$Y$46,23,FALSE))</f>
        <v/>
      </c>
      <c r="X37" s="159" t="str">
        <f>IF(X35="","",VLOOKUP(X35,'シフト記号表（勤務時間帯）'!$C$5:$Y$46,23,FALSE))</f>
        <v/>
      </c>
      <c r="Y37" s="159" t="str">
        <f>IF(Y35="","",VLOOKUP(Y35,'シフト記号表（勤務時間帯）'!$C$5:$Y$46,23,FALSE))</f>
        <v/>
      </c>
      <c r="Z37" s="159" t="str">
        <f>IF(Z35="","",VLOOKUP(Z35,'シフト記号表（勤務時間帯）'!$C$5:$Y$46,23,FALSE))</f>
        <v/>
      </c>
      <c r="AA37" s="160" t="str">
        <f>IF(AA35="","",VLOOKUP(AA35,'シフト記号表（勤務時間帯）'!$C$5:$Y$46,23,FALSE))</f>
        <v/>
      </c>
      <c r="AB37" s="158" t="str">
        <f>IF(AB35="","",VLOOKUP(AB35,'シフト記号表（勤務時間帯）'!$C$5:$Y$46,23,FALSE))</f>
        <v/>
      </c>
      <c r="AC37" s="159" t="str">
        <f>IF(AC35="","",VLOOKUP(AC35,'シフト記号表（勤務時間帯）'!$C$5:$Y$46,23,FALSE))</f>
        <v/>
      </c>
      <c r="AD37" s="159" t="str">
        <f>IF(AD35="","",VLOOKUP(AD35,'シフト記号表（勤務時間帯）'!$C$5:$Y$46,23,FALSE))</f>
        <v/>
      </c>
      <c r="AE37" s="159" t="str">
        <f>IF(AE35="","",VLOOKUP(AE35,'シフト記号表（勤務時間帯）'!$C$5:$Y$46,23,FALSE))</f>
        <v/>
      </c>
      <c r="AF37" s="159" t="str">
        <f>IF(AF35="","",VLOOKUP(AF35,'シフト記号表（勤務時間帯）'!$C$5:$Y$46,23,FALSE))</f>
        <v/>
      </c>
      <c r="AG37" s="159" t="str">
        <f>IF(AG35="","",VLOOKUP(AG35,'シフト記号表（勤務時間帯）'!$C$5:$Y$46,23,FALSE))</f>
        <v/>
      </c>
      <c r="AH37" s="160" t="str">
        <f>IF(AH35="","",VLOOKUP(AH35,'シフト記号表（勤務時間帯）'!$C$5:$Y$46,23,FALSE))</f>
        <v/>
      </c>
      <c r="AI37" s="158" t="str">
        <f>IF(AI35="","",VLOOKUP(AI35,'シフト記号表（勤務時間帯）'!$C$5:$Y$46,23,FALSE))</f>
        <v/>
      </c>
      <c r="AJ37" s="159" t="str">
        <f>IF(AJ35="","",VLOOKUP(AJ35,'シフト記号表（勤務時間帯）'!$C$5:$Y$46,23,FALSE))</f>
        <v/>
      </c>
      <c r="AK37" s="159" t="str">
        <f>IF(AK35="","",VLOOKUP(AK35,'シフト記号表（勤務時間帯）'!$C$5:$Y$46,23,FALSE))</f>
        <v/>
      </c>
      <c r="AL37" s="159" t="str">
        <f>IF(AL35="","",VLOOKUP(AL35,'シフト記号表（勤務時間帯）'!$C$5:$Y$46,23,FALSE))</f>
        <v/>
      </c>
      <c r="AM37" s="159" t="str">
        <f>IF(AM35="","",VLOOKUP(AM35,'シフト記号表（勤務時間帯）'!$C$5:$Y$46,23,FALSE))</f>
        <v/>
      </c>
      <c r="AN37" s="159" t="str">
        <f>IF(AN35="","",VLOOKUP(AN35,'シフト記号表（勤務時間帯）'!$C$5:$Y$46,23,FALSE))</f>
        <v/>
      </c>
      <c r="AO37" s="160" t="str">
        <f>IF(AO35="","",VLOOKUP(AO35,'シフト記号表（勤務時間帯）'!$C$5:$Y$46,23,FALSE))</f>
        <v/>
      </c>
      <c r="AP37" s="158" t="str">
        <f>IF(AP35="","",VLOOKUP(AP35,'シフト記号表（勤務時間帯）'!$C$5:$Y$46,23,FALSE))</f>
        <v/>
      </c>
      <c r="AQ37" s="159" t="str">
        <f>IF(AQ35="","",VLOOKUP(AQ35,'シフト記号表（勤務時間帯）'!$C$5:$Y$46,23,FALSE))</f>
        <v/>
      </c>
      <c r="AR37" s="159" t="str">
        <f>IF(AR35="","",VLOOKUP(AR35,'シフト記号表（勤務時間帯）'!$C$5:$Y$46,23,FALSE))</f>
        <v/>
      </c>
      <c r="AS37" s="159" t="str">
        <f>IF(AS35="","",VLOOKUP(AS35,'シフト記号表（勤務時間帯）'!$C$5:$Y$46,23,FALSE))</f>
        <v/>
      </c>
      <c r="AT37" s="159" t="str">
        <f>IF(AT35="","",VLOOKUP(AT35,'シフト記号表（勤務時間帯）'!$C$5:$Y$46,23,FALSE))</f>
        <v/>
      </c>
      <c r="AU37" s="159" t="str">
        <f>IF(AU35="","",VLOOKUP(AU35,'シフト記号表（勤務時間帯）'!$C$5:$Y$46,23,FALSE))</f>
        <v/>
      </c>
      <c r="AV37" s="160" t="str">
        <f>IF(AV35="","",VLOOKUP(AV35,'シフト記号表（勤務時間帯）'!$C$5:$Y$46,23,FALSE))</f>
        <v/>
      </c>
      <c r="AW37" s="158" t="str">
        <f>IF(AW35="","",VLOOKUP(AW35,'シフト記号表（勤務時間帯）'!$C$5:$Y$46,23,FALSE))</f>
        <v/>
      </c>
      <c r="AX37" s="159" t="str">
        <f>IF(AX35="","",VLOOKUP(AX35,'シフト記号表（勤務時間帯）'!$C$5:$Y$46,23,FALSE))</f>
        <v/>
      </c>
      <c r="AY37" s="161" t="str">
        <f>IF(AY35="","",VLOOKUP(AY35,'シフト記号表（勤務時間帯）'!$C$5:$Y$46,23,FALSE))</f>
        <v/>
      </c>
      <c r="AZ37" s="275">
        <f>IF($BC$3="計画",SUM(U37:AV37),IF($BC$3="実績",SUM(U37:AY37),""))</f>
        <v>0</v>
      </c>
      <c r="BA37" s="276"/>
      <c r="BB37" s="277">
        <f>IF($BC$3="計画",AZ37/4,IF($BC$3="実績",(AZ37/($P$9/7)),""))</f>
        <v>0</v>
      </c>
      <c r="BC37" s="278"/>
      <c r="BD37" s="385"/>
      <c r="BE37" s="386"/>
      <c r="BF37" s="386"/>
      <c r="BG37" s="386"/>
      <c r="BH37" s="387"/>
    </row>
    <row r="38" spans="2:60" ht="20.25" customHeight="1" x14ac:dyDescent="0.4">
      <c r="B38" s="162"/>
      <c r="C38" s="430"/>
      <c r="D38" s="429"/>
      <c r="E38" s="429"/>
      <c r="F38" s="388"/>
      <c r="G38" s="417"/>
      <c r="H38" s="435"/>
      <c r="I38" s="435"/>
      <c r="J38" s="436"/>
      <c r="K38" s="372"/>
      <c r="L38" s="373"/>
      <c r="M38" s="374"/>
      <c r="N38" s="163"/>
      <c r="O38" s="163"/>
      <c r="P38" s="164" t="s">
        <v>17</v>
      </c>
      <c r="Q38" s="165"/>
      <c r="R38" s="165"/>
      <c r="S38" s="166"/>
      <c r="T38" s="167"/>
      <c r="U38" s="72"/>
      <c r="V38" s="73"/>
      <c r="W38" s="73"/>
      <c r="X38" s="73"/>
      <c r="Y38" s="73"/>
      <c r="Z38" s="73"/>
      <c r="AA38" s="74"/>
      <c r="AB38" s="72"/>
      <c r="AC38" s="73"/>
      <c r="AD38" s="73"/>
      <c r="AE38" s="73"/>
      <c r="AF38" s="73"/>
      <c r="AG38" s="73"/>
      <c r="AH38" s="74"/>
      <c r="AI38" s="72"/>
      <c r="AJ38" s="73"/>
      <c r="AK38" s="73"/>
      <c r="AL38" s="73"/>
      <c r="AM38" s="73"/>
      <c r="AN38" s="73"/>
      <c r="AO38" s="74"/>
      <c r="AP38" s="72"/>
      <c r="AQ38" s="73"/>
      <c r="AR38" s="73"/>
      <c r="AS38" s="73"/>
      <c r="AT38" s="73"/>
      <c r="AU38" s="73"/>
      <c r="AV38" s="74"/>
      <c r="AW38" s="72"/>
      <c r="AX38" s="73"/>
      <c r="AY38" s="77"/>
      <c r="AZ38" s="289"/>
      <c r="BA38" s="290"/>
      <c r="BB38" s="291"/>
      <c r="BC38" s="292"/>
      <c r="BD38" s="381"/>
      <c r="BE38" s="373"/>
      <c r="BF38" s="373"/>
      <c r="BG38" s="373"/>
      <c r="BH38" s="382"/>
    </row>
    <row r="39" spans="2:60" ht="20.25" customHeight="1" x14ac:dyDescent="0.4">
      <c r="B39" s="142">
        <f>B36+1</f>
        <v>8</v>
      </c>
      <c r="C39" s="430"/>
      <c r="D39" s="429"/>
      <c r="E39" s="429"/>
      <c r="F39" s="389"/>
      <c r="G39" s="370"/>
      <c r="H39" s="424"/>
      <c r="I39" s="424"/>
      <c r="J39" s="425"/>
      <c r="K39" s="375"/>
      <c r="L39" s="376"/>
      <c r="M39" s="377"/>
      <c r="N39" s="143">
        <f t="shared" ref="N39:N64" si="6">C38</f>
        <v>0</v>
      </c>
      <c r="O39" s="143"/>
      <c r="P39" s="144" t="s">
        <v>84</v>
      </c>
      <c r="Q39" s="145"/>
      <c r="R39" s="145"/>
      <c r="S39" s="146"/>
      <c r="T39" s="147"/>
      <c r="U39" s="148" t="str">
        <f>IF(U38="","",VLOOKUP(U38,'シフト記号表（勤務時間帯）'!$C$5:$W$46,21,FALSE))</f>
        <v/>
      </c>
      <c r="V39" s="149" t="str">
        <f>IF(V38="","",VLOOKUP(V38,'シフト記号表（勤務時間帯）'!$C$5:$W$46,21,FALSE))</f>
        <v/>
      </c>
      <c r="W39" s="149" t="str">
        <f>IF(W38="","",VLOOKUP(W38,'シフト記号表（勤務時間帯）'!$C$5:$W$46,21,FALSE))</f>
        <v/>
      </c>
      <c r="X39" s="149" t="str">
        <f>IF(X38="","",VLOOKUP(X38,'シフト記号表（勤務時間帯）'!$C$5:$W$46,21,FALSE))</f>
        <v/>
      </c>
      <c r="Y39" s="149" t="str">
        <f>IF(Y38="","",VLOOKUP(Y38,'シフト記号表（勤務時間帯）'!$C$5:$W$46,21,FALSE))</f>
        <v/>
      </c>
      <c r="Z39" s="149" t="str">
        <f>IF(Z38="","",VLOOKUP(Z38,'シフト記号表（勤務時間帯）'!$C$5:$W$46,21,FALSE))</f>
        <v/>
      </c>
      <c r="AA39" s="150" t="str">
        <f>IF(AA38="","",VLOOKUP(AA38,'シフト記号表（勤務時間帯）'!$C$5:$W$46,21,FALSE))</f>
        <v/>
      </c>
      <c r="AB39" s="148" t="str">
        <f>IF(AB38="","",VLOOKUP(AB38,'シフト記号表（勤務時間帯）'!$C$5:$W$46,21,FALSE))</f>
        <v/>
      </c>
      <c r="AC39" s="149" t="str">
        <f>IF(AC38="","",VLOOKUP(AC38,'シフト記号表（勤務時間帯）'!$C$5:$W$46,21,FALSE))</f>
        <v/>
      </c>
      <c r="AD39" s="149" t="str">
        <f>IF(AD38="","",VLOOKUP(AD38,'シフト記号表（勤務時間帯）'!$C$5:$W$46,21,FALSE))</f>
        <v/>
      </c>
      <c r="AE39" s="149" t="str">
        <f>IF(AE38="","",VLOOKUP(AE38,'シフト記号表（勤務時間帯）'!$C$5:$W$46,21,FALSE))</f>
        <v/>
      </c>
      <c r="AF39" s="149" t="str">
        <f>IF(AF38="","",VLOOKUP(AF38,'シフト記号表（勤務時間帯）'!$C$5:$W$46,21,FALSE))</f>
        <v/>
      </c>
      <c r="AG39" s="149" t="str">
        <f>IF(AG38="","",VLOOKUP(AG38,'シフト記号表（勤務時間帯）'!$C$5:$W$46,21,FALSE))</f>
        <v/>
      </c>
      <c r="AH39" s="150" t="str">
        <f>IF(AH38="","",VLOOKUP(AH38,'シフト記号表（勤務時間帯）'!$C$5:$W$46,21,FALSE))</f>
        <v/>
      </c>
      <c r="AI39" s="148" t="str">
        <f>IF(AI38="","",VLOOKUP(AI38,'シフト記号表（勤務時間帯）'!$C$5:$W$46,21,FALSE))</f>
        <v/>
      </c>
      <c r="AJ39" s="149" t="str">
        <f>IF(AJ38="","",VLOOKUP(AJ38,'シフト記号表（勤務時間帯）'!$C$5:$W$46,21,FALSE))</f>
        <v/>
      </c>
      <c r="AK39" s="149" t="str">
        <f>IF(AK38="","",VLOOKUP(AK38,'シフト記号表（勤務時間帯）'!$C$5:$W$46,21,FALSE))</f>
        <v/>
      </c>
      <c r="AL39" s="149" t="str">
        <f>IF(AL38="","",VLOOKUP(AL38,'シフト記号表（勤務時間帯）'!$C$5:$W$46,21,FALSE))</f>
        <v/>
      </c>
      <c r="AM39" s="149" t="str">
        <f>IF(AM38="","",VLOOKUP(AM38,'シフト記号表（勤務時間帯）'!$C$5:$W$46,21,FALSE))</f>
        <v/>
      </c>
      <c r="AN39" s="149" t="str">
        <f>IF(AN38="","",VLOOKUP(AN38,'シフト記号表（勤務時間帯）'!$C$5:$W$46,21,FALSE))</f>
        <v/>
      </c>
      <c r="AO39" s="150" t="str">
        <f>IF(AO38="","",VLOOKUP(AO38,'シフト記号表（勤務時間帯）'!$C$5:$W$46,21,FALSE))</f>
        <v/>
      </c>
      <c r="AP39" s="148" t="str">
        <f>IF(AP38="","",VLOOKUP(AP38,'シフト記号表（勤務時間帯）'!$C$5:$W$46,21,FALSE))</f>
        <v/>
      </c>
      <c r="AQ39" s="149" t="str">
        <f>IF(AQ38="","",VLOOKUP(AQ38,'シフト記号表（勤務時間帯）'!$C$5:$W$46,21,FALSE))</f>
        <v/>
      </c>
      <c r="AR39" s="149" t="str">
        <f>IF(AR38="","",VLOOKUP(AR38,'シフト記号表（勤務時間帯）'!$C$5:$W$46,21,FALSE))</f>
        <v/>
      </c>
      <c r="AS39" s="149" t="str">
        <f>IF(AS38="","",VLOOKUP(AS38,'シフト記号表（勤務時間帯）'!$C$5:$W$46,21,FALSE))</f>
        <v/>
      </c>
      <c r="AT39" s="149" t="str">
        <f>IF(AT38="","",VLOOKUP(AT38,'シフト記号表（勤務時間帯）'!$C$5:$W$46,21,FALSE))</f>
        <v/>
      </c>
      <c r="AU39" s="149" t="str">
        <f>IF(AU38="","",VLOOKUP(AU38,'シフト記号表（勤務時間帯）'!$C$5:$W$46,21,FALSE))</f>
        <v/>
      </c>
      <c r="AV39" s="150" t="str">
        <f>IF(AV38="","",VLOOKUP(AV38,'シフト記号表（勤務時間帯）'!$C$5:$W$46,21,FALSE))</f>
        <v/>
      </c>
      <c r="AW39" s="148" t="str">
        <f>IF(AW38="","",VLOOKUP(AW38,'シフト記号表（勤務時間帯）'!$C$5:$W$46,21,FALSE))</f>
        <v/>
      </c>
      <c r="AX39" s="149" t="str">
        <f>IF(AX38="","",VLOOKUP(AX38,'シフト記号表（勤務時間帯）'!$C$5:$W$46,21,FALSE))</f>
        <v/>
      </c>
      <c r="AY39" s="151" t="str">
        <f>IF(AY38="","",VLOOKUP(AY38,'シフト記号表（勤務時間帯）'!$C$5:$W$46,21,FALSE))</f>
        <v/>
      </c>
      <c r="AZ39" s="267">
        <f>IF($BC$3="計画",SUM(U39:AV39),IF($BC$3="実績",SUM(U39:AY39),""))</f>
        <v>0</v>
      </c>
      <c r="BA39" s="268"/>
      <c r="BB39" s="269">
        <f>IF($BC$3="計画",AZ39/4,IF($BC$3="実績",(AZ39/($P$9/7)),""))</f>
        <v>0</v>
      </c>
      <c r="BC39" s="270"/>
      <c r="BD39" s="383"/>
      <c r="BE39" s="376"/>
      <c r="BF39" s="376"/>
      <c r="BG39" s="376"/>
      <c r="BH39" s="384"/>
    </row>
    <row r="40" spans="2:60" ht="20.25" customHeight="1" x14ac:dyDescent="0.4">
      <c r="B40" s="152"/>
      <c r="C40" s="430"/>
      <c r="D40" s="429"/>
      <c r="E40" s="429"/>
      <c r="F40" s="390"/>
      <c r="G40" s="371"/>
      <c r="H40" s="426"/>
      <c r="I40" s="426"/>
      <c r="J40" s="427"/>
      <c r="K40" s="392"/>
      <c r="L40" s="386"/>
      <c r="M40" s="393"/>
      <c r="N40" s="153"/>
      <c r="O40" s="153">
        <f>C38</f>
        <v>0</v>
      </c>
      <c r="P40" s="154" t="s">
        <v>85</v>
      </c>
      <c r="Q40" s="176"/>
      <c r="R40" s="176"/>
      <c r="S40" s="156"/>
      <c r="T40" s="157"/>
      <c r="U40" s="158" t="str">
        <f>IF(U38="","",VLOOKUP(U38,'シフト記号表（勤務時間帯）'!$C$5:$Y$46,23,FALSE))</f>
        <v/>
      </c>
      <c r="V40" s="159" t="str">
        <f>IF(V38="","",VLOOKUP(V38,'シフト記号表（勤務時間帯）'!$C$5:$Y$46,23,FALSE))</f>
        <v/>
      </c>
      <c r="W40" s="159" t="str">
        <f>IF(W38="","",VLOOKUP(W38,'シフト記号表（勤務時間帯）'!$C$5:$Y$46,23,FALSE))</f>
        <v/>
      </c>
      <c r="X40" s="159" t="str">
        <f>IF(X38="","",VLOOKUP(X38,'シフト記号表（勤務時間帯）'!$C$5:$Y$46,23,FALSE))</f>
        <v/>
      </c>
      <c r="Y40" s="159" t="str">
        <f>IF(Y38="","",VLOOKUP(Y38,'シフト記号表（勤務時間帯）'!$C$5:$Y$46,23,FALSE))</f>
        <v/>
      </c>
      <c r="Z40" s="159" t="str">
        <f>IF(Z38="","",VLOOKUP(Z38,'シフト記号表（勤務時間帯）'!$C$5:$Y$46,23,FALSE))</f>
        <v/>
      </c>
      <c r="AA40" s="160" t="str">
        <f>IF(AA38="","",VLOOKUP(AA38,'シフト記号表（勤務時間帯）'!$C$5:$Y$46,23,FALSE))</f>
        <v/>
      </c>
      <c r="AB40" s="158" t="str">
        <f>IF(AB38="","",VLOOKUP(AB38,'シフト記号表（勤務時間帯）'!$C$5:$Y$46,23,FALSE))</f>
        <v/>
      </c>
      <c r="AC40" s="159" t="str">
        <f>IF(AC38="","",VLOOKUP(AC38,'シフト記号表（勤務時間帯）'!$C$5:$Y$46,23,FALSE))</f>
        <v/>
      </c>
      <c r="AD40" s="159" t="str">
        <f>IF(AD38="","",VLOOKUP(AD38,'シフト記号表（勤務時間帯）'!$C$5:$Y$46,23,FALSE))</f>
        <v/>
      </c>
      <c r="AE40" s="159" t="str">
        <f>IF(AE38="","",VLOOKUP(AE38,'シフト記号表（勤務時間帯）'!$C$5:$Y$46,23,FALSE))</f>
        <v/>
      </c>
      <c r="AF40" s="159" t="str">
        <f>IF(AF38="","",VLOOKUP(AF38,'シフト記号表（勤務時間帯）'!$C$5:$Y$46,23,FALSE))</f>
        <v/>
      </c>
      <c r="AG40" s="159" t="str">
        <f>IF(AG38="","",VLOOKUP(AG38,'シフト記号表（勤務時間帯）'!$C$5:$Y$46,23,FALSE))</f>
        <v/>
      </c>
      <c r="AH40" s="160" t="str">
        <f>IF(AH38="","",VLOOKUP(AH38,'シフト記号表（勤務時間帯）'!$C$5:$Y$46,23,FALSE))</f>
        <v/>
      </c>
      <c r="AI40" s="158" t="str">
        <f>IF(AI38="","",VLOOKUP(AI38,'シフト記号表（勤務時間帯）'!$C$5:$Y$46,23,FALSE))</f>
        <v/>
      </c>
      <c r="AJ40" s="159" t="str">
        <f>IF(AJ38="","",VLOOKUP(AJ38,'シフト記号表（勤務時間帯）'!$C$5:$Y$46,23,FALSE))</f>
        <v/>
      </c>
      <c r="AK40" s="159" t="str">
        <f>IF(AK38="","",VLOOKUP(AK38,'シフト記号表（勤務時間帯）'!$C$5:$Y$46,23,FALSE))</f>
        <v/>
      </c>
      <c r="AL40" s="159" t="str">
        <f>IF(AL38="","",VLOOKUP(AL38,'シフト記号表（勤務時間帯）'!$C$5:$Y$46,23,FALSE))</f>
        <v/>
      </c>
      <c r="AM40" s="159" t="str">
        <f>IF(AM38="","",VLOOKUP(AM38,'シフト記号表（勤務時間帯）'!$C$5:$Y$46,23,FALSE))</f>
        <v/>
      </c>
      <c r="AN40" s="159" t="str">
        <f>IF(AN38="","",VLOOKUP(AN38,'シフト記号表（勤務時間帯）'!$C$5:$Y$46,23,FALSE))</f>
        <v/>
      </c>
      <c r="AO40" s="160" t="str">
        <f>IF(AO38="","",VLOOKUP(AO38,'シフト記号表（勤務時間帯）'!$C$5:$Y$46,23,FALSE))</f>
        <v/>
      </c>
      <c r="AP40" s="158" t="str">
        <f>IF(AP38="","",VLOOKUP(AP38,'シフト記号表（勤務時間帯）'!$C$5:$Y$46,23,FALSE))</f>
        <v/>
      </c>
      <c r="AQ40" s="159" t="str">
        <f>IF(AQ38="","",VLOOKUP(AQ38,'シフト記号表（勤務時間帯）'!$C$5:$Y$46,23,FALSE))</f>
        <v/>
      </c>
      <c r="AR40" s="159" t="str">
        <f>IF(AR38="","",VLOOKUP(AR38,'シフト記号表（勤務時間帯）'!$C$5:$Y$46,23,FALSE))</f>
        <v/>
      </c>
      <c r="AS40" s="159" t="str">
        <f>IF(AS38="","",VLOOKUP(AS38,'シフト記号表（勤務時間帯）'!$C$5:$Y$46,23,FALSE))</f>
        <v/>
      </c>
      <c r="AT40" s="159" t="str">
        <f>IF(AT38="","",VLOOKUP(AT38,'シフト記号表（勤務時間帯）'!$C$5:$Y$46,23,FALSE))</f>
        <v/>
      </c>
      <c r="AU40" s="159" t="str">
        <f>IF(AU38="","",VLOOKUP(AU38,'シフト記号表（勤務時間帯）'!$C$5:$Y$46,23,FALSE))</f>
        <v/>
      </c>
      <c r="AV40" s="160" t="str">
        <f>IF(AV38="","",VLOOKUP(AV38,'シフト記号表（勤務時間帯）'!$C$5:$Y$46,23,FALSE))</f>
        <v/>
      </c>
      <c r="AW40" s="158" t="str">
        <f>IF(AW38="","",VLOOKUP(AW38,'シフト記号表（勤務時間帯）'!$C$5:$Y$46,23,FALSE))</f>
        <v/>
      </c>
      <c r="AX40" s="159" t="str">
        <f>IF(AX38="","",VLOOKUP(AX38,'シフト記号表（勤務時間帯）'!$C$5:$Y$46,23,FALSE))</f>
        <v/>
      </c>
      <c r="AY40" s="161" t="str">
        <f>IF(AY38="","",VLOOKUP(AY38,'シフト記号表（勤務時間帯）'!$C$5:$Y$46,23,FALSE))</f>
        <v/>
      </c>
      <c r="AZ40" s="275">
        <f>IF($BC$3="計画",SUM(U40:AV40),IF($BC$3="実績",SUM(U40:AY40),""))</f>
        <v>0</v>
      </c>
      <c r="BA40" s="276"/>
      <c r="BB40" s="277">
        <f>IF($BC$3="計画",AZ40/4,IF($BC$3="実績",(AZ40/($P$9/7)),""))</f>
        <v>0</v>
      </c>
      <c r="BC40" s="278"/>
      <c r="BD40" s="385"/>
      <c r="BE40" s="386"/>
      <c r="BF40" s="386"/>
      <c r="BG40" s="386"/>
      <c r="BH40" s="387"/>
    </row>
    <row r="41" spans="2:60" ht="20.25" customHeight="1" x14ac:dyDescent="0.4">
      <c r="B41" s="162"/>
      <c r="C41" s="430"/>
      <c r="D41" s="429"/>
      <c r="E41" s="429"/>
      <c r="F41" s="388"/>
      <c r="G41" s="417"/>
      <c r="H41" s="435"/>
      <c r="I41" s="435"/>
      <c r="J41" s="436"/>
      <c r="K41" s="372"/>
      <c r="L41" s="373"/>
      <c r="M41" s="374"/>
      <c r="N41" s="163"/>
      <c r="O41" s="163"/>
      <c r="P41" s="164" t="s">
        <v>17</v>
      </c>
      <c r="Q41" s="165"/>
      <c r="R41" s="165"/>
      <c r="S41" s="166"/>
      <c r="T41" s="167"/>
      <c r="U41" s="72"/>
      <c r="V41" s="73"/>
      <c r="W41" s="73"/>
      <c r="X41" s="73"/>
      <c r="Y41" s="73"/>
      <c r="Z41" s="73"/>
      <c r="AA41" s="74"/>
      <c r="AB41" s="72"/>
      <c r="AC41" s="73"/>
      <c r="AD41" s="73"/>
      <c r="AE41" s="73"/>
      <c r="AF41" s="73"/>
      <c r="AG41" s="73"/>
      <c r="AH41" s="74"/>
      <c r="AI41" s="72"/>
      <c r="AJ41" s="73"/>
      <c r="AK41" s="73"/>
      <c r="AL41" s="73"/>
      <c r="AM41" s="73"/>
      <c r="AN41" s="73"/>
      <c r="AO41" s="74"/>
      <c r="AP41" s="72"/>
      <c r="AQ41" s="73"/>
      <c r="AR41" s="73"/>
      <c r="AS41" s="73"/>
      <c r="AT41" s="73"/>
      <c r="AU41" s="73"/>
      <c r="AV41" s="74"/>
      <c r="AW41" s="72"/>
      <c r="AX41" s="73"/>
      <c r="AY41" s="77"/>
      <c r="AZ41" s="289"/>
      <c r="BA41" s="290"/>
      <c r="BB41" s="291"/>
      <c r="BC41" s="292"/>
      <c r="BD41" s="381"/>
      <c r="BE41" s="373"/>
      <c r="BF41" s="373"/>
      <c r="BG41" s="373"/>
      <c r="BH41" s="382"/>
    </row>
    <row r="42" spans="2:60" ht="20.25" customHeight="1" x14ac:dyDescent="0.4">
      <c r="B42" s="142">
        <f>B39+1</f>
        <v>9</v>
      </c>
      <c r="C42" s="430"/>
      <c r="D42" s="429"/>
      <c r="E42" s="429"/>
      <c r="F42" s="389"/>
      <c r="G42" s="370"/>
      <c r="H42" s="424"/>
      <c r="I42" s="424"/>
      <c r="J42" s="425"/>
      <c r="K42" s="375"/>
      <c r="L42" s="376"/>
      <c r="M42" s="377"/>
      <c r="N42" s="143">
        <f t="shared" ref="N42:N64" si="7">C41</f>
        <v>0</v>
      </c>
      <c r="O42" s="143"/>
      <c r="P42" s="144" t="s">
        <v>84</v>
      </c>
      <c r="Q42" s="145"/>
      <c r="R42" s="145"/>
      <c r="S42" s="146"/>
      <c r="T42" s="147"/>
      <c r="U42" s="148" t="str">
        <f>IF(U41="","",VLOOKUP(U41,'シフト記号表（勤務時間帯）'!$C$5:$W$46,21,FALSE))</f>
        <v/>
      </c>
      <c r="V42" s="149" t="str">
        <f>IF(V41="","",VLOOKUP(V41,'シフト記号表（勤務時間帯）'!$C$5:$W$46,21,FALSE))</f>
        <v/>
      </c>
      <c r="W42" s="149" t="str">
        <f>IF(W41="","",VLOOKUP(W41,'シフト記号表（勤務時間帯）'!$C$5:$W$46,21,FALSE))</f>
        <v/>
      </c>
      <c r="X42" s="149" t="str">
        <f>IF(X41="","",VLOOKUP(X41,'シフト記号表（勤務時間帯）'!$C$5:$W$46,21,FALSE))</f>
        <v/>
      </c>
      <c r="Y42" s="149" t="str">
        <f>IF(Y41="","",VLOOKUP(Y41,'シフト記号表（勤務時間帯）'!$C$5:$W$46,21,FALSE))</f>
        <v/>
      </c>
      <c r="Z42" s="149" t="str">
        <f>IF(Z41="","",VLOOKUP(Z41,'シフト記号表（勤務時間帯）'!$C$5:$W$46,21,FALSE))</f>
        <v/>
      </c>
      <c r="AA42" s="150" t="str">
        <f>IF(AA41="","",VLOOKUP(AA41,'シフト記号表（勤務時間帯）'!$C$5:$W$46,21,FALSE))</f>
        <v/>
      </c>
      <c r="AB42" s="148" t="str">
        <f>IF(AB41="","",VLOOKUP(AB41,'シフト記号表（勤務時間帯）'!$C$5:$W$46,21,FALSE))</f>
        <v/>
      </c>
      <c r="AC42" s="149" t="str">
        <f>IF(AC41="","",VLOOKUP(AC41,'シフト記号表（勤務時間帯）'!$C$5:$W$46,21,FALSE))</f>
        <v/>
      </c>
      <c r="AD42" s="149" t="str">
        <f>IF(AD41="","",VLOOKUP(AD41,'シフト記号表（勤務時間帯）'!$C$5:$W$46,21,FALSE))</f>
        <v/>
      </c>
      <c r="AE42" s="149" t="str">
        <f>IF(AE41="","",VLOOKUP(AE41,'シフト記号表（勤務時間帯）'!$C$5:$W$46,21,FALSE))</f>
        <v/>
      </c>
      <c r="AF42" s="149" t="str">
        <f>IF(AF41="","",VLOOKUP(AF41,'シフト記号表（勤務時間帯）'!$C$5:$W$46,21,FALSE))</f>
        <v/>
      </c>
      <c r="AG42" s="149" t="str">
        <f>IF(AG41="","",VLOOKUP(AG41,'シフト記号表（勤務時間帯）'!$C$5:$W$46,21,FALSE))</f>
        <v/>
      </c>
      <c r="AH42" s="150" t="str">
        <f>IF(AH41="","",VLOOKUP(AH41,'シフト記号表（勤務時間帯）'!$C$5:$W$46,21,FALSE))</f>
        <v/>
      </c>
      <c r="AI42" s="148" t="str">
        <f>IF(AI41="","",VLOOKUP(AI41,'シフト記号表（勤務時間帯）'!$C$5:$W$46,21,FALSE))</f>
        <v/>
      </c>
      <c r="AJ42" s="149" t="str">
        <f>IF(AJ41="","",VLOOKUP(AJ41,'シフト記号表（勤務時間帯）'!$C$5:$W$46,21,FALSE))</f>
        <v/>
      </c>
      <c r="AK42" s="149" t="str">
        <f>IF(AK41="","",VLOOKUP(AK41,'シフト記号表（勤務時間帯）'!$C$5:$W$46,21,FALSE))</f>
        <v/>
      </c>
      <c r="AL42" s="149" t="str">
        <f>IF(AL41="","",VLOOKUP(AL41,'シフト記号表（勤務時間帯）'!$C$5:$W$46,21,FALSE))</f>
        <v/>
      </c>
      <c r="AM42" s="149" t="str">
        <f>IF(AM41="","",VLOOKUP(AM41,'シフト記号表（勤務時間帯）'!$C$5:$W$46,21,FALSE))</f>
        <v/>
      </c>
      <c r="AN42" s="149" t="str">
        <f>IF(AN41="","",VLOOKUP(AN41,'シフト記号表（勤務時間帯）'!$C$5:$W$46,21,FALSE))</f>
        <v/>
      </c>
      <c r="AO42" s="150" t="str">
        <f>IF(AO41="","",VLOOKUP(AO41,'シフト記号表（勤務時間帯）'!$C$5:$W$46,21,FALSE))</f>
        <v/>
      </c>
      <c r="AP42" s="148" t="str">
        <f>IF(AP41="","",VLOOKUP(AP41,'シフト記号表（勤務時間帯）'!$C$5:$W$46,21,FALSE))</f>
        <v/>
      </c>
      <c r="AQ42" s="149" t="str">
        <f>IF(AQ41="","",VLOOKUP(AQ41,'シフト記号表（勤務時間帯）'!$C$5:$W$46,21,FALSE))</f>
        <v/>
      </c>
      <c r="AR42" s="149" t="str">
        <f>IF(AR41="","",VLOOKUP(AR41,'シフト記号表（勤務時間帯）'!$C$5:$W$46,21,FALSE))</f>
        <v/>
      </c>
      <c r="AS42" s="149" t="str">
        <f>IF(AS41="","",VLOOKUP(AS41,'シフト記号表（勤務時間帯）'!$C$5:$W$46,21,FALSE))</f>
        <v/>
      </c>
      <c r="AT42" s="149" t="str">
        <f>IF(AT41="","",VLOOKUP(AT41,'シフト記号表（勤務時間帯）'!$C$5:$W$46,21,FALSE))</f>
        <v/>
      </c>
      <c r="AU42" s="149" t="str">
        <f>IF(AU41="","",VLOOKUP(AU41,'シフト記号表（勤務時間帯）'!$C$5:$W$46,21,FALSE))</f>
        <v/>
      </c>
      <c r="AV42" s="150" t="str">
        <f>IF(AV41="","",VLOOKUP(AV41,'シフト記号表（勤務時間帯）'!$C$5:$W$46,21,FALSE))</f>
        <v/>
      </c>
      <c r="AW42" s="148" t="str">
        <f>IF(AW41="","",VLOOKUP(AW41,'シフト記号表（勤務時間帯）'!$C$5:$W$46,21,FALSE))</f>
        <v/>
      </c>
      <c r="AX42" s="149" t="str">
        <f>IF(AX41="","",VLOOKUP(AX41,'シフト記号表（勤務時間帯）'!$C$5:$W$46,21,FALSE))</f>
        <v/>
      </c>
      <c r="AY42" s="151" t="str">
        <f>IF(AY41="","",VLOOKUP(AY41,'シフト記号表（勤務時間帯）'!$C$5:$W$46,21,FALSE))</f>
        <v/>
      </c>
      <c r="AZ42" s="267">
        <f>IF($BC$3="計画",SUM(U42:AV42),IF($BC$3="実績",SUM(U42:AY42),""))</f>
        <v>0</v>
      </c>
      <c r="BA42" s="268"/>
      <c r="BB42" s="269">
        <f>IF($BC$3="計画",AZ42/4,IF($BC$3="実績",(AZ42/($P$9/7)),""))</f>
        <v>0</v>
      </c>
      <c r="BC42" s="270"/>
      <c r="BD42" s="383"/>
      <c r="BE42" s="376"/>
      <c r="BF42" s="376"/>
      <c r="BG42" s="376"/>
      <c r="BH42" s="384"/>
    </row>
    <row r="43" spans="2:60" ht="20.25" customHeight="1" x14ac:dyDescent="0.4">
      <c r="B43" s="152"/>
      <c r="C43" s="430"/>
      <c r="D43" s="429"/>
      <c r="E43" s="429"/>
      <c r="F43" s="390"/>
      <c r="G43" s="371"/>
      <c r="H43" s="426"/>
      <c r="I43" s="426"/>
      <c r="J43" s="427"/>
      <c r="K43" s="392"/>
      <c r="L43" s="386"/>
      <c r="M43" s="393"/>
      <c r="N43" s="153"/>
      <c r="O43" s="153">
        <f>C41</f>
        <v>0</v>
      </c>
      <c r="P43" s="154" t="s">
        <v>85</v>
      </c>
      <c r="Q43" s="155"/>
      <c r="R43" s="155"/>
      <c r="S43" s="177"/>
      <c r="T43" s="178"/>
      <c r="U43" s="158" t="str">
        <f>IF(U41="","",VLOOKUP(U41,'シフト記号表（勤務時間帯）'!$C$5:$Y$46,23,FALSE))</f>
        <v/>
      </c>
      <c r="V43" s="159" t="str">
        <f>IF(V41="","",VLOOKUP(V41,'シフト記号表（勤務時間帯）'!$C$5:$Y$46,23,FALSE))</f>
        <v/>
      </c>
      <c r="W43" s="159" t="str">
        <f>IF(W41="","",VLOOKUP(W41,'シフト記号表（勤務時間帯）'!$C$5:$Y$46,23,FALSE))</f>
        <v/>
      </c>
      <c r="X43" s="159" t="str">
        <f>IF(X41="","",VLOOKUP(X41,'シフト記号表（勤務時間帯）'!$C$5:$Y$46,23,FALSE))</f>
        <v/>
      </c>
      <c r="Y43" s="159" t="str">
        <f>IF(Y41="","",VLOOKUP(Y41,'シフト記号表（勤務時間帯）'!$C$5:$Y$46,23,FALSE))</f>
        <v/>
      </c>
      <c r="Z43" s="159" t="str">
        <f>IF(Z41="","",VLOOKUP(Z41,'シフト記号表（勤務時間帯）'!$C$5:$Y$46,23,FALSE))</f>
        <v/>
      </c>
      <c r="AA43" s="160" t="str">
        <f>IF(AA41="","",VLOOKUP(AA41,'シフト記号表（勤務時間帯）'!$C$5:$Y$46,23,FALSE))</f>
        <v/>
      </c>
      <c r="AB43" s="158" t="str">
        <f>IF(AB41="","",VLOOKUP(AB41,'シフト記号表（勤務時間帯）'!$C$5:$Y$46,23,FALSE))</f>
        <v/>
      </c>
      <c r="AC43" s="159" t="str">
        <f>IF(AC41="","",VLOOKUP(AC41,'シフト記号表（勤務時間帯）'!$C$5:$Y$46,23,FALSE))</f>
        <v/>
      </c>
      <c r="AD43" s="159" t="str">
        <f>IF(AD41="","",VLOOKUP(AD41,'シフト記号表（勤務時間帯）'!$C$5:$Y$46,23,FALSE))</f>
        <v/>
      </c>
      <c r="AE43" s="159" t="str">
        <f>IF(AE41="","",VLOOKUP(AE41,'シフト記号表（勤務時間帯）'!$C$5:$Y$46,23,FALSE))</f>
        <v/>
      </c>
      <c r="AF43" s="159" t="str">
        <f>IF(AF41="","",VLOOKUP(AF41,'シフト記号表（勤務時間帯）'!$C$5:$Y$46,23,FALSE))</f>
        <v/>
      </c>
      <c r="AG43" s="159" t="str">
        <f>IF(AG41="","",VLOOKUP(AG41,'シフト記号表（勤務時間帯）'!$C$5:$Y$46,23,FALSE))</f>
        <v/>
      </c>
      <c r="AH43" s="160" t="str">
        <f>IF(AH41="","",VLOOKUP(AH41,'シフト記号表（勤務時間帯）'!$C$5:$Y$46,23,FALSE))</f>
        <v/>
      </c>
      <c r="AI43" s="158" t="str">
        <f>IF(AI41="","",VLOOKUP(AI41,'シフト記号表（勤務時間帯）'!$C$5:$Y$46,23,FALSE))</f>
        <v/>
      </c>
      <c r="AJ43" s="159" t="str">
        <f>IF(AJ41="","",VLOOKUP(AJ41,'シフト記号表（勤務時間帯）'!$C$5:$Y$46,23,FALSE))</f>
        <v/>
      </c>
      <c r="AK43" s="159" t="str">
        <f>IF(AK41="","",VLOOKUP(AK41,'シフト記号表（勤務時間帯）'!$C$5:$Y$46,23,FALSE))</f>
        <v/>
      </c>
      <c r="AL43" s="159" t="str">
        <f>IF(AL41="","",VLOOKUP(AL41,'シフト記号表（勤務時間帯）'!$C$5:$Y$46,23,FALSE))</f>
        <v/>
      </c>
      <c r="AM43" s="159" t="str">
        <f>IF(AM41="","",VLOOKUP(AM41,'シフト記号表（勤務時間帯）'!$C$5:$Y$46,23,FALSE))</f>
        <v/>
      </c>
      <c r="AN43" s="159" t="str">
        <f>IF(AN41="","",VLOOKUP(AN41,'シフト記号表（勤務時間帯）'!$C$5:$Y$46,23,FALSE))</f>
        <v/>
      </c>
      <c r="AO43" s="160" t="str">
        <f>IF(AO41="","",VLOOKUP(AO41,'シフト記号表（勤務時間帯）'!$C$5:$Y$46,23,FALSE))</f>
        <v/>
      </c>
      <c r="AP43" s="158" t="str">
        <f>IF(AP41="","",VLOOKUP(AP41,'シフト記号表（勤務時間帯）'!$C$5:$Y$46,23,FALSE))</f>
        <v/>
      </c>
      <c r="AQ43" s="159" t="str">
        <f>IF(AQ41="","",VLOOKUP(AQ41,'シフト記号表（勤務時間帯）'!$C$5:$Y$46,23,FALSE))</f>
        <v/>
      </c>
      <c r="AR43" s="159" t="str">
        <f>IF(AR41="","",VLOOKUP(AR41,'シフト記号表（勤務時間帯）'!$C$5:$Y$46,23,FALSE))</f>
        <v/>
      </c>
      <c r="AS43" s="159" t="str">
        <f>IF(AS41="","",VLOOKUP(AS41,'シフト記号表（勤務時間帯）'!$C$5:$Y$46,23,FALSE))</f>
        <v/>
      </c>
      <c r="AT43" s="159" t="str">
        <f>IF(AT41="","",VLOOKUP(AT41,'シフト記号表（勤務時間帯）'!$C$5:$Y$46,23,FALSE))</f>
        <v/>
      </c>
      <c r="AU43" s="159" t="str">
        <f>IF(AU41="","",VLOOKUP(AU41,'シフト記号表（勤務時間帯）'!$C$5:$Y$46,23,FALSE))</f>
        <v/>
      </c>
      <c r="AV43" s="160" t="str">
        <f>IF(AV41="","",VLOOKUP(AV41,'シフト記号表（勤務時間帯）'!$C$5:$Y$46,23,FALSE))</f>
        <v/>
      </c>
      <c r="AW43" s="158" t="str">
        <f>IF(AW41="","",VLOOKUP(AW41,'シフト記号表（勤務時間帯）'!$C$5:$Y$46,23,FALSE))</f>
        <v/>
      </c>
      <c r="AX43" s="159" t="str">
        <f>IF(AX41="","",VLOOKUP(AX41,'シフト記号表（勤務時間帯）'!$C$5:$Y$46,23,FALSE))</f>
        <v/>
      </c>
      <c r="AY43" s="161" t="str">
        <f>IF(AY41="","",VLOOKUP(AY41,'シフト記号表（勤務時間帯）'!$C$5:$Y$46,23,FALSE))</f>
        <v/>
      </c>
      <c r="AZ43" s="275">
        <f>IF($BC$3="計画",SUM(U43:AV43),IF($BC$3="実績",SUM(U43:AY43),""))</f>
        <v>0</v>
      </c>
      <c r="BA43" s="276"/>
      <c r="BB43" s="277">
        <f>IF($BC$3="計画",AZ43/4,IF($BC$3="実績",(AZ43/($P$9/7)),""))</f>
        <v>0</v>
      </c>
      <c r="BC43" s="278"/>
      <c r="BD43" s="385"/>
      <c r="BE43" s="386"/>
      <c r="BF43" s="386"/>
      <c r="BG43" s="386"/>
      <c r="BH43" s="387"/>
    </row>
    <row r="44" spans="2:60" ht="20.25" customHeight="1" x14ac:dyDescent="0.4">
      <c r="B44" s="162"/>
      <c r="C44" s="430"/>
      <c r="D44" s="429"/>
      <c r="E44" s="429"/>
      <c r="F44" s="388"/>
      <c r="G44" s="417"/>
      <c r="H44" s="435"/>
      <c r="I44" s="435"/>
      <c r="J44" s="436"/>
      <c r="K44" s="372"/>
      <c r="L44" s="373"/>
      <c r="M44" s="374"/>
      <c r="N44" s="163"/>
      <c r="O44" s="163"/>
      <c r="P44" s="164" t="s">
        <v>17</v>
      </c>
      <c r="Q44" s="173"/>
      <c r="R44" s="173"/>
      <c r="S44" s="174"/>
      <c r="T44" s="179"/>
      <c r="U44" s="72"/>
      <c r="V44" s="73"/>
      <c r="W44" s="73"/>
      <c r="X44" s="73"/>
      <c r="Y44" s="73"/>
      <c r="Z44" s="73"/>
      <c r="AA44" s="74"/>
      <c r="AB44" s="72"/>
      <c r="AC44" s="73"/>
      <c r="AD44" s="73"/>
      <c r="AE44" s="73"/>
      <c r="AF44" s="73"/>
      <c r="AG44" s="73"/>
      <c r="AH44" s="74"/>
      <c r="AI44" s="72"/>
      <c r="AJ44" s="73"/>
      <c r="AK44" s="73"/>
      <c r="AL44" s="73"/>
      <c r="AM44" s="73"/>
      <c r="AN44" s="73"/>
      <c r="AO44" s="74"/>
      <c r="AP44" s="72"/>
      <c r="AQ44" s="73"/>
      <c r="AR44" s="73"/>
      <c r="AS44" s="73"/>
      <c r="AT44" s="73"/>
      <c r="AU44" s="73"/>
      <c r="AV44" s="74"/>
      <c r="AW44" s="72"/>
      <c r="AX44" s="73"/>
      <c r="AY44" s="77"/>
      <c r="AZ44" s="289"/>
      <c r="BA44" s="290"/>
      <c r="BB44" s="291"/>
      <c r="BC44" s="292"/>
      <c r="BD44" s="381"/>
      <c r="BE44" s="373"/>
      <c r="BF44" s="373"/>
      <c r="BG44" s="373"/>
      <c r="BH44" s="382"/>
    </row>
    <row r="45" spans="2:60" ht="20.25" customHeight="1" x14ac:dyDescent="0.4">
      <c r="B45" s="142">
        <f>B42+1</f>
        <v>10</v>
      </c>
      <c r="C45" s="430"/>
      <c r="D45" s="429"/>
      <c r="E45" s="429"/>
      <c r="F45" s="389"/>
      <c r="G45" s="370"/>
      <c r="H45" s="424"/>
      <c r="I45" s="424"/>
      <c r="J45" s="425"/>
      <c r="K45" s="375"/>
      <c r="L45" s="376"/>
      <c r="M45" s="377"/>
      <c r="N45" s="143">
        <f t="shared" ref="N45:N64" si="8">C44</f>
        <v>0</v>
      </c>
      <c r="O45" s="143"/>
      <c r="P45" s="144" t="s">
        <v>84</v>
      </c>
      <c r="Q45" s="145"/>
      <c r="R45" s="145"/>
      <c r="S45" s="146"/>
      <c r="T45" s="147"/>
      <c r="U45" s="148" t="str">
        <f>IF(U44="","",VLOOKUP(U44,'シフト記号表（勤務時間帯）'!$C$5:$W$46,21,FALSE))</f>
        <v/>
      </c>
      <c r="V45" s="149" t="str">
        <f>IF(V44="","",VLOOKUP(V44,'シフト記号表（勤務時間帯）'!$C$5:$W$46,21,FALSE))</f>
        <v/>
      </c>
      <c r="W45" s="149" t="str">
        <f>IF(W44="","",VLOOKUP(W44,'シフト記号表（勤務時間帯）'!$C$5:$W$46,21,FALSE))</f>
        <v/>
      </c>
      <c r="X45" s="149" t="str">
        <f>IF(X44="","",VLOOKUP(X44,'シフト記号表（勤務時間帯）'!$C$5:$W$46,21,FALSE))</f>
        <v/>
      </c>
      <c r="Y45" s="149" t="str">
        <f>IF(Y44="","",VLOOKUP(Y44,'シフト記号表（勤務時間帯）'!$C$5:$W$46,21,FALSE))</f>
        <v/>
      </c>
      <c r="Z45" s="149" t="str">
        <f>IF(Z44="","",VLOOKUP(Z44,'シフト記号表（勤務時間帯）'!$C$5:$W$46,21,FALSE))</f>
        <v/>
      </c>
      <c r="AA45" s="150" t="str">
        <f>IF(AA44="","",VLOOKUP(AA44,'シフト記号表（勤務時間帯）'!$C$5:$W$46,21,FALSE))</f>
        <v/>
      </c>
      <c r="AB45" s="148" t="str">
        <f>IF(AB44="","",VLOOKUP(AB44,'シフト記号表（勤務時間帯）'!$C$5:$W$46,21,FALSE))</f>
        <v/>
      </c>
      <c r="AC45" s="149" t="str">
        <f>IF(AC44="","",VLOOKUP(AC44,'シフト記号表（勤務時間帯）'!$C$5:$W$46,21,FALSE))</f>
        <v/>
      </c>
      <c r="AD45" s="149" t="str">
        <f>IF(AD44="","",VLOOKUP(AD44,'シフト記号表（勤務時間帯）'!$C$5:$W$46,21,FALSE))</f>
        <v/>
      </c>
      <c r="AE45" s="149" t="str">
        <f>IF(AE44="","",VLOOKUP(AE44,'シフト記号表（勤務時間帯）'!$C$5:$W$46,21,FALSE))</f>
        <v/>
      </c>
      <c r="AF45" s="149" t="str">
        <f>IF(AF44="","",VLOOKUP(AF44,'シフト記号表（勤務時間帯）'!$C$5:$W$46,21,FALSE))</f>
        <v/>
      </c>
      <c r="AG45" s="149" t="str">
        <f>IF(AG44="","",VLOOKUP(AG44,'シフト記号表（勤務時間帯）'!$C$5:$W$46,21,FALSE))</f>
        <v/>
      </c>
      <c r="AH45" s="150" t="str">
        <f>IF(AH44="","",VLOOKUP(AH44,'シフト記号表（勤務時間帯）'!$C$5:$W$46,21,FALSE))</f>
        <v/>
      </c>
      <c r="AI45" s="148" t="str">
        <f>IF(AI44="","",VLOOKUP(AI44,'シフト記号表（勤務時間帯）'!$C$5:$W$46,21,FALSE))</f>
        <v/>
      </c>
      <c r="AJ45" s="149" t="str">
        <f>IF(AJ44="","",VLOOKUP(AJ44,'シフト記号表（勤務時間帯）'!$C$5:$W$46,21,FALSE))</f>
        <v/>
      </c>
      <c r="AK45" s="149" t="str">
        <f>IF(AK44="","",VLOOKUP(AK44,'シフト記号表（勤務時間帯）'!$C$5:$W$46,21,FALSE))</f>
        <v/>
      </c>
      <c r="AL45" s="149" t="str">
        <f>IF(AL44="","",VLOOKUP(AL44,'シフト記号表（勤務時間帯）'!$C$5:$W$46,21,FALSE))</f>
        <v/>
      </c>
      <c r="AM45" s="149" t="str">
        <f>IF(AM44="","",VLOOKUP(AM44,'シフト記号表（勤務時間帯）'!$C$5:$W$46,21,FALSE))</f>
        <v/>
      </c>
      <c r="AN45" s="149" t="str">
        <f>IF(AN44="","",VLOOKUP(AN44,'シフト記号表（勤務時間帯）'!$C$5:$W$46,21,FALSE))</f>
        <v/>
      </c>
      <c r="AO45" s="150" t="str">
        <f>IF(AO44="","",VLOOKUP(AO44,'シフト記号表（勤務時間帯）'!$C$5:$W$46,21,FALSE))</f>
        <v/>
      </c>
      <c r="AP45" s="148" t="str">
        <f>IF(AP44="","",VLOOKUP(AP44,'シフト記号表（勤務時間帯）'!$C$5:$W$46,21,FALSE))</f>
        <v/>
      </c>
      <c r="AQ45" s="149" t="str">
        <f>IF(AQ44="","",VLOOKUP(AQ44,'シフト記号表（勤務時間帯）'!$C$5:$W$46,21,FALSE))</f>
        <v/>
      </c>
      <c r="AR45" s="149" t="str">
        <f>IF(AR44="","",VLOOKUP(AR44,'シフト記号表（勤務時間帯）'!$C$5:$W$46,21,FALSE))</f>
        <v/>
      </c>
      <c r="AS45" s="149" t="str">
        <f>IF(AS44="","",VLOOKUP(AS44,'シフト記号表（勤務時間帯）'!$C$5:$W$46,21,FALSE))</f>
        <v/>
      </c>
      <c r="AT45" s="149" t="str">
        <f>IF(AT44="","",VLOOKUP(AT44,'シフト記号表（勤務時間帯）'!$C$5:$W$46,21,FALSE))</f>
        <v/>
      </c>
      <c r="AU45" s="149" t="str">
        <f>IF(AU44="","",VLOOKUP(AU44,'シフト記号表（勤務時間帯）'!$C$5:$W$46,21,FALSE))</f>
        <v/>
      </c>
      <c r="AV45" s="150" t="str">
        <f>IF(AV44="","",VLOOKUP(AV44,'シフト記号表（勤務時間帯）'!$C$5:$W$46,21,FALSE))</f>
        <v/>
      </c>
      <c r="AW45" s="148" t="str">
        <f>IF(AW44="","",VLOOKUP(AW44,'シフト記号表（勤務時間帯）'!$C$5:$W$46,21,FALSE))</f>
        <v/>
      </c>
      <c r="AX45" s="149" t="str">
        <f>IF(AX44="","",VLOOKUP(AX44,'シフト記号表（勤務時間帯）'!$C$5:$W$46,21,FALSE))</f>
        <v/>
      </c>
      <c r="AY45" s="151" t="str">
        <f>IF(AY44="","",VLOOKUP(AY44,'シフト記号表（勤務時間帯）'!$C$5:$W$46,21,FALSE))</f>
        <v/>
      </c>
      <c r="AZ45" s="267">
        <f>IF($BC$3="計画",SUM(U45:AV45),IF($BC$3="実績",SUM(U45:AY45),""))</f>
        <v>0</v>
      </c>
      <c r="BA45" s="268"/>
      <c r="BB45" s="269">
        <f>IF($BC$3="計画",AZ45/4,IF($BC$3="実績",(AZ45/($P$9/7)),""))</f>
        <v>0</v>
      </c>
      <c r="BC45" s="270"/>
      <c r="BD45" s="383"/>
      <c r="BE45" s="376"/>
      <c r="BF45" s="376"/>
      <c r="BG45" s="376"/>
      <c r="BH45" s="384"/>
    </row>
    <row r="46" spans="2:60" ht="20.25" customHeight="1" x14ac:dyDescent="0.4">
      <c r="B46" s="152"/>
      <c r="C46" s="430"/>
      <c r="D46" s="429"/>
      <c r="E46" s="429"/>
      <c r="F46" s="390"/>
      <c r="G46" s="371"/>
      <c r="H46" s="426"/>
      <c r="I46" s="426"/>
      <c r="J46" s="427"/>
      <c r="K46" s="392"/>
      <c r="L46" s="386"/>
      <c r="M46" s="393"/>
      <c r="N46" s="153"/>
      <c r="O46" s="153">
        <f>C44</f>
        <v>0</v>
      </c>
      <c r="P46" s="180" t="s">
        <v>85</v>
      </c>
      <c r="Q46" s="181"/>
      <c r="R46" s="181"/>
      <c r="S46" s="182"/>
      <c r="T46" s="183"/>
      <c r="U46" s="158" t="str">
        <f>IF(U44="","",VLOOKUP(U44,'シフト記号表（勤務時間帯）'!$C$5:$Y$46,23,FALSE))</f>
        <v/>
      </c>
      <c r="V46" s="159" t="str">
        <f>IF(V44="","",VLOOKUP(V44,'シフト記号表（勤務時間帯）'!$C$5:$Y$46,23,FALSE))</f>
        <v/>
      </c>
      <c r="W46" s="159" t="str">
        <f>IF(W44="","",VLOOKUP(W44,'シフト記号表（勤務時間帯）'!$C$5:$Y$46,23,FALSE))</f>
        <v/>
      </c>
      <c r="X46" s="159" t="str">
        <f>IF(X44="","",VLOOKUP(X44,'シフト記号表（勤務時間帯）'!$C$5:$Y$46,23,FALSE))</f>
        <v/>
      </c>
      <c r="Y46" s="159" t="str">
        <f>IF(Y44="","",VLOOKUP(Y44,'シフト記号表（勤務時間帯）'!$C$5:$Y$46,23,FALSE))</f>
        <v/>
      </c>
      <c r="Z46" s="159" t="str">
        <f>IF(Z44="","",VLOOKUP(Z44,'シフト記号表（勤務時間帯）'!$C$5:$Y$46,23,FALSE))</f>
        <v/>
      </c>
      <c r="AA46" s="160" t="str">
        <f>IF(AA44="","",VLOOKUP(AA44,'シフト記号表（勤務時間帯）'!$C$5:$Y$46,23,FALSE))</f>
        <v/>
      </c>
      <c r="AB46" s="158" t="str">
        <f>IF(AB44="","",VLOOKUP(AB44,'シフト記号表（勤務時間帯）'!$C$5:$Y$46,23,FALSE))</f>
        <v/>
      </c>
      <c r="AC46" s="159" t="str">
        <f>IF(AC44="","",VLOOKUP(AC44,'シフト記号表（勤務時間帯）'!$C$5:$Y$46,23,FALSE))</f>
        <v/>
      </c>
      <c r="AD46" s="159" t="str">
        <f>IF(AD44="","",VLOOKUP(AD44,'シフト記号表（勤務時間帯）'!$C$5:$Y$46,23,FALSE))</f>
        <v/>
      </c>
      <c r="AE46" s="159" t="str">
        <f>IF(AE44="","",VLOOKUP(AE44,'シフト記号表（勤務時間帯）'!$C$5:$Y$46,23,FALSE))</f>
        <v/>
      </c>
      <c r="AF46" s="159" t="str">
        <f>IF(AF44="","",VLOOKUP(AF44,'シフト記号表（勤務時間帯）'!$C$5:$Y$46,23,FALSE))</f>
        <v/>
      </c>
      <c r="AG46" s="159" t="str">
        <f>IF(AG44="","",VLOOKUP(AG44,'シフト記号表（勤務時間帯）'!$C$5:$Y$46,23,FALSE))</f>
        <v/>
      </c>
      <c r="AH46" s="160" t="str">
        <f>IF(AH44="","",VLOOKUP(AH44,'シフト記号表（勤務時間帯）'!$C$5:$Y$46,23,FALSE))</f>
        <v/>
      </c>
      <c r="AI46" s="158" t="str">
        <f>IF(AI44="","",VLOOKUP(AI44,'シフト記号表（勤務時間帯）'!$C$5:$Y$46,23,FALSE))</f>
        <v/>
      </c>
      <c r="AJ46" s="159" t="str">
        <f>IF(AJ44="","",VLOOKUP(AJ44,'シフト記号表（勤務時間帯）'!$C$5:$Y$46,23,FALSE))</f>
        <v/>
      </c>
      <c r="AK46" s="159" t="str">
        <f>IF(AK44="","",VLOOKUP(AK44,'シフト記号表（勤務時間帯）'!$C$5:$Y$46,23,FALSE))</f>
        <v/>
      </c>
      <c r="AL46" s="159" t="str">
        <f>IF(AL44="","",VLOOKUP(AL44,'シフト記号表（勤務時間帯）'!$C$5:$Y$46,23,FALSE))</f>
        <v/>
      </c>
      <c r="AM46" s="159" t="str">
        <f>IF(AM44="","",VLOOKUP(AM44,'シフト記号表（勤務時間帯）'!$C$5:$Y$46,23,FALSE))</f>
        <v/>
      </c>
      <c r="AN46" s="159" t="str">
        <f>IF(AN44="","",VLOOKUP(AN44,'シフト記号表（勤務時間帯）'!$C$5:$Y$46,23,FALSE))</f>
        <v/>
      </c>
      <c r="AO46" s="160" t="str">
        <f>IF(AO44="","",VLOOKUP(AO44,'シフト記号表（勤務時間帯）'!$C$5:$Y$46,23,FALSE))</f>
        <v/>
      </c>
      <c r="AP46" s="158" t="str">
        <f>IF(AP44="","",VLOOKUP(AP44,'シフト記号表（勤務時間帯）'!$C$5:$Y$46,23,FALSE))</f>
        <v/>
      </c>
      <c r="AQ46" s="159" t="str">
        <f>IF(AQ44="","",VLOOKUP(AQ44,'シフト記号表（勤務時間帯）'!$C$5:$Y$46,23,FALSE))</f>
        <v/>
      </c>
      <c r="AR46" s="159" t="str">
        <f>IF(AR44="","",VLOOKUP(AR44,'シフト記号表（勤務時間帯）'!$C$5:$Y$46,23,FALSE))</f>
        <v/>
      </c>
      <c r="AS46" s="159" t="str">
        <f>IF(AS44="","",VLOOKUP(AS44,'シフト記号表（勤務時間帯）'!$C$5:$Y$46,23,FALSE))</f>
        <v/>
      </c>
      <c r="AT46" s="159" t="str">
        <f>IF(AT44="","",VLOOKUP(AT44,'シフト記号表（勤務時間帯）'!$C$5:$Y$46,23,FALSE))</f>
        <v/>
      </c>
      <c r="AU46" s="159" t="str">
        <f>IF(AU44="","",VLOOKUP(AU44,'シフト記号表（勤務時間帯）'!$C$5:$Y$46,23,FALSE))</f>
        <v/>
      </c>
      <c r="AV46" s="160" t="str">
        <f>IF(AV44="","",VLOOKUP(AV44,'シフト記号表（勤務時間帯）'!$C$5:$Y$46,23,FALSE))</f>
        <v/>
      </c>
      <c r="AW46" s="158" t="str">
        <f>IF(AW44="","",VLOOKUP(AW44,'シフト記号表（勤務時間帯）'!$C$5:$Y$46,23,FALSE))</f>
        <v/>
      </c>
      <c r="AX46" s="159" t="str">
        <f>IF(AX44="","",VLOOKUP(AX44,'シフト記号表（勤務時間帯）'!$C$5:$Y$46,23,FALSE))</f>
        <v/>
      </c>
      <c r="AY46" s="161" t="str">
        <f>IF(AY44="","",VLOOKUP(AY44,'シフト記号表（勤務時間帯）'!$C$5:$Y$46,23,FALSE))</f>
        <v/>
      </c>
      <c r="AZ46" s="275">
        <f>IF($BC$3="計画",SUM(U46:AV46),IF($BC$3="実績",SUM(U46:AY46),""))</f>
        <v>0</v>
      </c>
      <c r="BA46" s="276"/>
      <c r="BB46" s="277">
        <f>IF($BC$3="計画",AZ46/4,IF($BC$3="実績",(AZ46/($P$9/7)),""))</f>
        <v>0</v>
      </c>
      <c r="BC46" s="278"/>
      <c r="BD46" s="385"/>
      <c r="BE46" s="386"/>
      <c r="BF46" s="386"/>
      <c r="BG46" s="386"/>
      <c r="BH46" s="387"/>
    </row>
    <row r="47" spans="2:60" ht="20.25" customHeight="1" x14ac:dyDescent="0.4">
      <c r="B47" s="162"/>
      <c r="C47" s="430"/>
      <c r="D47" s="429"/>
      <c r="E47" s="429"/>
      <c r="F47" s="388"/>
      <c r="G47" s="417"/>
      <c r="H47" s="435"/>
      <c r="I47" s="435"/>
      <c r="J47" s="436"/>
      <c r="K47" s="372"/>
      <c r="L47" s="373"/>
      <c r="M47" s="374"/>
      <c r="N47" s="163"/>
      <c r="O47" s="163"/>
      <c r="P47" s="164" t="s">
        <v>17</v>
      </c>
      <c r="Q47" s="173"/>
      <c r="R47" s="173"/>
      <c r="S47" s="174"/>
      <c r="T47" s="179"/>
      <c r="U47" s="72"/>
      <c r="V47" s="73"/>
      <c r="W47" s="73"/>
      <c r="X47" s="73"/>
      <c r="Y47" s="73"/>
      <c r="Z47" s="73"/>
      <c r="AA47" s="74"/>
      <c r="AB47" s="72"/>
      <c r="AC47" s="73"/>
      <c r="AD47" s="73"/>
      <c r="AE47" s="73"/>
      <c r="AF47" s="73"/>
      <c r="AG47" s="73"/>
      <c r="AH47" s="74"/>
      <c r="AI47" s="72"/>
      <c r="AJ47" s="73"/>
      <c r="AK47" s="73"/>
      <c r="AL47" s="73"/>
      <c r="AM47" s="73"/>
      <c r="AN47" s="73"/>
      <c r="AO47" s="74"/>
      <c r="AP47" s="72"/>
      <c r="AQ47" s="73"/>
      <c r="AR47" s="73"/>
      <c r="AS47" s="73"/>
      <c r="AT47" s="73"/>
      <c r="AU47" s="73"/>
      <c r="AV47" s="74"/>
      <c r="AW47" s="72"/>
      <c r="AX47" s="73"/>
      <c r="AY47" s="77"/>
      <c r="AZ47" s="289"/>
      <c r="BA47" s="290"/>
      <c r="BB47" s="291"/>
      <c r="BC47" s="292"/>
      <c r="BD47" s="381"/>
      <c r="BE47" s="373"/>
      <c r="BF47" s="373"/>
      <c r="BG47" s="373"/>
      <c r="BH47" s="382"/>
    </row>
    <row r="48" spans="2:60" ht="20.25" customHeight="1" x14ac:dyDescent="0.4">
      <c r="B48" s="142">
        <f>B45+1</f>
        <v>11</v>
      </c>
      <c r="C48" s="430"/>
      <c r="D48" s="429"/>
      <c r="E48" s="429"/>
      <c r="F48" s="389"/>
      <c r="G48" s="370"/>
      <c r="H48" s="424"/>
      <c r="I48" s="424"/>
      <c r="J48" s="425"/>
      <c r="K48" s="375"/>
      <c r="L48" s="376"/>
      <c r="M48" s="377"/>
      <c r="N48" s="143">
        <f t="shared" ref="N48:N64" si="9">C47</f>
        <v>0</v>
      </c>
      <c r="O48" s="143"/>
      <c r="P48" s="144" t="s">
        <v>84</v>
      </c>
      <c r="Q48" s="145"/>
      <c r="R48" s="145"/>
      <c r="S48" s="146"/>
      <c r="T48" s="147"/>
      <c r="U48" s="148" t="str">
        <f>IF(U47="","",VLOOKUP(U47,'シフト記号表（勤務時間帯）'!$C$5:$W$46,21,FALSE))</f>
        <v/>
      </c>
      <c r="V48" s="149" t="str">
        <f>IF(V47="","",VLOOKUP(V47,'シフト記号表（勤務時間帯）'!$C$5:$W$46,21,FALSE))</f>
        <v/>
      </c>
      <c r="W48" s="149" t="str">
        <f>IF(W47="","",VLOOKUP(W47,'シフト記号表（勤務時間帯）'!$C$5:$W$46,21,FALSE))</f>
        <v/>
      </c>
      <c r="X48" s="149" t="str">
        <f>IF(X47="","",VLOOKUP(X47,'シフト記号表（勤務時間帯）'!$C$5:$W$46,21,FALSE))</f>
        <v/>
      </c>
      <c r="Y48" s="149" t="str">
        <f>IF(Y47="","",VLOOKUP(Y47,'シフト記号表（勤務時間帯）'!$C$5:$W$46,21,FALSE))</f>
        <v/>
      </c>
      <c r="Z48" s="149" t="str">
        <f>IF(Z47="","",VLOOKUP(Z47,'シフト記号表（勤務時間帯）'!$C$5:$W$46,21,FALSE))</f>
        <v/>
      </c>
      <c r="AA48" s="150" t="str">
        <f>IF(AA47="","",VLOOKUP(AA47,'シフト記号表（勤務時間帯）'!$C$5:$W$46,21,FALSE))</f>
        <v/>
      </c>
      <c r="AB48" s="148" t="str">
        <f>IF(AB47="","",VLOOKUP(AB47,'シフト記号表（勤務時間帯）'!$C$5:$W$46,21,FALSE))</f>
        <v/>
      </c>
      <c r="AC48" s="149" t="str">
        <f>IF(AC47="","",VLOOKUP(AC47,'シフト記号表（勤務時間帯）'!$C$5:$W$46,21,FALSE))</f>
        <v/>
      </c>
      <c r="AD48" s="149" t="str">
        <f>IF(AD47="","",VLOOKUP(AD47,'シフト記号表（勤務時間帯）'!$C$5:$W$46,21,FALSE))</f>
        <v/>
      </c>
      <c r="AE48" s="149" t="str">
        <f>IF(AE47="","",VLOOKUP(AE47,'シフト記号表（勤務時間帯）'!$C$5:$W$46,21,FALSE))</f>
        <v/>
      </c>
      <c r="AF48" s="149" t="str">
        <f>IF(AF47="","",VLOOKUP(AF47,'シフト記号表（勤務時間帯）'!$C$5:$W$46,21,FALSE))</f>
        <v/>
      </c>
      <c r="AG48" s="149" t="str">
        <f>IF(AG47="","",VLOOKUP(AG47,'シフト記号表（勤務時間帯）'!$C$5:$W$46,21,FALSE))</f>
        <v/>
      </c>
      <c r="AH48" s="150" t="str">
        <f>IF(AH47="","",VLOOKUP(AH47,'シフト記号表（勤務時間帯）'!$C$5:$W$46,21,FALSE))</f>
        <v/>
      </c>
      <c r="AI48" s="148" t="str">
        <f>IF(AI47="","",VLOOKUP(AI47,'シフト記号表（勤務時間帯）'!$C$5:$W$46,21,FALSE))</f>
        <v/>
      </c>
      <c r="AJ48" s="149" t="str">
        <f>IF(AJ47="","",VLOOKUP(AJ47,'シフト記号表（勤務時間帯）'!$C$5:$W$46,21,FALSE))</f>
        <v/>
      </c>
      <c r="AK48" s="149" t="str">
        <f>IF(AK47="","",VLOOKUP(AK47,'シフト記号表（勤務時間帯）'!$C$5:$W$46,21,FALSE))</f>
        <v/>
      </c>
      <c r="AL48" s="149" t="str">
        <f>IF(AL47="","",VLOOKUP(AL47,'シフト記号表（勤務時間帯）'!$C$5:$W$46,21,FALSE))</f>
        <v/>
      </c>
      <c r="AM48" s="149" t="str">
        <f>IF(AM47="","",VLOOKUP(AM47,'シフト記号表（勤務時間帯）'!$C$5:$W$46,21,FALSE))</f>
        <v/>
      </c>
      <c r="AN48" s="149" t="str">
        <f>IF(AN47="","",VLOOKUP(AN47,'シフト記号表（勤務時間帯）'!$C$5:$W$46,21,FALSE))</f>
        <v/>
      </c>
      <c r="AO48" s="150" t="str">
        <f>IF(AO47="","",VLOOKUP(AO47,'シフト記号表（勤務時間帯）'!$C$5:$W$46,21,FALSE))</f>
        <v/>
      </c>
      <c r="AP48" s="148" t="str">
        <f>IF(AP47="","",VLOOKUP(AP47,'シフト記号表（勤務時間帯）'!$C$5:$W$46,21,FALSE))</f>
        <v/>
      </c>
      <c r="AQ48" s="149" t="str">
        <f>IF(AQ47="","",VLOOKUP(AQ47,'シフト記号表（勤務時間帯）'!$C$5:$W$46,21,FALSE))</f>
        <v/>
      </c>
      <c r="AR48" s="149" t="str">
        <f>IF(AR47="","",VLOOKUP(AR47,'シフト記号表（勤務時間帯）'!$C$5:$W$46,21,FALSE))</f>
        <v/>
      </c>
      <c r="AS48" s="149" t="str">
        <f>IF(AS47="","",VLOOKUP(AS47,'シフト記号表（勤務時間帯）'!$C$5:$W$46,21,FALSE))</f>
        <v/>
      </c>
      <c r="AT48" s="149" t="str">
        <f>IF(AT47="","",VLOOKUP(AT47,'シフト記号表（勤務時間帯）'!$C$5:$W$46,21,FALSE))</f>
        <v/>
      </c>
      <c r="AU48" s="149" t="str">
        <f>IF(AU47="","",VLOOKUP(AU47,'シフト記号表（勤務時間帯）'!$C$5:$W$46,21,FALSE))</f>
        <v/>
      </c>
      <c r="AV48" s="150" t="str">
        <f>IF(AV47="","",VLOOKUP(AV47,'シフト記号表（勤務時間帯）'!$C$5:$W$46,21,FALSE))</f>
        <v/>
      </c>
      <c r="AW48" s="148" t="str">
        <f>IF(AW47="","",VLOOKUP(AW47,'シフト記号表（勤務時間帯）'!$C$5:$W$46,21,FALSE))</f>
        <v/>
      </c>
      <c r="AX48" s="149" t="str">
        <f>IF(AX47="","",VLOOKUP(AX47,'シフト記号表（勤務時間帯）'!$C$5:$W$46,21,FALSE))</f>
        <v/>
      </c>
      <c r="AY48" s="151" t="str">
        <f>IF(AY47="","",VLOOKUP(AY47,'シフト記号表（勤務時間帯）'!$C$5:$W$46,21,FALSE))</f>
        <v/>
      </c>
      <c r="AZ48" s="267">
        <f>IF($BC$3="計画",SUM(U48:AV48),IF($BC$3="実績",SUM(U48:AY48),""))</f>
        <v>0</v>
      </c>
      <c r="BA48" s="268"/>
      <c r="BB48" s="269">
        <f>IF($BC$3="計画",AZ48/4,IF($BC$3="実績",(AZ48/($P$9/7)),""))</f>
        <v>0</v>
      </c>
      <c r="BC48" s="270"/>
      <c r="BD48" s="383"/>
      <c r="BE48" s="376"/>
      <c r="BF48" s="376"/>
      <c r="BG48" s="376"/>
      <c r="BH48" s="384"/>
    </row>
    <row r="49" spans="2:60" ht="20.25" customHeight="1" x14ac:dyDescent="0.4">
      <c r="B49" s="152"/>
      <c r="C49" s="430"/>
      <c r="D49" s="429"/>
      <c r="E49" s="429"/>
      <c r="F49" s="390"/>
      <c r="G49" s="371"/>
      <c r="H49" s="426"/>
      <c r="I49" s="426"/>
      <c r="J49" s="427"/>
      <c r="K49" s="392"/>
      <c r="L49" s="386"/>
      <c r="M49" s="393"/>
      <c r="N49" s="153"/>
      <c r="O49" s="153">
        <f>C47</f>
        <v>0</v>
      </c>
      <c r="P49" s="180" t="s">
        <v>85</v>
      </c>
      <c r="Q49" s="181"/>
      <c r="R49" s="181"/>
      <c r="S49" s="182"/>
      <c r="T49" s="183"/>
      <c r="U49" s="158" t="str">
        <f>IF(U47="","",VLOOKUP(U47,'シフト記号表（勤務時間帯）'!$C$5:$Y$46,23,FALSE))</f>
        <v/>
      </c>
      <c r="V49" s="159" t="str">
        <f>IF(V47="","",VLOOKUP(V47,'シフト記号表（勤務時間帯）'!$C$5:$Y$46,23,FALSE))</f>
        <v/>
      </c>
      <c r="W49" s="159" t="str">
        <f>IF(W47="","",VLOOKUP(W47,'シフト記号表（勤務時間帯）'!$C$5:$Y$46,23,FALSE))</f>
        <v/>
      </c>
      <c r="X49" s="159" t="str">
        <f>IF(X47="","",VLOOKUP(X47,'シフト記号表（勤務時間帯）'!$C$5:$Y$46,23,FALSE))</f>
        <v/>
      </c>
      <c r="Y49" s="159" t="str">
        <f>IF(Y47="","",VLOOKUP(Y47,'シフト記号表（勤務時間帯）'!$C$5:$Y$46,23,FALSE))</f>
        <v/>
      </c>
      <c r="Z49" s="159" t="str">
        <f>IF(Z47="","",VLOOKUP(Z47,'シフト記号表（勤務時間帯）'!$C$5:$Y$46,23,FALSE))</f>
        <v/>
      </c>
      <c r="AA49" s="160" t="str">
        <f>IF(AA47="","",VLOOKUP(AA47,'シフト記号表（勤務時間帯）'!$C$5:$Y$46,23,FALSE))</f>
        <v/>
      </c>
      <c r="AB49" s="158" t="str">
        <f>IF(AB47="","",VLOOKUP(AB47,'シフト記号表（勤務時間帯）'!$C$5:$Y$46,23,FALSE))</f>
        <v/>
      </c>
      <c r="AC49" s="159" t="str">
        <f>IF(AC47="","",VLOOKUP(AC47,'シフト記号表（勤務時間帯）'!$C$5:$Y$46,23,FALSE))</f>
        <v/>
      </c>
      <c r="AD49" s="159" t="str">
        <f>IF(AD47="","",VLOOKUP(AD47,'シフト記号表（勤務時間帯）'!$C$5:$Y$46,23,FALSE))</f>
        <v/>
      </c>
      <c r="AE49" s="159" t="str">
        <f>IF(AE47="","",VLOOKUP(AE47,'シフト記号表（勤務時間帯）'!$C$5:$Y$46,23,FALSE))</f>
        <v/>
      </c>
      <c r="AF49" s="159" t="str">
        <f>IF(AF47="","",VLOOKUP(AF47,'シフト記号表（勤務時間帯）'!$C$5:$Y$46,23,FALSE))</f>
        <v/>
      </c>
      <c r="AG49" s="159" t="str">
        <f>IF(AG47="","",VLOOKUP(AG47,'シフト記号表（勤務時間帯）'!$C$5:$Y$46,23,FALSE))</f>
        <v/>
      </c>
      <c r="AH49" s="160" t="str">
        <f>IF(AH47="","",VLOOKUP(AH47,'シフト記号表（勤務時間帯）'!$C$5:$Y$46,23,FALSE))</f>
        <v/>
      </c>
      <c r="AI49" s="158" t="str">
        <f>IF(AI47="","",VLOOKUP(AI47,'シフト記号表（勤務時間帯）'!$C$5:$Y$46,23,FALSE))</f>
        <v/>
      </c>
      <c r="AJ49" s="159" t="str">
        <f>IF(AJ47="","",VLOOKUP(AJ47,'シフト記号表（勤務時間帯）'!$C$5:$Y$46,23,FALSE))</f>
        <v/>
      </c>
      <c r="AK49" s="159" t="str">
        <f>IF(AK47="","",VLOOKUP(AK47,'シフト記号表（勤務時間帯）'!$C$5:$Y$46,23,FALSE))</f>
        <v/>
      </c>
      <c r="AL49" s="159" t="str">
        <f>IF(AL47="","",VLOOKUP(AL47,'シフト記号表（勤務時間帯）'!$C$5:$Y$46,23,FALSE))</f>
        <v/>
      </c>
      <c r="AM49" s="159" t="str">
        <f>IF(AM47="","",VLOOKUP(AM47,'シフト記号表（勤務時間帯）'!$C$5:$Y$46,23,FALSE))</f>
        <v/>
      </c>
      <c r="AN49" s="159" t="str">
        <f>IF(AN47="","",VLOOKUP(AN47,'シフト記号表（勤務時間帯）'!$C$5:$Y$46,23,FALSE))</f>
        <v/>
      </c>
      <c r="AO49" s="160" t="str">
        <f>IF(AO47="","",VLOOKUP(AO47,'シフト記号表（勤務時間帯）'!$C$5:$Y$46,23,FALSE))</f>
        <v/>
      </c>
      <c r="AP49" s="158" t="str">
        <f>IF(AP47="","",VLOOKUP(AP47,'シフト記号表（勤務時間帯）'!$C$5:$Y$46,23,FALSE))</f>
        <v/>
      </c>
      <c r="AQ49" s="159" t="str">
        <f>IF(AQ47="","",VLOOKUP(AQ47,'シフト記号表（勤務時間帯）'!$C$5:$Y$46,23,FALSE))</f>
        <v/>
      </c>
      <c r="AR49" s="159" t="str">
        <f>IF(AR47="","",VLOOKUP(AR47,'シフト記号表（勤務時間帯）'!$C$5:$Y$46,23,FALSE))</f>
        <v/>
      </c>
      <c r="AS49" s="159" t="str">
        <f>IF(AS47="","",VLOOKUP(AS47,'シフト記号表（勤務時間帯）'!$C$5:$Y$46,23,FALSE))</f>
        <v/>
      </c>
      <c r="AT49" s="159" t="str">
        <f>IF(AT47="","",VLOOKUP(AT47,'シフト記号表（勤務時間帯）'!$C$5:$Y$46,23,FALSE))</f>
        <v/>
      </c>
      <c r="AU49" s="159" t="str">
        <f>IF(AU47="","",VLOOKUP(AU47,'シフト記号表（勤務時間帯）'!$C$5:$Y$46,23,FALSE))</f>
        <v/>
      </c>
      <c r="AV49" s="160" t="str">
        <f>IF(AV47="","",VLOOKUP(AV47,'シフト記号表（勤務時間帯）'!$C$5:$Y$46,23,FALSE))</f>
        <v/>
      </c>
      <c r="AW49" s="158" t="str">
        <f>IF(AW47="","",VLOOKUP(AW47,'シフト記号表（勤務時間帯）'!$C$5:$Y$46,23,FALSE))</f>
        <v/>
      </c>
      <c r="AX49" s="159" t="str">
        <f>IF(AX47="","",VLOOKUP(AX47,'シフト記号表（勤務時間帯）'!$C$5:$Y$46,23,FALSE))</f>
        <v/>
      </c>
      <c r="AY49" s="161" t="str">
        <f>IF(AY47="","",VLOOKUP(AY47,'シフト記号表（勤務時間帯）'!$C$5:$Y$46,23,FALSE))</f>
        <v/>
      </c>
      <c r="AZ49" s="275">
        <f>IF($BC$3="計画",SUM(U49:AV49),IF($BC$3="実績",SUM(U49:AY49),""))</f>
        <v>0</v>
      </c>
      <c r="BA49" s="276"/>
      <c r="BB49" s="277">
        <f>IF($BC$3="計画",AZ49/4,IF($BC$3="実績",(AZ49/($P$9/7)),""))</f>
        <v>0</v>
      </c>
      <c r="BC49" s="278"/>
      <c r="BD49" s="385"/>
      <c r="BE49" s="386"/>
      <c r="BF49" s="386"/>
      <c r="BG49" s="386"/>
      <c r="BH49" s="387"/>
    </row>
    <row r="50" spans="2:60" ht="20.25" customHeight="1" x14ac:dyDescent="0.4">
      <c r="B50" s="162"/>
      <c r="C50" s="430"/>
      <c r="D50" s="429"/>
      <c r="E50" s="429"/>
      <c r="F50" s="388"/>
      <c r="G50" s="417"/>
      <c r="H50" s="435"/>
      <c r="I50" s="435"/>
      <c r="J50" s="436"/>
      <c r="K50" s="372"/>
      <c r="L50" s="373"/>
      <c r="M50" s="374"/>
      <c r="N50" s="163"/>
      <c r="O50" s="163"/>
      <c r="P50" s="164" t="s">
        <v>17</v>
      </c>
      <c r="Q50" s="173"/>
      <c r="R50" s="173"/>
      <c r="S50" s="174"/>
      <c r="T50" s="179"/>
      <c r="U50" s="72"/>
      <c r="V50" s="73"/>
      <c r="W50" s="73"/>
      <c r="X50" s="73"/>
      <c r="Y50" s="73"/>
      <c r="Z50" s="73"/>
      <c r="AA50" s="74"/>
      <c r="AB50" s="72"/>
      <c r="AC50" s="73"/>
      <c r="AD50" s="73"/>
      <c r="AE50" s="73"/>
      <c r="AF50" s="73"/>
      <c r="AG50" s="73"/>
      <c r="AH50" s="74"/>
      <c r="AI50" s="72"/>
      <c r="AJ50" s="73"/>
      <c r="AK50" s="73"/>
      <c r="AL50" s="73"/>
      <c r="AM50" s="73"/>
      <c r="AN50" s="73"/>
      <c r="AO50" s="74"/>
      <c r="AP50" s="72"/>
      <c r="AQ50" s="73"/>
      <c r="AR50" s="73"/>
      <c r="AS50" s="73"/>
      <c r="AT50" s="73"/>
      <c r="AU50" s="73"/>
      <c r="AV50" s="74"/>
      <c r="AW50" s="72"/>
      <c r="AX50" s="73"/>
      <c r="AY50" s="77"/>
      <c r="AZ50" s="289"/>
      <c r="BA50" s="290"/>
      <c r="BB50" s="291"/>
      <c r="BC50" s="292"/>
      <c r="BD50" s="381"/>
      <c r="BE50" s="373"/>
      <c r="BF50" s="373"/>
      <c r="BG50" s="373"/>
      <c r="BH50" s="382"/>
    </row>
    <row r="51" spans="2:60" ht="20.25" customHeight="1" x14ac:dyDescent="0.4">
      <c r="B51" s="142">
        <f>B48+1</f>
        <v>12</v>
      </c>
      <c r="C51" s="430"/>
      <c r="D51" s="429"/>
      <c r="E51" s="429"/>
      <c r="F51" s="389"/>
      <c r="G51" s="370"/>
      <c r="H51" s="424"/>
      <c r="I51" s="424"/>
      <c r="J51" s="425"/>
      <c r="K51" s="375"/>
      <c r="L51" s="376"/>
      <c r="M51" s="377"/>
      <c r="N51" s="143">
        <f t="shared" ref="N51:N64" si="10">C50</f>
        <v>0</v>
      </c>
      <c r="O51" s="143"/>
      <c r="P51" s="144" t="s">
        <v>84</v>
      </c>
      <c r="Q51" s="145"/>
      <c r="R51" s="145"/>
      <c r="S51" s="146"/>
      <c r="T51" s="147"/>
      <c r="U51" s="148" t="str">
        <f>IF(U50="","",VLOOKUP(U50,'シフト記号表（勤務時間帯）'!$C$5:$W$46,21,FALSE))</f>
        <v/>
      </c>
      <c r="V51" s="149" t="str">
        <f>IF(V50="","",VLOOKUP(V50,'シフト記号表（勤務時間帯）'!$C$5:$W$46,21,FALSE))</f>
        <v/>
      </c>
      <c r="W51" s="149" t="str">
        <f>IF(W50="","",VLOOKUP(W50,'シフト記号表（勤務時間帯）'!$C$5:$W$46,21,FALSE))</f>
        <v/>
      </c>
      <c r="X51" s="149" t="str">
        <f>IF(X50="","",VLOOKUP(X50,'シフト記号表（勤務時間帯）'!$C$5:$W$46,21,FALSE))</f>
        <v/>
      </c>
      <c r="Y51" s="149" t="str">
        <f>IF(Y50="","",VLOOKUP(Y50,'シフト記号表（勤務時間帯）'!$C$5:$W$46,21,FALSE))</f>
        <v/>
      </c>
      <c r="Z51" s="149" t="str">
        <f>IF(Z50="","",VLOOKUP(Z50,'シフト記号表（勤務時間帯）'!$C$5:$W$46,21,FALSE))</f>
        <v/>
      </c>
      <c r="AA51" s="150" t="str">
        <f>IF(AA50="","",VLOOKUP(AA50,'シフト記号表（勤務時間帯）'!$C$5:$W$46,21,FALSE))</f>
        <v/>
      </c>
      <c r="AB51" s="148" t="str">
        <f>IF(AB50="","",VLOOKUP(AB50,'シフト記号表（勤務時間帯）'!$C$5:$W$46,21,FALSE))</f>
        <v/>
      </c>
      <c r="AC51" s="149" t="str">
        <f>IF(AC50="","",VLOOKUP(AC50,'シフト記号表（勤務時間帯）'!$C$5:$W$46,21,FALSE))</f>
        <v/>
      </c>
      <c r="AD51" s="149" t="str">
        <f>IF(AD50="","",VLOOKUP(AD50,'シフト記号表（勤務時間帯）'!$C$5:$W$46,21,FALSE))</f>
        <v/>
      </c>
      <c r="AE51" s="149" t="str">
        <f>IF(AE50="","",VLOOKUP(AE50,'シフト記号表（勤務時間帯）'!$C$5:$W$46,21,FALSE))</f>
        <v/>
      </c>
      <c r="AF51" s="149" t="str">
        <f>IF(AF50="","",VLOOKUP(AF50,'シフト記号表（勤務時間帯）'!$C$5:$W$46,21,FALSE))</f>
        <v/>
      </c>
      <c r="AG51" s="149" t="str">
        <f>IF(AG50="","",VLOOKUP(AG50,'シフト記号表（勤務時間帯）'!$C$5:$W$46,21,FALSE))</f>
        <v/>
      </c>
      <c r="AH51" s="150" t="str">
        <f>IF(AH50="","",VLOOKUP(AH50,'シフト記号表（勤務時間帯）'!$C$5:$W$46,21,FALSE))</f>
        <v/>
      </c>
      <c r="AI51" s="148" t="str">
        <f>IF(AI50="","",VLOOKUP(AI50,'シフト記号表（勤務時間帯）'!$C$5:$W$46,21,FALSE))</f>
        <v/>
      </c>
      <c r="AJ51" s="149" t="str">
        <f>IF(AJ50="","",VLOOKUP(AJ50,'シフト記号表（勤務時間帯）'!$C$5:$W$46,21,FALSE))</f>
        <v/>
      </c>
      <c r="AK51" s="149" t="str">
        <f>IF(AK50="","",VLOOKUP(AK50,'シフト記号表（勤務時間帯）'!$C$5:$W$46,21,FALSE))</f>
        <v/>
      </c>
      <c r="AL51" s="149" t="str">
        <f>IF(AL50="","",VLOOKUP(AL50,'シフト記号表（勤務時間帯）'!$C$5:$W$46,21,FALSE))</f>
        <v/>
      </c>
      <c r="AM51" s="149" t="str">
        <f>IF(AM50="","",VLOOKUP(AM50,'シフト記号表（勤務時間帯）'!$C$5:$W$46,21,FALSE))</f>
        <v/>
      </c>
      <c r="AN51" s="149" t="str">
        <f>IF(AN50="","",VLOOKUP(AN50,'シフト記号表（勤務時間帯）'!$C$5:$W$46,21,FALSE))</f>
        <v/>
      </c>
      <c r="AO51" s="150" t="str">
        <f>IF(AO50="","",VLOOKUP(AO50,'シフト記号表（勤務時間帯）'!$C$5:$W$46,21,FALSE))</f>
        <v/>
      </c>
      <c r="AP51" s="148" t="str">
        <f>IF(AP50="","",VLOOKUP(AP50,'シフト記号表（勤務時間帯）'!$C$5:$W$46,21,FALSE))</f>
        <v/>
      </c>
      <c r="AQ51" s="149" t="str">
        <f>IF(AQ50="","",VLOOKUP(AQ50,'シフト記号表（勤務時間帯）'!$C$5:$W$46,21,FALSE))</f>
        <v/>
      </c>
      <c r="AR51" s="149" t="str">
        <f>IF(AR50="","",VLOOKUP(AR50,'シフト記号表（勤務時間帯）'!$C$5:$W$46,21,FALSE))</f>
        <v/>
      </c>
      <c r="AS51" s="149" t="str">
        <f>IF(AS50="","",VLOOKUP(AS50,'シフト記号表（勤務時間帯）'!$C$5:$W$46,21,FALSE))</f>
        <v/>
      </c>
      <c r="AT51" s="149" t="str">
        <f>IF(AT50="","",VLOOKUP(AT50,'シフト記号表（勤務時間帯）'!$C$5:$W$46,21,FALSE))</f>
        <v/>
      </c>
      <c r="AU51" s="149" t="str">
        <f>IF(AU50="","",VLOOKUP(AU50,'シフト記号表（勤務時間帯）'!$C$5:$W$46,21,FALSE))</f>
        <v/>
      </c>
      <c r="AV51" s="150" t="str">
        <f>IF(AV50="","",VLOOKUP(AV50,'シフト記号表（勤務時間帯）'!$C$5:$W$46,21,FALSE))</f>
        <v/>
      </c>
      <c r="AW51" s="148" t="str">
        <f>IF(AW50="","",VLOOKUP(AW50,'シフト記号表（勤務時間帯）'!$C$5:$W$46,21,FALSE))</f>
        <v/>
      </c>
      <c r="AX51" s="149" t="str">
        <f>IF(AX50="","",VLOOKUP(AX50,'シフト記号表（勤務時間帯）'!$C$5:$W$46,21,FALSE))</f>
        <v/>
      </c>
      <c r="AY51" s="151" t="str">
        <f>IF(AY50="","",VLOOKUP(AY50,'シフト記号表（勤務時間帯）'!$C$5:$W$46,21,FALSE))</f>
        <v/>
      </c>
      <c r="AZ51" s="267">
        <f>IF($BC$3="計画",SUM(U51:AV51),IF($BC$3="実績",SUM(U51:AY51),""))</f>
        <v>0</v>
      </c>
      <c r="BA51" s="268"/>
      <c r="BB51" s="269">
        <f>IF($BC$3="計画",AZ51/4,IF($BC$3="実績",(AZ51/($P$9/7)),""))</f>
        <v>0</v>
      </c>
      <c r="BC51" s="270"/>
      <c r="BD51" s="383"/>
      <c r="BE51" s="376"/>
      <c r="BF51" s="376"/>
      <c r="BG51" s="376"/>
      <c r="BH51" s="384"/>
    </row>
    <row r="52" spans="2:60" ht="20.25" customHeight="1" x14ac:dyDescent="0.4">
      <c r="B52" s="152"/>
      <c r="C52" s="430"/>
      <c r="D52" s="429"/>
      <c r="E52" s="429"/>
      <c r="F52" s="390"/>
      <c r="G52" s="371"/>
      <c r="H52" s="426"/>
      <c r="I52" s="426"/>
      <c r="J52" s="427"/>
      <c r="K52" s="392"/>
      <c r="L52" s="386"/>
      <c r="M52" s="393"/>
      <c r="N52" s="153"/>
      <c r="O52" s="153">
        <f>C50</f>
        <v>0</v>
      </c>
      <c r="P52" s="180" t="s">
        <v>85</v>
      </c>
      <c r="Q52" s="181"/>
      <c r="R52" s="181"/>
      <c r="S52" s="182"/>
      <c r="T52" s="183"/>
      <c r="U52" s="158" t="str">
        <f>IF(U50="","",VLOOKUP(U50,'シフト記号表（勤務時間帯）'!$C$5:$Y$46,23,FALSE))</f>
        <v/>
      </c>
      <c r="V52" s="159" t="str">
        <f>IF(V50="","",VLOOKUP(V50,'シフト記号表（勤務時間帯）'!$C$5:$Y$46,23,FALSE))</f>
        <v/>
      </c>
      <c r="W52" s="159" t="str">
        <f>IF(W50="","",VLOOKUP(W50,'シフト記号表（勤務時間帯）'!$C$5:$Y$46,23,FALSE))</f>
        <v/>
      </c>
      <c r="X52" s="159" t="str">
        <f>IF(X50="","",VLOOKUP(X50,'シフト記号表（勤務時間帯）'!$C$5:$Y$46,23,FALSE))</f>
        <v/>
      </c>
      <c r="Y52" s="159" t="str">
        <f>IF(Y50="","",VLOOKUP(Y50,'シフト記号表（勤務時間帯）'!$C$5:$Y$46,23,FALSE))</f>
        <v/>
      </c>
      <c r="Z52" s="159" t="str">
        <f>IF(Z50="","",VLOOKUP(Z50,'シフト記号表（勤務時間帯）'!$C$5:$Y$46,23,FALSE))</f>
        <v/>
      </c>
      <c r="AA52" s="160" t="str">
        <f>IF(AA50="","",VLOOKUP(AA50,'シフト記号表（勤務時間帯）'!$C$5:$Y$46,23,FALSE))</f>
        <v/>
      </c>
      <c r="AB52" s="158" t="str">
        <f>IF(AB50="","",VLOOKUP(AB50,'シフト記号表（勤務時間帯）'!$C$5:$Y$46,23,FALSE))</f>
        <v/>
      </c>
      <c r="AC52" s="159" t="str">
        <f>IF(AC50="","",VLOOKUP(AC50,'シフト記号表（勤務時間帯）'!$C$5:$Y$46,23,FALSE))</f>
        <v/>
      </c>
      <c r="AD52" s="159" t="str">
        <f>IF(AD50="","",VLOOKUP(AD50,'シフト記号表（勤務時間帯）'!$C$5:$Y$46,23,FALSE))</f>
        <v/>
      </c>
      <c r="AE52" s="159" t="str">
        <f>IF(AE50="","",VLOOKUP(AE50,'シフト記号表（勤務時間帯）'!$C$5:$Y$46,23,FALSE))</f>
        <v/>
      </c>
      <c r="AF52" s="159" t="str">
        <f>IF(AF50="","",VLOOKUP(AF50,'シフト記号表（勤務時間帯）'!$C$5:$Y$46,23,FALSE))</f>
        <v/>
      </c>
      <c r="AG52" s="159" t="str">
        <f>IF(AG50="","",VLOOKUP(AG50,'シフト記号表（勤務時間帯）'!$C$5:$Y$46,23,FALSE))</f>
        <v/>
      </c>
      <c r="AH52" s="160" t="str">
        <f>IF(AH50="","",VLOOKUP(AH50,'シフト記号表（勤務時間帯）'!$C$5:$Y$46,23,FALSE))</f>
        <v/>
      </c>
      <c r="AI52" s="158" t="str">
        <f>IF(AI50="","",VLOOKUP(AI50,'シフト記号表（勤務時間帯）'!$C$5:$Y$46,23,FALSE))</f>
        <v/>
      </c>
      <c r="AJ52" s="159" t="str">
        <f>IF(AJ50="","",VLOOKUP(AJ50,'シフト記号表（勤務時間帯）'!$C$5:$Y$46,23,FALSE))</f>
        <v/>
      </c>
      <c r="AK52" s="159" t="str">
        <f>IF(AK50="","",VLOOKUP(AK50,'シフト記号表（勤務時間帯）'!$C$5:$Y$46,23,FALSE))</f>
        <v/>
      </c>
      <c r="AL52" s="159" t="str">
        <f>IF(AL50="","",VLOOKUP(AL50,'シフト記号表（勤務時間帯）'!$C$5:$Y$46,23,FALSE))</f>
        <v/>
      </c>
      <c r="AM52" s="159" t="str">
        <f>IF(AM50="","",VLOOKUP(AM50,'シフト記号表（勤務時間帯）'!$C$5:$Y$46,23,FALSE))</f>
        <v/>
      </c>
      <c r="AN52" s="159" t="str">
        <f>IF(AN50="","",VLOOKUP(AN50,'シフト記号表（勤務時間帯）'!$C$5:$Y$46,23,FALSE))</f>
        <v/>
      </c>
      <c r="AO52" s="160" t="str">
        <f>IF(AO50="","",VLOOKUP(AO50,'シフト記号表（勤務時間帯）'!$C$5:$Y$46,23,FALSE))</f>
        <v/>
      </c>
      <c r="AP52" s="158" t="str">
        <f>IF(AP50="","",VLOOKUP(AP50,'シフト記号表（勤務時間帯）'!$C$5:$Y$46,23,FALSE))</f>
        <v/>
      </c>
      <c r="AQ52" s="159" t="str">
        <f>IF(AQ50="","",VLOOKUP(AQ50,'シフト記号表（勤務時間帯）'!$C$5:$Y$46,23,FALSE))</f>
        <v/>
      </c>
      <c r="AR52" s="159" t="str">
        <f>IF(AR50="","",VLOOKUP(AR50,'シフト記号表（勤務時間帯）'!$C$5:$Y$46,23,FALSE))</f>
        <v/>
      </c>
      <c r="AS52" s="159" t="str">
        <f>IF(AS50="","",VLOOKUP(AS50,'シフト記号表（勤務時間帯）'!$C$5:$Y$46,23,FALSE))</f>
        <v/>
      </c>
      <c r="AT52" s="159" t="str">
        <f>IF(AT50="","",VLOOKUP(AT50,'シフト記号表（勤務時間帯）'!$C$5:$Y$46,23,FALSE))</f>
        <v/>
      </c>
      <c r="AU52" s="159" t="str">
        <f>IF(AU50="","",VLOOKUP(AU50,'シフト記号表（勤務時間帯）'!$C$5:$Y$46,23,FALSE))</f>
        <v/>
      </c>
      <c r="AV52" s="160" t="str">
        <f>IF(AV50="","",VLOOKUP(AV50,'シフト記号表（勤務時間帯）'!$C$5:$Y$46,23,FALSE))</f>
        <v/>
      </c>
      <c r="AW52" s="158" t="str">
        <f>IF(AW50="","",VLOOKUP(AW50,'シフト記号表（勤務時間帯）'!$C$5:$Y$46,23,FALSE))</f>
        <v/>
      </c>
      <c r="AX52" s="159" t="str">
        <f>IF(AX50="","",VLOOKUP(AX50,'シフト記号表（勤務時間帯）'!$C$5:$Y$46,23,FALSE))</f>
        <v/>
      </c>
      <c r="AY52" s="161" t="str">
        <f>IF(AY50="","",VLOOKUP(AY50,'シフト記号表（勤務時間帯）'!$C$5:$Y$46,23,FALSE))</f>
        <v/>
      </c>
      <c r="AZ52" s="275">
        <f>IF($BC$3="計画",SUM(U52:AV52),IF($BC$3="実績",SUM(U52:AY52),""))</f>
        <v>0</v>
      </c>
      <c r="BA52" s="276"/>
      <c r="BB52" s="277">
        <f>IF($BC$3="計画",AZ52/4,IF($BC$3="実績",(AZ52/($P$9/7)),""))</f>
        <v>0</v>
      </c>
      <c r="BC52" s="278"/>
      <c r="BD52" s="385"/>
      <c r="BE52" s="386"/>
      <c r="BF52" s="386"/>
      <c r="BG52" s="386"/>
      <c r="BH52" s="387"/>
    </row>
    <row r="53" spans="2:60" ht="20.25" customHeight="1" x14ac:dyDescent="0.4">
      <c r="B53" s="162"/>
      <c r="C53" s="430"/>
      <c r="D53" s="429"/>
      <c r="E53" s="429"/>
      <c r="F53" s="388"/>
      <c r="G53" s="417"/>
      <c r="H53" s="435"/>
      <c r="I53" s="435"/>
      <c r="J53" s="436"/>
      <c r="K53" s="372"/>
      <c r="L53" s="373"/>
      <c r="M53" s="374"/>
      <c r="N53" s="163"/>
      <c r="O53" s="163"/>
      <c r="P53" s="164" t="s">
        <v>17</v>
      </c>
      <c r="Q53" s="173"/>
      <c r="R53" s="173"/>
      <c r="S53" s="174"/>
      <c r="T53" s="179"/>
      <c r="U53" s="72"/>
      <c r="V53" s="73"/>
      <c r="W53" s="73"/>
      <c r="X53" s="73"/>
      <c r="Y53" s="73"/>
      <c r="Z53" s="73"/>
      <c r="AA53" s="74"/>
      <c r="AB53" s="72"/>
      <c r="AC53" s="73"/>
      <c r="AD53" s="73"/>
      <c r="AE53" s="73"/>
      <c r="AF53" s="73"/>
      <c r="AG53" s="73"/>
      <c r="AH53" s="74"/>
      <c r="AI53" s="72"/>
      <c r="AJ53" s="73"/>
      <c r="AK53" s="73"/>
      <c r="AL53" s="73"/>
      <c r="AM53" s="73"/>
      <c r="AN53" s="73"/>
      <c r="AO53" s="74"/>
      <c r="AP53" s="72"/>
      <c r="AQ53" s="73"/>
      <c r="AR53" s="73"/>
      <c r="AS53" s="73"/>
      <c r="AT53" s="73"/>
      <c r="AU53" s="73"/>
      <c r="AV53" s="74"/>
      <c r="AW53" s="72"/>
      <c r="AX53" s="73"/>
      <c r="AY53" s="77"/>
      <c r="AZ53" s="289"/>
      <c r="BA53" s="290"/>
      <c r="BB53" s="291"/>
      <c r="BC53" s="292"/>
      <c r="BD53" s="381"/>
      <c r="BE53" s="373"/>
      <c r="BF53" s="373"/>
      <c r="BG53" s="373"/>
      <c r="BH53" s="382"/>
    </row>
    <row r="54" spans="2:60" ht="20.25" customHeight="1" x14ac:dyDescent="0.4">
      <c r="B54" s="142">
        <f>B51+1</f>
        <v>13</v>
      </c>
      <c r="C54" s="430"/>
      <c r="D54" s="429"/>
      <c r="E54" s="429"/>
      <c r="F54" s="389"/>
      <c r="G54" s="370"/>
      <c r="H54" s="424"/>
      <c r="I54" s="424"/>
      <c r="J54" s="425"/>
      <c r="K54" s="375"/>
      <c r="L54" s="376"/>
      <c r="M54" s="377"/>
      <c r="N54" s="143">
        <f t="shared" ref="N54:N64" si="11">C53</f>
        <v>0</v>
      </c>
      <c r="O54" s="143"/>
      <c r="P54" s="144" t="s">
        <v>84</v>
      </c>
      <c r="Q54" s="145"/>
      <c r="R54" s="145"/>
      <c r="S54" s="146"/>
      <c r="T54" s="147"/>
      <c r="U54" s="148" t="str">
        <f>IF(U53="","",VLOOKUP(U53,'シフト記号表（勤務時間帯）'!$C$5:$W$46,21,FALSE))</f>
        <v/>
      </c>
      <c r="V54" s="149" t="str">
        <f>IF(V53="","",VLOOKUP(V53,'シフト記号表（勤務時間帯）'!$C$5:$W$46,21,FALSE))</f>
        <v/>
      </c>
      <c r="W54" s="149" t="str">
        <f>IF(W53="","",VLOOKUP(W53,'シフト記号表（勤務時間帯）'!$C$5:$W$46,21,FALSE))</f>
        <v/>
      </c>
      <c r="X54" s="149" t="str">
        <f>IF(X53="","",VLOOKUP(X53,'シフト記号表（勤務時間帯）'!$C$5:$W$46,21,FALSE))</f>
        <v/>
      </c>
      <c r="Y54" s="149" t="str">
        <f>IF(Y53="","",VLOOKUP(Y53,'シフト記号表（勤務時間帯）'!$C$5:$W$46,21,FALSE))</f>
        <v/>
      </c>
      <c r="Z54" s="149" t="str">
        <f>IF(Z53="","",VLOOKUP(Z53,'シフト記号表（勤務時間帯）'!$C$5:$W$46,21,FALSE))</f>
        <v/>
      </c>
      <c r="AA54" s="150" t="str">
        <f>IF(AA53="","",VLOOKUP(AA53,'シフト記号表（勤務時間帯）'!$C$5:$W$46,21,FALSE))</f>
        <v/>
      </c>
      <c r="AB54" s="148" t="str">
        <f>IF(AB53="","",VLOOKUP(AB53,'シフト記号表（勤務時間帯）'!$C$5:$W$46,21,FALSE))</f>
        <v/>
      </c>
      <c r="AC54" s="149" t="str">
        <f>IF(AC53="","",VLOOKUP(AC53,'シフト記号表（勤務時間帯）'!$C$5:$W$46,21,FALSE))</f>
        <v/>
      </c>
      <c r="AD54" s="149" t="str">
        <f>IF(AD53="","",VLOOKUP(AD53,'シフト記号表（勤務時間帯）'!$C$5:$W$46,21,FALSE))</f>
        <v/>
      </c>
      <c r="AE54" s="149" t="str">
        <f>IF(AE53="","",VLOOKUP(AE53,'シフト記号表（勤務時間帯）'!$C$5:$W$46,21,FALSE))</f>
        <v/>
      </c>
      <c r="AF54" s="149" t="str">
        <f>IF(AF53="","",VLOOKUP(AF53,'シフト記号表（勤務時間帯）'!$C$5:$W$46,21,FALSE))</f>
        <v/>
      </c>
      <c r="AG54" s="149" t="str">
        <f>IF(AG53="","",VLOOKUP(AG53,'シフト記号表（勤務時間帯）'!$C$5:$W$46,21,FALSE))</f>
        <v/>
      </c>
      <c r="AH54" s="150" t="str">
        <f>IF(AH53="","",VLOOKUP(AH53,'シフト記号表（勤務時間帯）'!$C$5:$W$46,21,FALSE))</f>
        <v/>
      </c>
      <c r="AI54" s="148" t="str">
        <f>IF(AI53="","",VLOOKUP(AI53,'シフト記号表（勤務時間帯）'!$C$5:$W$46,21,FALSE))</f>
        <v/>
      </c>
      <c r="AJ54" s="149" t="str">
        <f>IF(AJ53="","",VLOOKUP(AJ53,'シフト記号表（勤務時間帯）'!$C$5:$W$46,21,FALSE))</f>
        <v/>
      </c>
      <c r="AK54" s="149" t="str">
        <f>IF(AK53="","",VLOOKUP(AK53,'シフト記号表（勤務時間帯）'!$C$5:$W$46,21,FALSE))</f>
        <v/>
      </c>
      <c r="AL54" s="149" t="str">
        <f>IF(AL53="","",VLOOKUP(AL53,'シフト記号表（勤務時間帯）'!$C$5:$W$46,21,FALSE))</f>
        <v/>
      </c>
      <c r="AM54" s="149" t="str">
        <f>IF(AM53="","",VLOOKUP(AM53,'シフト記号表（勤務時間帯）'!$C$5:$W$46,21,FALSE))</f>
        <v/>
      </c>
      <c r="AN54" s="149" t="str">
        <f>IF(AN53="","",VLOOKUP(AN53,'シフト記号表（勤務時間帯）'!$C$5:$W$46,21,FALSE))</f>
        <v/>
      </c>
      <c r="AO54" s="150" t="str">
        <f>IF(AO53="","",VLOOKUP(AO53,'シフト記号表（勤務時間帯）'!$C$5:$W$46,21,FALSE))</f>
        <v/>
      </c>
      <c r="AP54" s="148" t="str">
        <f>IF(AP53="","",VLOOKUP(AP53,'シフト記号表（勤務時間帯）'!$C$5:$W$46,21,FALSE))</f>
        <v/>
      </c>
      <c r="AQ54" s="149" t="str">
        <f>IF(AQ53="","",VLOOKUP(AQ53,'シフト記号表（勤務時間帯）'!$C$5:$W$46,21,FALSE))</f>
        <v/>
      </c>
      <c r="AR54" s="149" t="str">
        <f>IF(AR53="","",VLOOKUP(AR53,'シフト記号表（勤務時間帯）'!$C$5:$W$46,21,FALSE))</f>
        <v/>
      </c>
      <c r="AS54" s="149" t="str">
        <f>IF(AS53="","",VLOOKUP(AS53,'シフト記号表（勤務時間帯）'!$C$5:$W$46,21,FALSE))</f>
        <v/>
      </c>
      <c r="AT54" s="149" t="str">
        <f>IF(AT53="","",VLOOKUP(AT53,'シフト記号表（勤務時間帯）'!$C$5:$W$46,21,FALSE))</f>
        <v/>
      </c>
      <c r="AU54" s="149" t="str">
        <f>IF(AU53="","",VLOOKUP(AU53,'シフト記号表（勤務時間帯）'!$C$5:$W$46,21,FALSE))</f>
        <v/>
      </c>
      <c r="AV54" s="150" t="str">
        <f>IF(AV53="","",VLOOKUP(AV53,'シフト記号表（勤務時間帯）'!$C$5:$W$46,21,FALSE))</f>
        <v/>
      </c>
      <c r="AW54" s="148" t="str">
        <f>IF(AW53="","",VLOOKUP(AW53,'シフト記号表（勤務時間帯）'!$C$5:$W$46,21,FALSE))</f>
        <v/>
      </c>
      <c r="AX54" s="149" t="str">
        <f>IF(AX53="","",VLOOKUP(AX53,'シフト記号表（勤務時間帯）'!$C$5:$W$46,21,FALSE))</f>
        <v/>
      </c>
      <c r="AY54" s="151" t="str">
        <f>IF(AY53="","",VLOOKUP(AY53,'シフト記号表（勤務時間帯）'!$C$5:$W$46,21,FALSE))</f>
        <v/>
      </c>
      <c r="AZ54" s="267">
        <f>IF($BC$3="計画",SUM(U54:AV54),IF($BC$3="実績",SUM(U54:AY54),""))</f>
        <v>0</v>
      </c>
      <c r="BA54" s="268"/>
      <c r="BB54" s="269">
        <f>IF($BC$3="計画",AZ54/4,IF($BC$3="実績",(AZ54/($P$9/7)),""))</f>
        <v>0</v>
      </c>
      <c r="BC54" s="270"/>
      <c r="BD54" s="383"/>
      <c r="BE54" s="376"/>
      <c r="BF54" s="376"/>
      <c r="BG54" s="376"/>
      <c r="BH54" s="384"/>
    </row>
    <row r="55" spans="2:60" ht="20.25" customHeight="1" x14ac:dyDescent="0.4">
      <c r="B55" s="152"/>
      <c r="C55" s="430"/>
      <c r="D55" s="429"/>
      <c r="E55" s="429"/>
      <c r="F55" s="390"/>
      <c r="G55" s="371"/>
      <c r="H55" s="426"/>
      <c r="I55" s="426"/>
      <c r="J55" s="427"/>
      <c r="K55" s="392"/>
      <c r="L55" s="386"/>
      <c r="M55" s="393"/>
      <c r="N55" s="153"/>
      <c r="O55" s="153">
        <f>C53</f>
        <v>0</v>
      </c>
      <c r="P55" s="180" t="s">
        <v>85</v>
      </c>
      <c r="Q55" s="181"/>
      <c r="R55" s="181"/>
      <c r="S55" s="182"/>
      <c r="T55" s="183"/>
      <c r="U55" s="158" t="str">
        <f>IF(U53="","",VLOOKUP(U53,'シフト記号表（勤務時間帯）'!$C$5:$Y$46,23,FALSE))</f>
        <v/>
      </c>
      <c r="V55" s="159" t="str">
        <f>IF(V53="","",VLOOKUP(V53,'シフト記号表（勤務時間帯）'!$C$5:$Y$46,23,FALSE))</f>
        <v/>
      </c>
      <c r="W55" s="159" t="str">
        <f>IF(W53="","",VLOOKUP(W53,'シフト記号表（勤務時間帯）'!$C$5:$Y$46,23,FALSE))</f>
        <v/>
      </c>
      <c r="X55" s="159" t="str">
        <f>IF(X53="","",VLOOKUP(X53,'シフト記号表（勤務時間帯）'!$C$5:$Y$46,23,FALSE))</f>
        <v/>
      </c>
      <c r="Y55" s="159" t="str">
        <f>IF(Y53="","",VLOOKUP(Y53,'シフト記号表（勤務時間帯）'!$C$5:$Y$46,23,FALSE))</f>
        <v/>
      </c>
      <c r="Z55" s="159" t="str">
        <f>IF(Z53="","",VLOOKUP(Z53,'シフト記号表（勤務時間帯）'!$C$5:$Y$46,23,FALSE))</f>
        <v/>
      </c>
      <c r="AA55" s="160" t="str">
        <f>IF(AA53="","",VLOOKUP(AA53,'シフト記号表（勤務時間帯）'!$C$5:$Y$46,23,FALSE))</f>
        <v/>
      </c>
      <c r="AB55" s="158" t="str">
        <f>IF(AB53="","",VLOOKUP(AB53,'シフト記号表（勤務時間帯）'!$C$5:$Y$46,23,FALSE))</f>
        <v/>
      </c>
      <c r="AC55" s="159" t="str">
        <f>IF(AC53="","",VLOOKUP(AC53,'シフト記号表（勤務時間帯）'!$C$5:$Y$46,23,FALSE))</f>
        <v/>
      </c>
      <c r="AD55" s="159" t="str">
        <f>IF(AD53="","",VLOOKUP(AD53,'シフト記号表（勤務時間帯）'!$C$5:$Y$46,23,FALSE))</f>
        <v/>
      </c>
      <c r="AE55" s="159" t="str">
        <f>IF(AE53="","",VLOOKUP(AE53,'シフト記号表（勤務時間帯）'!$C$5:$Y$46,23,FALSE))</f>
        <v/>
      </c>
      <c r="AF55" s="159" t="str">
        <f>IF(AF53="","",VLOOKUP(AF53,'シフト記号表（勤務時間帯）'!$C$5:$Y$46,23,FALSE))</f>
        <v/>
      </c>
      <c r="AG55" s="159" t="str">
        <f>IF(AG53="","",VLOOKUP(AG53,'シフト記号表（勤務時間帯）'!$C$5:$Y$46,23,FALSE))</f>
        <v/>
      </c>
      <c r="AH55" s="160" t="str">
        <f>IF(AH53="","",VLOOKUP(AH53,'シフト記号表（勤務時間帯）'!$C$5:$Y$46,23,FALSE))</f>
        <v/>
      </c>
      <c r="AI55" s="158" t="str">
        <f>IF(AI53="","",VLOOKUP(AI53,'シフト記号表（勤務時間帯）'!$C$5:$Y$46,23,FALSE))</f>
        <v/>
      </c>
      <c r="AJ55" s="159" t="str">
        <f>IF(AJ53="","",VLOOKUP(AJ53,'シフト記号表（勤務時間帯）'!$C$5:$Y$46,23,FALSE))</f>
        <v/>
      </c>
      <c r="AK55" s="159" t="str">
        <f>IF(AK53="","",VLOOKUP(AK53,'シフト記号表（勤務時間帯）'!$C$5:$Y$46,23,FALSE))</f>
        <v/>
      </c>
      <c r="AL55" s="159" t="str">
        <f>IF(AL53="","",VLOOKUP(AL53,'シフト記号表（勤務時間帯）'!$C$5:$Y$46,23,FALSE))</f>
        <v/>
      </c>
      <c r="AM55" s="159" t="str">
        <f>IF(AM53="","",VLOOKUP(AM53,'シフト記号表（勤務時間帯）'!$C$5:$Y$46,23,FALSE))</f>
        <v/>
      </c>
      <c r="AN55" s="159" t="str">
        <f>IF(AN53="","",VLOOKUP(AN53,'シフト記号表（勤務時間帯）'!$C$5:$Y$46,23,FALSE))</f>
        <v/>
      </c>
      <c r="AO55" s="160" t="str">
        <f>IF(AO53="","",VLOOKUP(AO53,'シフト記号表（勤務時間帯）'!$C$5:$Y$46,23,FALSE))</f>
        <v/>
      </c>
      <c r="AP55" s="158" t="str">
        <f>IF(AP53="","",VLOOKUP(AP53,'シフト記号表（勤務時間帯）'!$C$5:$Y$46,23,FALSE))</f>
        <v/>
      </c>
      <c r="AQ55" s="159" t="str">
        <f>IF(AQ53="","",VLOOKUP(AQ53,'シフト記号表（勤務時間帯）'!$C$5:$Y$46,23,FALSE))</f>
        <v/>
      </c>
      <c r="AR55" s="159" t="str">
        <f>IF(AR53="","",VLOOKUP(AR53,'シフト記号表（勤務時間帯）'!$C$5:$Y$46,23,FALSE))</f>
        <v/>
      </c>
      <c r="AS55" s="159" t="str">
        <f>IF(AS53="","",VLOOKUP(AS53,'シフト記号表（勤務時間帯）'!$C$5:$Y$46,23,FALSE))</f>
        <v/>
      </c>
      <c r="AT55" s="159" t="str">
        <f>IF(AT53="","",VLOOKUP(AT53,'シフト記号表（勤務時間帯）'!$C$5:$Y$46,23,FALSE))</f>
        <v/>
      </c>
      <c r="AU55" s="159" t="str">
        <f>IF(AU53="","",VLOOKUP(AU53,'シフト記号表（勤務時間帯）'!$C$5:$Y$46,23,FALSE))</f>
        <v/>
      </c>
      <c r="AV55" s="160" t="str">
        <f>IF(AV53="","",VLOOKUP(AV53,'シフト記号表（勤務時間帯）'!$C$5:$Y$46,23,FALSE))</f>
        <v/>
      </c>
      <c r="AW55" s="158" t="str">
        <f>IF(AW53="","",VLOOKUP(AW53,'シフト記号表（勤務時間帯）'!$C$5:$Y$46,23,FALSE))</f>
        <v/>
      </c>
      <c r="AX55" s="159" t="str">
        <f>IF(AX53="","",VLOOKUP(AX53,'シフト記号表（勤務時間帯）'!$C$5:$Y$46,23,FALSE))</f>
        <v/>
      </c>
      <c r="AY55" s="161" t="str">
        <f>IF(AY53="","",VLOOKUP(AY53,'シフト記号表（勤務時間帯）'!$C$5:$Y$46,23,FALSE))</f>
        <v/>
      </c>
      <c r="AZ55" s="275">
        <f>IF($BC$3="計画",SUM(U55:AV55),IF($BC$3="実績",SUM(U55:AY55),""))</f>
        <v>0</v>
      </c>
      <c r="BA55" s="276"/>
      <c r="BB55" s="277">
        <f>IF($BC$3="計画",AZ55/4,IF($BC$3="実績",(AZ55/($P$9/7)),""))</f>
        <v>0</v>
      </c>
      <c r="BC55" s="278"/>
      <c r="BD55" s="385"/>
      <c r="BE55" s="386"/>
      <c r="BF55" s="386"/>
      <c r="BG55" s="386"/>
      <c r="BH55" s="387"/>
    </row>
    <row r="56" spans="2:60" ht="20.25" customHeight="1" x14ac:dyDescent="0.4">
      <c r="B56" s="162"/>
      <c r="C56" s="430"/>
      <c r="D56" s="429"/>
      <c r="E56" s="429"/>
      <c r="F56" s="388"/>
      <c r="G56" s="417"/>
      <c r="H56" s="435"/>
      <c r="I56" s="435"/>
      <c r="J56" s="436"/>
      <c r="K56" s="372"/>
      <c r="L56" s="373"/>
      <c r="M56" s="374"/>
      <c r="N56" s="163"/>
      <c r="O56" s="163"/>
      <c r="P56" s="164" t="s">
        <v>17</v>
      </c>
      <c r="Q56" s="173"/>
      <c r="R56" s="173"/>
      <c r="S56" s="174"/>
      <c r="T56" s="179"/>
      <c r="U56" s="72"/>
      <c r="V56" s="73"/>
      <c r="W56" s="73"/>
      <c r="X56" s="73"/>
      <c r="Y56" s="73"/>
      <c r="Z56" s="73"/>
      <c r="AA56" s="74"/>
      <c r="AB56" s="72"/>
      <c r="AC56" s="73"/>
      <c r="AD56" s="73"/>
      <c r="AE56" s="73"/>
      <c r="AF56" s="73"/>
      <c r="AG56" s="73"/>
      <c r="AH56" s="74"/>
      <c r="AI56" s="72"/>
      <c r="AJ56" s="73"/>
      <c r="AK56" s="73"/>
      <c r="AL56" s="73"/>
      <c r="AM56" s="73"/>
      <c r="AN56" s="73"/>
      <c r="AO56" s="74"/>
      <c r="AP56" s="72"/>
      <c r="AQ56" s="73"/>
      <c r="AR56" s="73"/>
      <c r="AS56" s="73"/>
      <c r="AT56" s="73"/>
      <c r="AU56" s="73"/>
      <c r="AV56" s="74"/>
      <c r="AW56" s="72"/>
      <c r="AX56" s="73"/>
      <c r="AY56" s="77"/>
      <c r="AZ56" s="289"/>
      <c r="BA56" s="290"/>
      <c r="BB56" s="291"/>
      <c r="BC56" s="292"/>
      <c r="BD56" s="381"/>
      <c r="BE56" s="373"/>
      <c r="BF56" s="373"/>
      <c r="BG56" s="373"/>
      <c r="BH56" s="382"/>
    </row>
    <row r="57" spans="2:60" ht="20.25" customHeight="1" x14ac:dyDescent="0.4">
      <c r="B57" s="142">
        <f>B54+1</f>
        <v>14</v>
      </c>
      <c r="C57" s="430"/>
      <c r="D57" s="429"/>
      <c r="E57" s="429"/>
      <c r="F57" s="389"/>
      <c r="G57" s="370"/>
      <c r="H57" s="424"/>
      <c r="I57" s="424"/>
      <c r="J57" s="425"/>
      <c r="K57" s="375"/>
      <c r="L57" s="376"/>
      <c r="M57" s="377"/>
      <c r="N57" s="143">
        <f t="shared" ref="N57:N64" si="12">C56</f>
        <v>0</v>
      </c>
      <c r="O57" s="143"/>
      <c r="P57" s="144" t="s">
        <v>84</v>
      </c>
      <c r="Q57" s="145"/>
      <c r="R57" s="145"/>
      <c r="S57" s="146"/>
      <c r="T57" s="147"/>
      <c r="U57" s="148" t="str">
        <f>IF(U56="","",VLOOKUP(U56,'シフト記号表（勤務時間帯）'!$C$5:$W$46,21,FALSE))</f>
        <v/>
      </c>
      <c r="V57" s="149" t="str">
        <f>IF(V56="","",VLOOKUP(V56,'シフト記号表（勤務時間帯）'!$C$5:$W$46,21,FALSE))</f>
        <v/>
      </c>
      <c r="W57" s="149" t="str">
        <f>IF(W56="","",VLOOKUP(W56,'シフト記号表（勤務時間帯）'!$C$5:$W$46,21,FALSE))</f>
        <v/>
      </c>
      <c r="X57" s="149" t="str">
        <f>IF(X56="","",VLOOKUP(X56,'シフト記号表（勤務時間帯）'!$C$5:$W$46,21,FALSE))</f>
        <v/>
      </c>
      <c r="Y57" s="149" t="str">
        <f>IF(Y56="","",VLOOKUP(Y56,'シフト記号表（勤務時間帯）'!$C$5:$W$46,21,FALSE))</f>
        <v/>
      </c>
      <c r="Z57" s="149" t="str">
        <f>IF(Z56="","",VLOOKUP(Z56,'シフト記号表（勤務時間帯）'!$C$5:$W$46,21,FALSE))</f>
        <v/>
      </c>
      <c r="AA57" s="150" t="str">
        <f>IF(AA56="","",VLOOKUP(AA56,'シフト記号表（勤務時間帯）'!$C$5:$W$46,21,FALSE))</f>
        <v/>
      </c>
      <c r="AB57" s="148" t="str">
        <f>IF(AB56="","",VLOOKUP(AB56,'シフト記号表（勤務時間帯）'!$C$5:$W$46,21,FALSE))</f>
        <v/>
      </c>
      <c r="AC57" s="149" t="str">
        <f>IF(AC56="","",VLOOKUP(AC56,'シフト記号表（勤務時間帯）'!$C$5:$W$46,21,FALSE))</f>
        <v/>
      </c>
      <c r="AD57" s="149" t="str">
        <f>IF(AD56="","",VLOOKUP(AD56,'シフト記号表（勤務時間帯）'!$C$5:$W$46,21,FALSE))</f>
        <v/>
      </c>
      <c r="AE57" s="149" t="str">
        <f>IF(AE56="","",VLOOKUP(AE56,'シフト記号表（勤務時間帯）'!$C$5:$W$46,21,FALSE))</f>
        <v/>
      </c>
      <c r="AF57" s="149" t="str">
        <f>IF(AF56="","",VLOOKUP(AF56,'シフト記号表（勤務時間帯）'!$C$5:$W$46,21,FALSE))</f>
        <v/>
      </c>
      <c r="AG57" s="149" t="str">
        <f>IF(AG56="","",VLOOKUP(AG56,'シフト記号表（勤務時間帯）'!$C$5:$W$46,21,FALSE))</f>
        <v/>
      </c>
      <c r="AH57" s="150" t="str">
        <f>IF(AH56="","",VLOOKUP(AH56,'シフト記号表（勤務時間帯）'!$C$5:$W$46,21,FALSE))</f>
        <v/>
      </c>
      <c r="AI57" s="148" t="str">
        <f>IF(AI56="","",VLOOKUP(AI56,'シフト記号表（勤務時間帯）'!$C$5:$W$46,21,FALSE))</f>
        <v/>
      </c>
      <c r="AJ57" s="149" t="str">
        <f>IF(AJ56="","",VLOOKUP(AJ56,'シフト記号表（勤務時間帯）'!$C$5:$W$46,21,FALSE))</f>
        <v/>
      </c>
      <c r="AK57" s="149" t="str">
        <f>IF(AK56="","",VLOOKUP(AK56,'シフト記号表（勤務時間帯）'!$C$5:$W$46,21,FALSE))</f>
        <v/>
      </c>
      <c r="AL57" s="149" t="str">
        <f>IF(AL56="","",VLOOKUP(AL56,'シフト記号表（勤務時間帯）'!$C$5:$W$46,21,FALSE))</f>
        <v/>
      </c>
      <c r="AM57" s="149" t="str">
        <f>IF(AM56="","",VLOOKUP(AM56,'シフト記号表（勤務時間帯）'!$C$5:$W$46,21,FALSE))</f>
        <v/>
      </c>
      <c r="AN57" s="149" t="str">
        <f>IF(AN56="","",VLOOKUP(AN56,'シフト記号表（勤務時間帯）'!$C$5:$W$46,21,FALSE))</f>
        <v/>
      </c>
      <c r="AO57" s="150" t="str">
        <f>IF(AO56="","",VLOOKUP(AO56,'シフト記号表（勤務時間帯）'!$C$5:$W$46,21,FALSE))</f>
        <v/>
      </c>
      <c r="AP57" s="148" t="str">
        <f>IF(AP56="","",VLOOKUP(AP56,'シフト記号表（勤務時間帯）'!$C$5:$W$46,21,FALSE))</f>
        <v/>
      </c>
      <c r="AQ57" s="149" t="str">
        <f>IF(AQ56="","",VLOOKUP(AQ56,'シフト記号表（勤務時間帯）'!$C$5:$W$46,21,FALSE))</f>
        <v/>
      </c>
      <c r="AR57" s="149" t="str">
        <f>IF(AR56="","",VLOOKUP(AR56,'シフト記号表（勤務時間帯）'!$C$5:$W$46,21,FALSE))</f>
        <v/>
      </c>
      <c r="AS57" s="149" t="str">
        <f>IF(AS56="","",VLOOKUP(AS56,'シフト記号表（勤務時間帯）'!$C$5:$W$46,21,FALSE))</f>
        <v/>
      </c>
      <c r="AT57" s="149" t="str">
        <f>IF(AT56="","",VLOOKUP(AT56,'シフト記号表（勤務時間帯）'!$C$5:$W$46,21,FALSE))</f>
        <v/>
      </c>
      <c r="AU57" s="149" t="str">
        <f>IF(AU56="","",VLOOKUP(AU56,'シフト記号表（勤務時間帯）'!$C$5:$W$46,21,FALSE))</f>
        <v/>
      </c>
      <c r="AV57" s="150" t="str">
        <f>IF(AV56="","",VLOOKUP(AV56,'シフト記号表（勤務時間帯）'!$C$5:$W$46,21,FALSE))</f>
        <v/>
      </c>
      <c r="AW57" s="148" t="str">
        <f>IF(AW56="","",VLOOKUP(AW56,'シフト記号表（勤務時間帯）'!$C$5:$W$46,21,FALSE))</f>
        <v/>
      </c>
      <c r="AX57" s="149" t="str">
        <f>IF(AX56="","",VLOOKUP(AX56,'シフト記号表（勤務時間帯）'!$C$5:$W$46,21,FALSE))</f>
        <v/>
      </c>
      <c r="AY57" s="151" t="str">
        <f>IF(AY56="","",VLOOKUP(AY56,'シフト記号表（勤務時間帯）'!$C$5:$W$46,21,FALSE))</f>
        <v/>
      </c>
      <c r="AZ57" s="267">
        <f>IF($BC$3="計画",SUM(U57:AV57),IF($BC$3="実績",SUM(U57:AY57),""))</f>
        <v>0</v>
      </c>
      <c r="BA57" s="268"/>
      <c r="BB57" s="269">
        <f>IF($BC$3="計画",AZ57/4,IF($BC$3="実績",(AZ57/($P$9/7)),""))</f>
        <v>0</v>
      </c>
      <c r="BC57" s="270"/>
      <c r="BD57" s="383"/>
      <c r="BE57" s="376"/>
      <c r="BF57" s="376"/>
      <c r="BG57" s="376"/>
      <c r="BH57" s="384"/>
    </row>
    <row r="58" spans="2:60" ht="20.25" customHeight="1" x14ac:dyDescent="0.4">
      <c r="B58" s="152"/>
      <c r="C58" s="430"/>
      <c r="D58" s="429"/>
      <c r="E58" s="429"/>
      <c r="F58" s="390"/>
      <c r="G58" s="371"/>
      <c r="H58" s="426"/>
      <c r="I58" s="426"/>
      <c r="J58" s="427"/>
      <c r="K58" s="392"/>
      <c r="L58" s="386"/>
      <c r="M58" s="393"/>
      <c r="N58" s="153"/>
      <c r="O58" s="153">
        <f>C56</f>
        <v>0</v>
      </c>
      <c r="P58" s="180" t="s">
        <v>85</v>
      </c>
      <c r="Q58" s="181"/>
      <c r="R58" s="181"/>
      <c r="S58" s="182"/>
      <c r="T58" s="183"/>
      <c r="U58" s="158" t="str">
        <f>IF(U56="","",VLOOKUP(U56,'シフト記号表（勤務時間帯）'!$C$5:$Y$46,23,FALSE))</f>
        <v/>
      </c>
      <c r="V58" s="159" t="str">
        <f>IF(V56="","",VLOOKUP(V56,'シフト記号表（勤務時間帯）'!$C$5:$Y$46,23,FALSE))</f>
        <v/>
      </c>
      <c r="W58" s="159" t="str">
        <f>IF(W56="","",VLOOKUP(W56,'シフト記号表（勤務時間帯）'!$C$5:$Y$46,23,FALSE))</f>
        <v/>
      </c>
      <c r="X58" s="159" t="str">
        <f>IF(X56="","",VLOOKUP(X56,'シフト記号表（勤務時間帯）'!$C$5:$Y$46,23,FALSE))</f>
        <v/>
      </c>
      <c r="Y58" s="159" t="str">
        <f>IF(Y56="","",VLOOKUP(Y56,'シフト記号表（勤務時間帯）'!$C$5:$Y$46,23,FALSE))</f>
        <v/>
      </c>
      <c r="Z58" s="159" t="str">
        <f>IF(Z56="","",VLOOKUP(Z56,'シフト記号表（勤務時間帯）'!$C$5:$Y$46,23,FALSE))</f>
        <v/>
      </c>
      <c r="AA58" s="160" t="str">
        <f>IF(AA56="","",VLOOKUP(AA56,'シフト記号表（勤務時間帯）'!$C$5:$Y$46,23,FALSE))</f>
        <v/>
      </c>
      <c r="AB58" s="158" t="str">
        <f>IF(AB56="","",VLOOKUP(AB56,'シフト記号表（勤務時間帯）'!$C$5:$Y$46,23,FALSE))</f>
        <v/>
      </c>
      <c r="AC58" s="159" t="str">
        <f>IF(AC56="","",VLOOKUP(AC56,'シフト記号表（勤務時間帯）'!$C$5:$Y$46,23,FALSE))</f>
        <v/>
      </c>
      <c r="AD58" s="159" t="str">
        <f>IF(AD56="","",VLOOKUP(AD56,'シフト記号表（勤務時間帯）'!$C$5:$Y$46,23,FALSE))</f>
        <v/>
      </c>
      <c r="AE58" s="159" t="str">
        <f>IF(AE56="","",VLOOKUP(AE56,'シフト記号表（勤務時間帯）'!$C$5:$Y$46,23,FALSE))</f>
        <v/>
      </c>
      <c r="AF58" s="159" t="str">
        <f>IF(AF56="","",VLOOKUP(AF56,'シフト記号表（勤務時間帯）'!$C$5:$Y$46,23,FALSE))</f>
        <v/>
      </c>
      <c r="AG58" s="159" t="str">
        <f>IF(AG56="","",VLOOKUP(AG56,'シフト記号表（勤務時間帯）'!$C$5:$Y$46,23,FALSE))</f>
        <v/>
      </c>
      <c r="AH58" s="160" t="str">
        <f>IF(AH56="","",VLOOKUP(AH56,'シフト記号表（勤務時間帯）'!$C$5:$Y$46,23,FALSE))</f>
        <v/>
      </c>
      <c r="AI58" s="158" t="str">
        <f>IF(AI56="","",VLOOKUP(AI56,'シフト記号表（勤務時間帯）'!$C$5:$Y$46,23,FALSE))</f>
        <v/>
      </c>
      <c r="AJ58" s="159" t="str">
        <f>IF(AJ56="","",VLOOKUP(AJ56,'シフト記号表（勤務時間帯）'!$C$5:$Y$46,23,FALSE))</f>
        <v/>
      </c>
      <c r="AK58" s="159" t="str">
        <f>IF(AK56="","",VLOOKUP(AK56,'シフト記号表（勤務時間帯）'!$C$5:$Y$46,23,FALSE))</f>
        <v/>
      </c>
      <c r="AL58" s="159" t="str">
        <f>IF(AL56="","",VLOOKUP(AL56,'シフト記号表（勤務時間帯）'!$C$5:$Y$46,23,FALSE))</f>
        <v/>
      </c>
      <c r="AM58" s="159" t="str">
        <f>IF(AM56="","",VLOOKUP(AM56,'シフト記号表（勤務時間帯）'!$C$5:$Y$46,23,FALSE))</f>
        <v/>
      </c>
      <c r="AN58" s="159" t="str">
        <f>IF(AN56="","",VLOOKUP(AN56,'シフト記号表（勤務時間帯）'!$C$5:$Y$46,23,FALSE))</f>
        <v/>
      </c>
      <c r="AO58" s="160" t="str">
        <f>IF(AO56="","",VLOOKUP(AO56,'シフト記号表（勤務時間帯）'!$C$5:$Y$46,23,FALSE))</f>
        <v/>
      </c>
      <c r="AP58" s="158" t="str">
        <f>IF(AP56="","",VLOOKUP(AP56,'シフト記号表（勤務時間帯）'!$C$5:$Y$46,23,FALSE))</f>
        <v/>
      </c>
      <c r="AQ58" s="159" t="str">
        <f>IF(AQ56="","",VLOOKUP(AQ56,'シフト記号表（勤務時間帯）'!$C$5:$Y$46,23,FALSE))</f>
        <v/>
      </c>
      <c r="AR58" s="159" t="str">
        <f>IF(AR56="","",VLOOKUP(AR56,'シフト記号表（勤務時間帯）'!$C$5:$Y$46,23,FALSE))</f>
        <v/>
      </c>
      <c r="AS58" s="159" t="str">
        <f>IF(AS56="","",VLOOKUP(AS56,'シフト記号表（勤務時間帯）'!$C$5:$Y$46,23,FALSE))</f>
        <v/>
      </c>
      <c r="AT58" s="159" t="str">
        <f>IF(AT56="","",VLOOKUP(AT56,'シフト記号表（勤務時間帯）'!$C$5:$Y$46,23,FALSE))</f>
        <v/>
      </c>
      <c r="AU58" s="159" t="str">
        <f>IF(AU56="","",VLOOKUP(AU56,'シフト記号表（勤務時間帯）'!$C$5:$Y$46,23,FALSE))</f>
        <v/>
      </c>
      <c r="AV58" s="160" t="str">
        <f>IF(AV56="","",VLOOKUP(AV56,'シフト記号表（勤務時間帯）'!$C$5:$Y$46,23,FALSE))</f>
        <v/>
      </c>
      <c r="AW58" s="158" t="str">
        <f>IF(AW56="","",VLOOKUP(AW56,'シフト記号表（勤務時間帯）'!$C$5:$Y$46,23,FALSE))</f>
        <v/>
      </c>
      <c r="AX58" s="159" t="str">
        <f>IF(AX56="","",VLOOKUP(AX56,'シフト記号表（勤務時間帯）'!$C$5:$Y$46,23,FALSE))</f>
        <v/>
      </c>
      <c r="AY58" s="161" t="str">
        <f>IF(AY56="","",VLOOKUP(AY56,'シフト記号表（勤務時間帯）'!$C$5:$Y$46,23,FALSE))</f>
        <v/>
      </c>
      <c r="AZ58" s="275">
        <f>IF($BC$3="計画",SUM(U58:AV58),IF($BC$3="実績",SUM(U58:AY58),""))</f>
        <v>0</v>
      </c>
      <c r="BA58" s="276"/>
      <c r="BB58" s="277">
        <f>IF($BC$3="計画",AZ58/4,IF($BC$3="実績",(AZ58/($P$9/7)),""))</f>
        <v>0</v>
      </c>
      <c r="BC58" s="278"/>
      <c r="BD58" s="385"/>
      <c r="BE58" s="386"/>
      <c r="BF58" s="386"/>
      <c r="BG58" s="386"/>
      <c r="BH58" s="387"/>
    </row>
    <row r="59" spans="2:60" ht="20.25" customHeight="1" x14ac:dyDescent="0.4">
      <c r="B59" s="162"/>
      <c r="C59" s="430"/>
      <c r="D59" s="429"/>
      <c r="E59" s="429"/>
      <c r="F59" s="388"/>
      <c r="G59" s="417"/>
      <c r="H59" s="435"/>
      <c r="I59" s="435"/>
      <c r="J59" s="436"/>
      <c r="K59" s="372"/>
      <c r="L59" s="373"/>
      <c r="M59" s="374"/>
      <c r="N59" s="163"/>
      <c r="O59" s="163"/>
      <c r="P59" s="164" t="s">
        <v>17</v>
      </c>
      <c r="Q59" s="173"/>
      <c r="R59" s="173"/>
      <c r="S59" s="174"/>
      <c r="T59" s="179"/>
      <c r="U59" s="72"/>
      <c r="V59" s="73"/>
      <c r="W59" s="73"/>
      <c r="X59" s="73"/>
      <c r="Y59" s="73"/>
      <c r="Z59" s="73"/>
      <c r="AA59" s="74"/>
      <c r="AB59" s="72"/>
      <c r="AC59" s="73"/>
      <c r="AD59" s="73"/>
      <c r="AE59" s="73"/>
      <c r="AF59" s="73"/>
      <c r="AG59" s="73"/>
      <c r="AH59" s="74"/>
      <c r="AI59" s="72"/>
      <c r="AJ59" s="73"/>
      <c r="AK59" s="73"/>
      <c r="AL59" s="73"/>
      <c r="AM59" s="73"/>
      <c r="AN59" s="73"/>
      <c r="AO59" s="74"/>
      <c r="AP59" s="72"/>
      <c r="AQ59" s="73"/>
      <c r="AR59" s="73"/>
      <c r="AS59" s="73"/>
      <c r="AT59" s="73"/>
      <c r="AU59" s="73"/>
      <c r="AV59" s="74"/>
      <c r="AW59" s="72"/>
      <c r="AX59" s="73"/>
      <c r="AY59" s="77"/>
      <c r="AZ59" s="289"/>
      <c r="BA59" s="290"/>
      <c r="BB59" s="291"/>
      <c r="BC59" s="292"/>
      <c r="BD59" s="381"/>
      <c r="BE59" s="373"/>
      <c r="BF59" s="373"/>
      <c r="BG59" s="373"/>
      <c r="BH59" s="382"/>
    </row>
    <row r="60" spans="2:60" ht="20.25" customHeight="1" x14ac:dyDescent="0.4">
      <c r="B60" s="142">
        <f>B57+1</f>
        <v>15</v>
      </c>
      <c r="C60" s="430"/>
      <c r="D60" s="429"/>
      <c r="E60" s="429"/>
      <c r="F60" s="389"/>
      <c r="G60" s="370"/>
      <c r="H60" s="424"/>
      <c r="I60" s="424"/>
      <c r="J60" s="425"/>
      <c r="K60" s="375"/>
      <c r="L60" s="376"/>
      <c r="M60" s="377"/>
      <c r="N60" s="143">
        <f t="shared" ref="N60:N64" si="13">C59</f>
        <v>0</v>
      </c>
      <c r="O60" s="143"/>
      <c r="P60" s="144" t="s">
        <v>84</v>
      </c>
      <c r="Q60" s="145"/>
      <c r="R60" s="145"/>
      <c r="S60" s="146"/>
      <c r="T60" s="147"/>
      <c r="U60" s="148" t="str">
        <f>IF(U59="","",VLOOKUP(U59,'シフト記号表（勤務時間帯）'!$C$5:$W$46,21,FALSE))</f>
        <v/>
      </c>
      <c r="V60" s="149" t="str">
        <f>IF(V59="","",VLOOKUP(V59,'シフト記号表（勤務時間帯）'!$C$5:$W$46,21,FALSE))</f>
        <v/>
      </c>
      <c r="W60" s="149" t="str">
        <f>IF(W59="","",VLOOKUP(W59,'シフト記号表（勤務時間帯）'!$C$5:$W$46,21,FALSE))</f>
        <v/>
      </c>
      <c r="X60" s="149" t="str">
        <f>IF(X59="","",VLOOKUP(X59,'シフト記号表（勤務時間帯）'!$C$5:$W$46,21,FALSE))</f>
        <v/>
      </c>
      <c r="Y60" s="149" t="str">
        <f>IF(Y59="","",VLOOKUP(Y59,'シフト記号表（勤務時間帯）'!$C$5:$W$46,21,FALSE))</f>
        <v/>
      </c>
      <c r="Z60" s="149" t="str">
        <f>IF(Z59="","",VLOOKUP(Z59,'シフト記号表（勤務時間帯）'!$C$5:$W$46,21,FALSE))</f>
        <v/>
      </c>
      <c r="AA60" s="150" t="str">
        <f>IF(AA59="","",VLOOKUP(AA59,'シフト記号表（勤務時間帯）'!$C$5:$W$46,21,FALSE))</f>
        <v/>
      </c>
      <c r="AB60" s="148" t="str">
        <f>IF(AB59="","",VLOOKUP(AB59,'シフト記号表（勤務時間帯）'!$C$5:$W$46,21,FALSE))</f>
        <v/>
      </c>
      <c r="AC60" s="149" t="str">
        <f>IF(AC59="","",VLOOKUP(AC59,'シフト記号表（勤務時間帯）'!$C$5:$W$46,21,FALSE))</f>
        <v/>
      </c>
      <c r="AD60" s="149" t="str">
        <f>IF(AD59="","",VLOOKUP(AD59,'シフト記号表（勤務時間帯）'!$C$5:$W$46,21,FALSE))</f>
        <v/>
      </c>
      <c r="AE60" s="149" t="str">
        <f>IF(AE59="","",VLOOKUP(AE59,'シフト記号表（勤務時間帯）'!$C$5:$W$46,21,FALSE))</f>
        <v/>
      </c>
      <c r="AF60" s="149" t="str">
        <f>IF(AF59="","",VLOOKUP(AF59,'シフト記号表（勤務時間帯）'!$C$5:$W$46,21,FALSE))</f>
        <v/>
      </c>
      <c r="AG60" s="149" t="str">
        <f>IF(AG59="","",VLOOKUP(AG59,'シフト記号表（勤務時間帯）'!$C$5:$W$46,21,FALSE))</f>
        <v/>
      </c>
      <c r="AH60" s="150" t="str">
        <f>IF(AH59="","",VLOOKUP(AH59,'シフト記号表（勤務時間帯）'!$C$5:$W$46,21,FALSE))</f>
        <v/>
      </c>
      <c r="AI60" s="148" t="str">
        <f>IF(AI59="","",VLOOKUP(AI59,'シフト記号表（勤務時間帯）'!$C$5:$W$46,21,FALSE))</f>
        <v/>
      </c>
      <c r="AJ60" s="149" t="str">
        <f>IF(AJ59="","",VLOOKUP(AJ59,'シフト記号表（勤務時間帯）'!$C$5:$W$46,21,FALSE))</f>
        <v/>
      </c>
      <c r="AK60" s="149" t="str">
        <f>IF(AK59="","",VLOOKUP(AK59,'シフト記号表（勤務時間帯）'!$C$5:$W$46,21,FALSE))</f>
        <v/>
      </c>
      <c r="AL60" s="149" t="str">
        <f>IF(AL59="","",VLOOKUP(AL59,'シフト記号表（勤務時間帯）'!$C$5:$W$46,21,FALSE))</f>
        <v/>
      </c>
      <c r="AM60" s="149" t="str">
        <f>IF(AM59="","",VLOOKUP(AM59,'シフト記号表（勤務時間帯）'!$C$5:$W$46,21,FALSE))</f>
        <v/>
      </c>
      <c r="AN60" s="149" t="str">
        <f>IF(AN59="","",VLOOKUP(AN59,'シフト記号表（勤務時間帯）'!$C$5:$W$46,21,FALSE))</f>
        <v/>
      </c>
      <c r="AO60" s="150" t="str">
        <f>IF(AO59="","",VLOOKUP(AO59,'シフト記号表（勤務時間帯）'!$C$5:$W$46,21,FALSE))</f>
        <v/>
      </c>
      <c r="AP60" s="148" t="str">
        <f>IF(AP59="","",VLOOKUP(AP59,'シフト記号表（勤務時間帯）'!$C$5:$W$46,21,FALSE))</f>
        <v/>
      </c>
      <c r="AQ60" s="149" t="str">
        <f>IF(AQ59="","",VLOOKUP(AQ59,'シフト記号表（勤務時間帯）'!$C$5:$W$46,21,FALSE))</f>
        <v/>
      </c>
      <c r="AR60" s="149" t="str">
        <f>IF(AR59="","",VLOOKUP(AR59,'シフト記号表（勤務時間帯）'!$C$5:$W$46,21,FALSE))</f>
        <v/>
      </c>
      <c r="AS60" s="149" t="str">
        <f>IF(AS59="","",VLOOKUP(AS59,'シフト記号表（勤務時間帯）'!$C$5:$W$46,21,FALSE))</f>
        <v/>
      </c>
      <c r="AT60" s="149" t="str">
        <f>IF(AT59="","",VLOOKUP(AT59,'シフト記号表（勤務時間帯）'!$C$5:$W$46,21,FALSE))</f>
        <v/>
      </c>
      <c r="AU60" s="149" t="str">
        <f>IF(AU59="","",VLOOKUP(AU59,'シフト記号表（勤務時間帯）'!$C$5:$W$46,21,FALSE))</f>
        <v/>
      </c>
      <c r="AV60" s="150" t="str">
        <f>IF(AV59="","",VLOOKUP(AV59,'シフト記号表（勤務時間帯）'!$C$5:$W$46,21,FALSE))</f>
        <v/>
      </c>
      <c r="AW60" s="148" t="str">
        <f>IF(AW59="","",VLOOKUP(AW59,'シフト記号表（勤務時間帯）'!$C$5:$W$46,21,FALSE))</f>
        <v/>
      </c>
      <c r="AX60" s="149" t="str">
        <f>IF(AX59="","",VLOOKUP(AX59,'シフト記号表（勤務時間帯）'!$C$5:$W$46,21,FALSE))</f>
        <v/>
      </c>
      <c r="AY60" s="151" t="str">
        <f>IF(AY59="","",VLOOKUP(AY59,'シフト記号表（勤務時間帯）'!$C$5:$W$46,21,FALSE))</f>
        <v/>
      </c>
      <c r="AZ60" s="267">
        <f>IF($BC$3="計画",SUM(U60:AV60),IF($BC$3="実績",SUM(U60:AY60),""))</f>
        <v>0</v>
      </c>
      <c r="BA60" s="268"/>
      <c r="BB60" s="269">
        <f>IF($BC$3="計画",AZ60/4,IF($BC$3="実績",(AZ60/($P$9/7)),""))</f>
        <v>0</v>
      </c>
      <c r="BC60" s="270"/>
      <c r="BD60" s="383"/>
      <c r="BE60" s="376"/>
      <c r="BF60" s="376"/>
      <c r="BG60" s="376"/>
      <c r="BH60" s="384"/>
    </row>
    <row r="61" spans="2:60" ht="20.25" customHeight="1" x14ac:dyDescent="0.4">
      <c r="B61" s="152"/>
      <c r="C61" s="430"/>
      <c r="D61" s="429"/>
      <c r="E61" s="429"/>
      <c r="F61" s="390"/>
      <c r="G61" s="371"/>
      <c r="H61" s="426"/>
      <c r="I61" s="426"/>
      <c r="J61" s="427"/>
      <c r="K61" s="392"/>
      <c r="L61" s="386"/>
      <c r="M61" s="393"/>
      <c r="N61" s="153"/>
      <c r="O61" s="153">
        <f>C59</f>
        <v>0</v>
      </c>
      <c r="P61" s="180" t="s">
        <v>85</v>
      </c>
      <c r="Q61" s="181"/>
      <c r="R61" s="181"/>
      <c r="S61" s="182"/>
      <c r="T61" s="183"/>
      <c r="U61" s="158" t="str">
        <f>IF(U59="","",VLOOKUP(U59,'シフト記号表（勤務時間帯）'!$C$5:$Y$46,23,FALSE))</f>
        <v/>
      </c>
      <c r="V61" s="159" t="str">
        <f>IF(V59="","",VLOOKUP(V59,'シフト記号表（勤務時間帯）'!$C$5:$Y$46,23,FALSE))</f>
        <v/>
      </c>
      <c r="W61" s="159" t="str">
        <f>IF(W59="","",VLOOKUP(W59,'シフト記号表（勤務時間帯）'!$C$5:$Y$46,23,FALSE))</f>
        <v/>
      </c>
      <c r="X61" s="159" t="str">
        <f>IF(X59="","",VLOOKUP(X59,'シフト記号表（勤務時間帯）'!$C$5:$Y$46,23,FALSE))</f>
        <v/>
      </c>
      <c r="Y61" s="159" t="str">
        <f>IF(Y59="","",VLOOKUP(Y59,'シフト記号表（勤務時間帯）'!$C$5:$Y$46,23,FALSE))</f>
        <v/>
      </c>
      <c r="Z61" s="159" t="str">
        <f>IF(Z59="","",VLOOKUP(Z59,'シフト記号表（勤務時間帯）'!$C$5:$Y$46,23,FALSE))</f>
        <v/>
      </c>
      <c r="AA61" s="160" t="str">
        <f>IF(AA59="","",VLOOKUP(AA59,'シフト記号表（勤務時間帯）'!$C$5:$Y$46,23,FALSE))</f>
        <v/>
      </c>
      <c r="AB61" s="158" t="str">
        <f>IF(AB59="","",VLOOKUP(AB59,'シフト記号表（勤務時間帯）'!$C$5:$Y$46,23,FALSE))</f>
        <v/>
      </c>
      <c r="AC61" s="159" t="str">
        <f>IF(AC59="","",VLOOKUP(AC59,'シフト記号表（勤務時間帯）'!$C$5:$Y$46,23,FALSE))</f>
        <v/>
      </c>
      <c r="AD61" s="159" t="str">
        <f>IF(AD59="","",VLOOKUP(AD59,'シフト記号表（勤務時間帯）'!$C$5:$Y$46,23,FALSE))</f>
        <v/>
      </c>
      <c r="AE61" s="159" t="str">
        <f>IF(AE59="","",VLOOKUP(AE59,'シフト記号表（勤務時間帯）'!$C$5:$Y$46,23,FALSE))</f>
        <v/>
      </c>
      <c r="AF61" s="159" t="str">
        <f>IF(AF59="","",VLOOKUP(AF59,'シフト記号表（勤務時間帯）'!$C$5:$Y$46,23,FALSE))</f>
        <v/>
      </c>
      <c r="AG61" s="159" t="str">
        <f>IF(AG59="","",VLOOKUP(AG59,'シフト記号表（勤務時間帯）'!$C$5:$Y$46,23,FALSE))</f>
        <v/>
      </c>
      <c r="AH61" s="160" t="str">
        <f>IF(AH59="","",VLOOKUP(AH59,'シフト記号表（勤務時間帯）'!$C$5:$Y$46,23,FALSE))</f>
        <v/>
      </c>
      <c r="AI61" s="158" t="str">
        <f>IF(AI59="","",VLOOKUP(AI59,'シフト記号表（勤務時間帯）'!$C$5:$Y$46,23,FALSE))</f>
        <v/>
      </c>
      <c r="AJ61" s="159" t="str">
        <f>IF(AJ59="","",VLOOKUP(AJ59,'シフト記号表（勤務時間帯）'!$C$5:$Y$46,23,FALSE))</f>
        <v/>
      </c>
      <c r="AK61" s="159" t="str">
        <f>IF(AK59="","",VLOOKUP(AK59,'シフト記号表（勤務時間帯）'!$C$5:$Y$46,23,FALSE))</f>
        <v/>
      </c>
      <c r="AL61" s="159" t="str">
        <f>IF(AL59="","",VLOOKUP(AL59,'シフト記号表（勤務時間帯）'!$C$5:$Y$46,23,FALSE))</f>
        <v/>
      </c>
      <c r="AM61" s="159" t="str">
        <f>IF(AM59="","",VLOOKUP(AM59,'シフト記号表（勤務時間帯）'!$C$5:$Y$46,23,FALSE))</f>
        <v/>
      </c>
      <c r="AN61" s="159" t="str">
        <f>IF(AN59="","",VLOOKUP(AN59,'シフト記号表（勤務時間帯）'!$C$5:$Y$46,23,FALSE))</f>
        <v/>
      </c>
      <c r="AO61" s="160" t="str">
        <f>IF(AO59="","",VLOOKUP(AO59,'シフト記号表（勤務時間帯）'!$C$5:$Y$46,23,FALSE))</f>
        <v/>
      </c>
      <c r="AP61" s="158" t="str">
        <f>IF(AP59="","",VLOOKUP(AP59,'シフト記号表（勤務時間帯）'!$C$5:$Y$46,23,FALSE))</f>
        <v/>
      </c>
      <c r="AQ61" s="159" t="str">
        <f>IF(AQ59="","",VLOOKUP(AQ59,'シフト記号表（勤務時間帯）'!$C$5:$Y$46,23,FALSE))</f>
        <v/>
      </c>
      <c r="AR61" s="159" t="str">
        <f>IF(AR59="","",VLOOKUP(AR59,'シフト記号表（勤務時間帯）'!$C$5:$Y$46,23,FALSE))</f>
        <v/>
      </c>
      <c r="AS61" s="159" t="str">
        <f>IF(AS59="","",VLOOKUP(AS59,'シフト記号表（勤務時間帯）'!$C$5:$Y$46,23,FALSE))</f>
        <v/>
      </c>
      <c r="AT61" s="159" t="str">
        <f>IF(AT59="","",VLOOKUP(AT59,'シフト記号表（勤務時間帯）'!$C$5:$Y$46,23,FALSE))</f>
        <v/>
      </c>
      <c r="AU61" s="159" t="str">
        <f>IF(AU59="","",VLOOKUP(AU59,'シフト記号表（勤務時間帯）'!$C$5:$Y$46,23,FALSE))</f>
        <v/>
      </c>
      <c r="AV61" s="160" t="str">
        <f>IF(AV59="","",VLOOKUP(AV59,'シフト記号表（勤務時間帯）'!$C$5:$Y$46,23,FALSE))</f>
        <v/>
      </c>
      <c r="AW61" s="158" t="str">
        <f>IF(AW59="","",VLOOKUP(AW59,'シフト記号表（勤務時間帯）'!$C$5:$Y$46,23,FALSE))</f>
        <v/>
      </c>
      <c r="AX61" s="159" t="str">
        <f>IF(AX59="","",VLOOKUP(AX59,'シフト記号表（勤務時間帯）'!$C$5:$Y$46,23,FALSE))</f>
        <v/>
      </c>
      <c r="AY61" s="161" t="str">
        <f>IF(AY59="","",VLOOKUP(AY59,'シフト記号表（勤務時間帯）'!$C$5:$Y$46,23,FALSE))</f>
        <v/>
      </c>
      <c r="AZ61" s="275">
        <f>IF($BC$3="計画",SUM(U61:AV61),IF($BC$3="実績",SUM(U61:AY61),""))</f>
        <v>0</v>
      </c>
      <c r="BA61" s="276"/>
      <c r="BB61" s="277">
        <f>IF($BC$3="計画",AZ61/4,IF($BC$3="実績",(AZ61/($P$9/7)),""))</f>
        <v>0</v>
      </c>
      <c r="BC61" s="278"/>
      <c r="BD61" s="385"/>
      <c r="BE61" s="386"/>
      <c r="BF61" s="386"/>
      <c r="BG61" s="386"/>
      <c r="BH61" s="387"/>
    </row>
    <row r="62" spans="2:60" ht="20.25" customHeight="1" x14ac:dyDescent="0.4">
      <c r="B62" s="162"/>
      <c r="C62" s="432"/>
      <c r="D62" s="429"/>
      <c r="E62" s="429"/>
      <c r="F62" s="388"/>
      <c r="G62" s="417"/>
      <c r="H62" s="435"/>
      <c r="I62" s="435"/>
      <c r="J62" s="436"/>
      <c r="K62" s="372"/>
      <c r="L62" s="373"/>
      <c r="M62" s="374"/>
      <c r="N62" s="163"/>
      <c r="O62" s="163"/>
      <c r="P62" s="184" t="s">
        <v>17</v>
      </c>
      <c r="Q62" s="185"/>
      <c r="R62" s="185"/>
      <c r="S62" s="186"/>
      <c r="T62" s="187"/>
      <c r="U62" s="72"/>
      <c r="V62" s="73"/>
      <c r="W62" s="73"/>
      <c r="X62" s="73"/>
      <c r="Y62" s="73"/>
      <c r="Z62" s="73"/>
      <c r="AA62" s="74"/>
      <c r="AB62" s="72"/>
      <c r="AC62" s="73"/>
      <c r="AD62" s="73"/>
      <c r="AE62" s="73"/>
      <c r="AF62" s="73"/>
      <c r="AG62" s="73"/>
      <c r="AH62" s="74"/>
      <c r="AI62" s="72"/>
      <c r="AJ62" s="73"/>
      <c r="AK62" s="73"/>
      <c r="AL62" s="73"/>
      <c r="AM62" s="73"/>
      <c r="AN62" s="73"/>
      <c r="AO62" s="74"/>
      <c r="AP62" s="72"/>
      <c r="AQ62" s="73"/>
      <c r="AR62" s="73"/>
      <c r="AS62" s="73"/>
      <c r="AT62" s="73"/>
      <c r="AU62" s="73"/>
      <c r="AV62" s="74"/>
      <c r="AW62" s="72"/>
      <c r="AX62" s="73"/>
      <c r="AY62" s="77"/>
      <c r="AZ62" s="289"/>
      <c r="BA62" s="290"/>
      <c r="BB62" s="291"/>
      <c r="BC62" s="292"/>
      <c r="BD62" s="381"/>
      <c r="BE62" s="373"/>
      <c r="BF62" s="373"/>
      <c r="BG62" s="373"/>
      <c r="BH62" s="382"/>
    </row>
    <row r="63" spans="2:60" ht="20.25" customHeight="1" x14ac:dyDescent="0.4">
      <c r="B63" s="142">
        <f>B60+1</f>
        <v>16</v>
      </c>
      <c r="C63" s="432"/>
      <c r="D63" s="429"/>
      <c r="E63" s="429"/>
      <c r="F63" s="389"/>
      <c r="G63" s="370"/>
      <c r="H63" s="424"/>
      <c r="I63" s="424"/>
      <c r="J63" s="425"/>
      <c r="K63" s="375"/>
      <c r="L63" s="376"/>
      <c r="M63" s="377"/>
      <c r="N63" s="143">
        <f>C62</f>
        <v>0</v>
      </c>
      <c r="O63" s="143"/>
      <c r="P63" s="144" t="s">
        <v>84</v>
      </c>
      <c r="Q63" s="145"/>
      <c r="R63" s="145"/>
      <c r="S63" s="146"/>
      <c r="T63" s="147"/>
      <c r="U63" s="148" t="str">
        <f>IF(U62="","",VLOOKUP(U62,'シフト記号表（勤務時間帯）'!$C$5:$W$46,21,FALSE))</f>
        <v/>
      </c>
      <c r="V63" s="149" t="str">
        <f>IF(V62="","",VLOOKUP(V62,'シフト記号表（勤務時間帯）'!$C$5:$W$46,21,FALSE))</f>
        <v/>
      </c>
      <c r="W63" s="149" t="str">
        <f>IF(W62="","",VLOOKUP(W62,'シフト記号表（勤務時間帯）'!$C$5:$W$46,21,FALSE))</f>
        <v/>
      </c>
      <c r="X63" s="149" t="str">
        <f>IF(X62="","",VLOOKUP(X62,'シフト記号表（勤務時間帯）'!$C$5:$W$46,21,FALSE))</f>
        <v/>
      </c>
      <c r="Y63" s="149" t="str">
        <f>IF(Y62="","",VLOOKUP(Y62,'シフト記号表（勤務時間帯）'!$C$5:$W$46,21,FALSE))</f>
        <v/>
      </c>
      <c r="Z63" s="149" t="str">
        <f>IF(Z62="","",VLOOKUP(Z62,'シフト記号表（勤務時間帯）'!$C$5:$W$46,21,FALSE))</f>
        <v/>
      </c>
      <c r="AA63" s="150" t="str">
        <f>IF(AA62="","",VLOOKUP(AA62,'シフト記号表（勤務時間帯）'!$C$5:$W$46,21,FALSE))</f>
        <v/>
      </c>
      <c r="AB63" s="148" t="str">
        <f>IF(AB62="","",VLOOKUP(AB62,'シフト記号表（勤務時間帯）'!$C$5:$W$46,21,FALSE))</f>
        <v/>
      </c>
      <c r="AC63" s="149" t="str">
        <f>IF(AC62="","",VLOOKUP(AC62,'シフト記号表（勤務時間帯）'!$C$5:$W$46,21,FALSE))</f>
        <v/>
      </c>
      <c r="AD63" s="149" t="str">
        <f>IF(AD62="","",VLOOKUP(AD62,'シフト記号表（勤務時間帯）'!$C$5:$W$46,21,FALSE))</f>
        <v/>
      </c>
      <c r="AE63" s="149" t="str">
        <f>IF(AE62="","",VLOOKUP(AE62,'シフト記号表（勤務時間帯）'!$C$5:$W$46,21,FALSE))</f>
        <v/>
      </c>
      <c r="AF63" s="149" t="str">
        <f>IF(AF62="","",VLOOKUP(AF62,'シフト記号表（勤務時間帯）'!$C$5:$W$46,21,FALSE))</f>
        <v/>
      </c>
      <c r="AG63" s="149" t="str">
        <f>IF(AG62="","",VLOOKUP(AG62,'シフト記号表（勤務時間帯）'!$C$5:$W$46,21,FALSE))</f>
        <v/>
      </c>
      <c r="AH63" s="150" t="str">
        <f>IF(AH62="","",VLOOKUP(AH62,'シフト記号表（勤務時間帯）'!$C$5:$W$46,21,FALSE))</f>
        <v/>
      </c>
      <c r="AI63" s="148" t="str">
        <f>IF(AI62="","",VLOOKUP(AI62,'シフト記号表（勤務時間帯）'!$C$5:$W$46,21,FALSE))</f>
        <v/>
      </c>
      <c r="AJ63" s="149" t="str">
        <f>IF(AJ62="","",VLOOKUP(AJ62,'シフト記号表（勤務時間帯）'!$C$5:$W$46,21,FALSE))</f>
        <v/>
      </c>
      <c r="AK63" s="149" t="str">
        <f>IF(AK62="","",VLOOKUP(AK62,'シフト記号表（勤務時間帯）'!$C$5:$W$46,21,FALSE))</f>
        <v/>
      </c>
      <c r="AL63" s="149" t="str">
        <f>IF(AL62="","",VLOOKUP(AL62,'シフト記号表（勤務時間帯）'!$C$5:$W$46,21,FALSE))</f>
        <v/>
      </c>
      <c r="AM63" s="149" t="str">
        <f>IF(AM62="","",VLOOKUP(AM62,'シフト記号表（勤務時間帯）'!$C$5:$W$46,21,FALSE))</f>
        <v/>
      </c>
      <c r="AN63" s="149" t="str">
        <f>IF(AN62="","",VLOOKUP(AN62,'シフト記号表（勤務時間帯）'!$C$5:$W$46,21,FALSE))</f>
        <v/>
      </c>
      <c r="AO63" s="150" t="str">
        <f>IF(AO62="","",VLOOKUP(AO62,'シフト記号表（勤務時間帯）'!$C$5:$W$46,21,FALSE))</f>
        <v/>
      </c>
      <c r="AP63" s="148" t="str">
        <f>IF(AP62="","",VLOOKUP(AP62,'シフト記号表（勤務時間帯）'!$C$5:$W$46,21,FALSE))</f>
        <v/>
      </c>
      <c r="AQ63" s="149" t="str">
        <f>IF(AQ62="","",VLOOKUP(AQ62,'シフト記号表（勤務時間帯）'!$C$5:$W$46,21,FALSE))</f>
        <v/>
      </c>
      <c r="AR63" s="149" t="str">
        <f>IF(AR62="","",VLOOKUP(AR62,'シフト記号表（勤務時間帯）'!$C$5:$W$46,21,FALSE))</f>
        <v/>
      </c>
      <c r="AS63" s="149" t="str">
        <f>IF(AS62="","",VLOOKUP(AS62,'シフト記号表（勤務時間帯）'!$C$5:$W$46,21,FALSE))</f>
        <v/>
      </c>
      <c r="AT63" s="149" t="str">
        <f>IF(AT62="","",VLOOKUP(AT62,'シフト記号表（勤務時間帯）'!$C$5:$W$46,21,FALSE))</f>
        <v/>
      </c>
      <c r="AU63" s="149" t="str">
        <f>IF(AU62="","",VLOOKUP(AU62,'シフト記号表（勤務時間帯）'!$C$5:$W$46,21,FALSE))</f>
        <v/>
      </c>
      <c r="AV63" s="150" t="str">
        <f>IF(AV62="","",VLOOKUP(AV62,'シフト記号表（勤務時間帯）'!$C$5:$W$46,21,FALSE))</f>
        <v/>
      </c>
      <c r="AW63" s="148" t="str">
        <f>IF(AW62="","",VLOOKUP(AW62,'シフト記号表（勤務時間帯）'!$C$5:$W$46,21,FALSE))</f>
        <v/>
      </c>
      <c r="AX63" s="149" t="str">
        <f>IF(AX62="","",VLOOKUP(AX62,'シフト記号表（勤務時間帯）'!$C$5:$W$46,21,FALSE))</f>
        <v/>
      </c>
      <c r="AY63" s="151" t="str">
        <f>IF(AY62="","",VLOOKUP(AY62,'シフト記号表（勤務時間帯）'!$C$5:$W$46,21,FALSE))</f>
        <v/>
      </c>
      <c r="AZ63" s="267">
        <f>IF($BC$3="計画",SUM(U63:AV63),IF($BC$3="実績",SUM(U63:AY63),""))</f>
        <v>0</v>
      </c>
      <c r="BA63" s="268"/>
      <c r="BB63" s="269">
        <f>IF($BC$3="計画",AZ63/4,IF($BC$3="実績",(AZ63/($P$9/7)),""))</f>
        <v>0</v>
      </c>
      <c r="BC63" s="270"/>
      <c r="BD63" s="383"/>
      <c r="BE63" s="376"/>
      <c r="BF63" s="376"/>
      <c r="BG63" s="376"/>
      <c r="BH63" s="384"/>
    </row>
    <row r="64" spans="2:60" ht="20.25" customHeight="1" thickBot="1" x14ac:dyDescent="0.45">
      <c r="B64" s="431"/>
      <c r="C64" s="433"/>
      <c r="D64" s="434"/>
      <c r="E64" s="434"/>
      <c r="F64" s="394"/>
      <c r="G64" s="371"/>
      <c r="H64" s="426"/>
      <c r="I64" s="426"/>
      <c r="J64" s="427"/>
      <c r="K64" s="378"/>
      <c r="L64" s="379"/>
      <c r="M64" s="380"/>
      <c r="N64" s="153"/>
      <c r="O64" s="153">
        <f>C62</f>
        <v>0</v>
      </c>
      <c r="P64" s="189" t="s">
        <v>85</v>
      </c>
      <c r="Q64" s="190"/>
      <c r="R64" s="190"/>
      <c r="S64" s="191"/>
      <c r="T64" s="192"/>
      <c r="U64" s="158" t="str">
        <f>IF(U62="","",VLOOKUP(U62,'シフト記号表（勤務時間帯）'!$C$5:$Y$46,23,FALSE))</f>
        <v/>
      </c>
      <c r="V64" s="159" t="str">
        <f>IF(V62="","",VLOOKUP(V62,'シフト記号表（勤務時間帯）'!$C$5:$Y$46,23,FALSE))</f>
        <v/>
      </c>
      <c r="W64" s="159" t="str">
        <f>IF(W62="","",VLOOKUP(W62,'シフト記号表（勤務時間帯）'!$C$5:$Y$46,23,FALSE))</f>
        <v/>
      </c>
      <c r="X64" s="159" t="str">
        <f>IF(X62="","",VLOOKUP(X62,'シフト記号表（勤務時間帯）'!$C$5:$Y$46,23,FALSE))</f>
        <v/>
      </c>
      <c r="Y64" s="159" t="str">
        <f>IF(Y62="","",VLOOKUP(Y62,'シフト記号表（勤務時間帯）'!$C$5:$Y$46,23,FALSE))</f>
        <v/>
      </c>
      <c r="Z64" s="159" t="str">
        <f>IF(Z62="","",VLOOKUP(Z62,'シフト記号表（勤務時間帯）'!$C$5:$Y$46,23,FALSE))</f>
        <v/>
      </c>
      <c r="AA64" s="160" t="str">
        <f>IF(AA62="","",VLOOKUP(AA62,'シフト記号表（勤務時間帯）'!$C$5:$Y$46,23,FALSE))</f>
        <v/>
      </c>
      <c r="AB64" s="158" t="str">
        <f>IF(AB62="","",VLOOKUP(AB62,'シフト記号表（勤務時間帯）'!$C$5:$Y$46,23,FALSE))</f>
        <v/>
      </c>
      <c r="AC64" s="159" t="str">
        <f>IF(AC62="","",VLOOKUP(AC62,'シフト記号表（勤務時間帯）'!$C$5:$Y$46,23,FALSE))</f>
        <v/>
      </c>
      <c r="AD64" s="159" t="str">
        <f>IF(AD62="","",VLOOKUP(AD62,'シフト記号表（勤務時間帯）'!$C$5:$Y$46,23,FALSE))</f>
        <v/>
      </c>
      <c r="AE64" s="159" t="str">
        <f>IF(AE62="","",VLOOKUP(AE62,'シフト記号表（勤務時間帯）'!$C$5:$Y$46,23,FALSE))</f>
        <v/>
      </c>
      <c r="AF64" s="159" t="str">
        <f>IF(AF62="","",VLOOKUP(AF62,'シフト記号表（勤務時間帯）'!$C$5:$Y$46,23,FALSE))</f>
        <v/>
      </c>
      <c r="AG64" s="159" t="str">
        <f>IF(AG62="","",VLOOKUP(AG62,'シフト記号表（勤務時間帯）'!$C$5:$Y$46,23,FALSE))</f>
        <v/>
      </c>
      <c r="AH64" s="160" t="str">
        <f>IF(AH62="","",VLOOKUP(AH62,'シフト記号表（勤務時間帯）'!$C$5:$Y$46,23,FALSE))</f>
        <v/>
      </c>
      <c r="AI64" s="158" t="str">
        <f>IF(AI62="","",VLOOKUP(AI62,'シフト記号表（勤務時間帯）'!$C$5:$Y$46,23,FALSE))</f>
        <v/>
      </c>
      <c r="AJ64" s="159" t="str">
        <f>IF(AJ62="","",VLOOKUP(AJ62,'シフト記号表（勤務時間帯）'!$C$5:$Y$46,23,FALSE))</f>
        <v/>
      </c>
      <c r="AK64" s="159" t="str">
        <f>IF(AK62="","",VLOOKUP(AK62,'シフト記号表（勤務時間帯）'!$C$5:$Y$46,23,FALSE))</f>
        <v/>
      </c>
      <c r="AL64" s="159" t="str">
        <f>IF(AL62="","",VLOOKUP(AL62,'シフト記号表（勤務時間帯）'!$C$5:$Y$46,23,FALSE))</f>
        <v/>
      </c>
      <c r="AM64" s="159" t="str">
        <f>IF(AM62="","",VLOOKUP(AM62,'シフト記号表（勤務時間帯）'!$C$5:$Y$46,23,FALSE))</f>
        <v/>
      </c>
      <c r="AN64" s="159" t="str">
        <f>IF(AN62="","",VLOOKUP(AN62,'シフト記号表（勤務時間帯）'!$C$5:$Y$46,23,FALSE))</f>
        <v/>
      </c>
      <c r="AO64" s="160" t="str">
        <f>IF(AO62="","",VLOOKUP(AO62,'シフト記号表（勤務時間帯）'!$C$5:$Y$46,23,FALSE))</f>
        <v/>
      </c>
      <c r="AP64" s="158" t="str">
        <f>IF(AP62="","",VLOOKUP(AP62,'シフト記号表（勤務時間帯）'!$C$5:$Y$46,23,FALSE))</f>
        <v/>
      </c>
      <c r="AQ64" s="159" t="str">
        <f>IF(AQ62="","",VLOOKUP(AQ62,'シフト記号表（勤務時間帯）'!$C$5:$Y$46,23,FALSE))</f>
        <v/>
      </c>
      <c r="AR64" s="159" t="str">
        <f>IF(AR62="","",VLOOKUP(AR62,'シフト記号表（勤務時間帯）'!$C$5:$Y$46,23,FALSE))</f>
        <v/>
      </c>
      <c r="AS64" s="159" t="str">
        <f>IF(AS62="","",VLOOKUP(AS62,'シフト記号表（勤務時間帯）'!$C$5:$Y$46,23,FALSE))</f>
        <v/>
      </c>
      <c r="AT64" s="159" t="str">
        <f>IF(AT62="","",VLOOKUP(AT62,'シフト記号表（勤務時間帯）'!$C$5:$Y$46,23,FALSE))</f>
        <v/>
      </c>
      <c r="AU64" s="159" t="str">
        <f>IF(AU62="","",VLOOKUP(AU62,'シフト記号表（勤務時間帯）'!$C$5:$Y$46,23,FALSE))</f>
        <v/>
      </c>
      <c r="AV64" s="160" t="str">
        <f>IF(AV62="","",VLOOKUP(AV62,'シフト記号表（勤務時間帯）'!$C$5:$Y$46,23,FALSE))</f>
        <v/>
      </c>
      <c r="AW64" s="158" t="str">
        <f>IF(AW62="","",VLOOKUP(AW62,'シフト記号表（勤務時間帯）'!$C$5:$Y$46,23,FALSE))</f>
        <v/>
      </c>
      <c r="AX64" s="159" t="str">
        <f>IF(AX62="","",VLOOKUP(AX62,'シフト記号表（勤務時間帯）'!$C$5:$Y$46,23,FALSE))</f>
        <v/>
      </c>
      <c r="AY64" s="161" t="str">
        <f>IF(AY62="","",VLOOKUP(AY62,'シフト記号表（勤務時間帯）'!$C$5:$Y$46,23,FALSE))</f>
        <v/>
      </c>
      <c r="AZ64" s="275">
        <f>IF($BC$3="計画",SUM(U64:AV64),IF($BC$3="実績",SUM(U64:AY64),""))</f>
        <v>0</v>
      </c>
      <c r="BA64" s="276"/>
      <c r="BB64" s="277">
        <f>IF($BC$3="計画",AZ64/4,IF($BC$3="実績",(AZ64/($P$9/7)),""))</f>
        <v>0</v>
      </c>
      <c r="BC64" s="278"/>
      <c r="BD64" s="383"/>
      <c r="BE64" s="376"/>
      <c r="BF64" s="376"/>
      <c r="BG64" s="376"/>
      <c r="BH64" s="384"/>
    </row>
    <row r="65" spans="2:60" ht="20.25" customHeight="1" x14ac:dyDescent="0.4">
      <c r="B65" s="231" t="s">
        <v>124</v>
      </c>
      <c r="C65" s="428"/>
      <c r="D65" s="428"/>
      <c r="E65" s="428"/>
      <c r="F65" s="232"/>
      <c r="G65" s="232"/>
      <c r="H65" s="232"/>
      <c r="I65" s="232"/>
      <c r="J65" s="232"/>
      <c r="K65" s="232"/>
      <c r="L65" s="232"/>
      <c r="M65" s="232"/>
      <c r="N65" s="232"/>
      <c r="O65" s="232"/>
      <c r="P65" s="232"/>
      <c r="Q65" s="232"/>
      <c r="R65" s="232"/>
      <c r="S65" s="232"/>
      <c r="T65" s="233"/>
      <c r="U65" s="87"/>
      <c r="V65" s="88"/>
      <c r="W65" s="88"/>
      <c r="X65" s="88"/>
      <c r="Y65" s="88"/>
      <c r="Z65" s="88"/>
      <c r="AA65" s="89"/>
      <c r="AB65" s="90"/>
      <c r="AC65" s="88"/>
      <c r="AD65" s="88"/>
      <c r="AE65" s="88"/>
      <c r="AF65" s="88"/>
      <c r="AG65" s="88"/>
      <c r="AH65" s="89"/>
      <c r="AI65" s="90"/>
      <c r="AJ65" s="88"/>
      <c r="AK65" s="88"/>
      <c r="AL65" s="88"/>
      <c r="AM65" s="88"/>
      <c r="AN65" s="88"/>
      <c r="AO65" s="89"/>
      <c r="AP65" s="90"/>
      <c r="AQ65" s="88"/>
      <c r="AR65" s="88"/>
      <c r="AS65" s="88"/>
      <c r="AT65" s="88"/>
      <c r="AU65" s="88"/>
      <c r="AV65" s="89"/>
      <c r="AW65" s="90"/>
      <c r="AX65" s="88"/>
      <c r="AY65" s="91"/>
      <c r="AZ65" s="234"/>
      <c r="BA65" s="235"/>
      <c r="BB65" s="240"/>
      <c r="BC65" s="241"/>
      <c r="BD65" s="241"/>
      <c r="BE65" s="241"/>
      <c r="BF65" s="241"/>
      <c r="BG65" s="241"/>
      <c r="BH65" s="235"/>
    </row>
    <row r="66" spans="2:60" ht="20.25" customHeight="1" x14ac:dyDescent="0.4">
      <c r="B66" s="247" t="s">
        <v>125</v>
      </c>
      <c r="C66" s="248"/>
      <c r="D66" s="248"/>
      <c r="E66" s="248"/>
      <c r="F66" s="248"/>
      <c r="G66" s="248"/>
      <c r="H66" s="248"/>
      <c r="I66" s="248"/>
      <c r="J66" s="248"/>
      <c r="K66" s="248"/>
      <c r="L66" s="248"/>
      <c r="M66" s="248"/>
      <c r="N66" s="248"/>
      <c r="O66" s="248"/>
      <c r="P66" s="248"/>
      <c r="Q66" s="248"/>
      <c r="R66" s="248"/>
      <c r="S66" s="248"/>
      <c r="T66" s="249"/>
      <c r="U66" s="92"/>
      <c r="V66" s="93"/>
      <c r="W66" s="93"/>
      <c r="X66" s="93"/>
      <c r="Y66" s="93"/>
      <c r="Z66" s="93"/>
      <c r="AA66" s="94"/>
      <c r="AB66" s="95"/>
      <c r="AC66" s="93"/>
      <c r="AD66" s="93"/>
      <c r="AE66" s="93"/>
      <c r="AF66" s="93"/>
      <c r="AG66" s="93"/>
      <c r="AH66" s="94"/>
      <c r="AI66" s="95"/>
      <c r="AJ66" s="93"/>
      <c r="AK66" s="93"/>
      <c r="AL66" s="93"/>
      <c r="AM66" s="93"/>
      <c r="AN66" s="93"/>
      <c r="AO66" s="94"/>
      <c r="AP66" s="95"/>
      <c r="AQ66" s="93"/>
      <c r="AR66" s="93"/>
      <c r="AS66" s="93"/>
      <c r="AT66" s="93"/>
      <c r="AU66" s="93"/>
      <c r="AV66" s="94"/>
      <c r="AW66" s="95"/>
      <c r="AX66" s="93"/>
      <c r="AY66" s="96"/>
      <c r="AZ66" s="236"/>
      <c r="BA66" s="237"/>
      <c r="BB66" s="242"/>
      <c r="BC66" s="243"/>
      <c r="BD66" s="243"/>
      <c r="BE66" s="243"/>
      <c r="BF66" s="243"/>
      <c r="BG66" s="243"/>
      <c r="BH66" s="237"/>
    </row>
    <row r="67" spans="2:60" ht="20.25" customHeight="1" x14ac:dyDescent="0.4">
      <c r="B67" s="247" t="s">
        <v>194</v>
      </c>
      <c r="C67" s="248"/>
      <c r="D67" s="248"/>
      <c r="E67" s="248"/>
      <c r="F67" s="248"/>
      <c r="G67" s="248"/>
      <c r="H67" s="248"/>
      <c r="I67" s="248"/>
      <c r="J67" s="248"/>
      <c r="K67" s="248"/>
      <c r="L67" s="248"/>
      <c r="M67" s="248"/>
      <c r="N67" s="248"/>
      <c r="O67" s="248"/>
      <c r="P67" s="248"/>
      <c r="Q67" s="248"/>
      <c r="R67" s="248"/>
      <c r="S67" s="248"/>
      <c r="T67" s="249"/>
      <c r="U67" s="92"/>
      <c r="V67" s="93"/>
      <c r="W67" s="93"/>
      <c r="X67" s="93"/>
      <c r="Y67" s="93"/>
      <c r="Z67" s="93"/>
      <c r="AA67" s="97"/>
      <c r="AB67" s="98"/>
      <c r="AC67" s="93"/>
      <c r="AD67" s="93"/>
      <c r="AE67" s="93"/>
      <c r="AF67" s="93"/>
      <c r="AG67" s="93"/>
      <c r="AH67" s="97"/>
      <c r="AI67" s="98"/>
      <c r="AJ67" s="93"/>
      <c r="AK67" s="93"/>
      <c r="AL67" s="93"/>
      <c r="AM67" s="93"/>
      <c r="AN67" s="93"/>
      <c r="AO67" s="97"/>
      <c r="AP67" s="98"/>
      <c r="AQ67" s="93"/>
      <c r="AR67" s="93"/>
      <c r="AS67" s="93"/>
      <c r="AT67" s="93"/>
      <c r="AU67" s="93"/>
      <c r="AV67" s="97"/>
      <c r="AW67" s="98"/>
      <c r="AX67" s="93"/>
      <c r="AY67" s="96"/>
      <c r="AZ67" s="238"/>
      <c r="BA67" s="239"/>
      <c r="BB67" s="242"/>
      <c r="BC67" s="243"/>
      <c r="BD67" s="243"/>
      <c r="BE67" s="243"/>
      <c r="BF67" s="243"/>
      <c r="BG67" s="243"/>
      <c r="BH67" s="237"/>
    </row>
    <row r="68" spans="2:60" ht="20.25" customHeight="1" x14ac:dyDescent="0.4">
      <c r="B68" s="247" t="s">
        <v>195</v>
      </c>
      <c r="C68" s="248"/>
      <c r="D68" s="248"/>
      <c r="E68" s="248"/>
      <c r="F68" s="248"/>
      <c r="G68" s="248"/>
      <c r="H68" s="248"/>
      <c r="I68" s="248"/>
      <c r="J68" s="248"/>
      <c r="K68" s="248"/>
      <c r="L68" s="248"/>
      <c r="M68" s="248"/>
      <c r="N68" s="248"/>
      <c r="O68" s="248"/>
      <c r="P68" s="248"/>
      <c r="Q68" s="248"/>
      <c r="R68" s="248"/>
      <c r="S68" s="248"/>
      <c r="T68" s="249"/>
      <c r="U68" s="205" t="str">
        <f>IF(SUMIF($N$17:$N$64,"介護従業者",U17:U64)=0,"",SUMIF($N$17:$N$64,"介護従業者",U17:U64))</f>
        <v/>
      </c>
      <c r="V68" s="205" t="str">
        <f>IF(SUMIF($N$17:$N$64,"介護従業者",V17:V64)=0,"",SUMIF($N$17:$N$64,"介護従業者",V17:V64))</f>
        <v/>
      </c>
      <c r="W68" s="205" t="str">
        <f>IF(SUMIF($N$17:$N$64,"介護従業者",W17:W64)=0,"",SUMIF($N$17:$N$64,"介護従業者",W17:W64))</f>
        <v/>
      </c>
      <c r="X68" s="205" t="str">
        <f>IF(SUMIF($N$17:$N$64,"介護従業者",X17:X64)=0,"",SUMIF($N$17:$N$64,"介護従業者",X17:X64))</f>
        <v/>
      </c>
      <c r="Y68" s="205" t="str">
        <f>IF(SUMIF($N$17:$N$64,"介護従業者",Y17:Y64)=0,"",SUMIF($N$17:$N$64,"介護従業者",Y17:Y64))</f>
        <v/>
      </c>
      <c r="Z68" s="205" t="str">
        <f>IF(SUMIF($N$17:$N$64,"介護従業者",Z17:Z64)=0,"",SUMIF($N$17:$N$64,"介護従業者",Z17:Z64))</f>
        <v/>
      </c>
      <c r="AA68" s="206" t="str">
        <f>IF(SUMIF($N$17:$N$64,"介護従業者",AA17:AA64)=0,"",SUMIF($N$17:$N$64,"介護従業者",AA17:AA64))</f>
        <v/>
      </c>
      <c r="AB68" s="205" t="str">
        <f>IF(SUMIF($N$17:$N$64,"介護従業者",AB17:AB64)=0,"",SUMIF($N$17:$N$64,"介護従業者",AB17:AB64))</f>
        <v/>
      </c>
      <c r="AC68" s="205" t="str">
        <f>IF(SUMIF($N$17:$N$64,"介護従業者",AC17:AC64)=0,"",SUMIF($N$17:$N$64,"介護従業者",AC17:AC64))</f>
        <v/>
      </c>
      <c r="AD68" s="205" t="str">
        <f>IF(SUMIF($N$17:$N$64,"介護従業者",AD17:AD64)=0,"",SUMIF($N$17:$N$64,"介護従業者",AD17:AD64))</f>
        <v/>
      </c>
      <c r="AE68" s="205" t="str">
        <f>IF(SUMIF($N$17:$N$64,"介護従業者",AE17:AE64)=0,"",SUMIF($N$17:$N$64,"介護従業者",AE17:AE64))</f>
        <v/>
      </c>
      <c r="AF68" s="205" t="str">
        <f>IF(SUMIF($N$17:$N$64,"介護従業者",AF17:AF64)=0,"",SUMIF($N$17:$N$64,"介護従業者",AF17:AF64))</f>
        <v/>
      </c>
      <c r="AG68" s="205" t="str">
        <f>IF(SUMIF($N$17:$N$64,"介護従業者",AG17:AG64)=0,"",SUMIF($N$17:$N$64,"介護従業者",AG17:AG64))</f>
        <v/>
      </c>
      <c r="AH68" s="206" t="str">
        <f>IF(SUMIF($N$17:$N$64,"介護従業者",AH17:AH64)=0,"",SUMIF($N$17:$N$64,"介護従業者",AH17:AH64))</f>
        <v/>
      </c>
      <c r="AI68" s="205" t="str">
        <f>IF(SUMIF($N$17:$N$64,"介護従業者",AI17:AI64)=0,"",SUMIF($N$17:$N$64,"介護従業者",AI17:AI64))</f>
        <v/>
      </c>
      <c r="AJ68" s="205" t="str">
        <f>IF(SUMIF($N$17:$N$64,"介護従業者",AJ17:AJ64)=0,"",SUMIF($N$17:$N$64,"介護従業者",AJ17:AJ64))</f>
        <v/>
      </c>
      <c r="AK68" s="205" t="str">
        <f>IF(SUMIF($N$17:$N$64,"介護従業者",AK17:AK64)=0,"",SUMIF($N$17:$N$64,"介護従業者",AK17:AK64))</f>
        <v/>
      </c>
      <c r="AL68" s="205" t="str">
        <f>IF(SUMIF($N$17:$N$64,"介護従業者",AL17:AL64)=0,"",SUMIF($N$17:$N$64,"介護従業者",AL17:AL64))</f>
        <v/>
      </c>
      <c r="AM68" s="205" t="str">
        <f>IF(SUMIF($N$17:$N$64,"介護従業者",AM17:AM64)=0,"",SUMIF($N$17:$N$64,"介護従業者",AM17:AM64))</f>
        <v/>
      </c>
      <c r="AN68" s="205" t="str">
        <f>IF(SUMIF($N$17:$N$64,"介護従業者",AN17:AN64)=0,"",SUMIF($N$17:$N$64,"介護従業者",AN17:AN64))</f>
        <v/>
      </c>
      <c r="AO68" s="206" t="str">
        <f>IF(SUMIF($N$17:$N$64,"介護従業者",AO17:AO64)=0,"",SUMIF($N$17:$N$64,"介護従業者",AO17:AO64))</f>
        <v/>
      </c>
      <c r="AP68" s="205" t="str">
        <f>IF(SUMIF($N$17:$N$64,"介護従業者",AP17:AP64)=0,"",SUMIF($N$17:$N$64,"介護従業者",AP17:AP64))</f>
        <v/>
      </c>
      <c r="AQ68" s="205" t="str">
        <f>IF(SUMIF($N$17:$N$64,"介護従業者",AQ17:AQ64)=0,"",SUMIF($N$17:$N$64,"介護従業者",AQ17:AQ64))</f>
        <v/>
      </c>
      <c r="AR68" s="205" t="str">
        <f>IF(SUMIF($N$17:$N$64,"介護従業者",AR17:AR64)=0,"",SUMIF($N$17:$N$64,"介護従業者",AR17:AR64))</f>
        <v/>
      </c>
      <c r="AS68" s="205" t="str">
        <f>IF(SUMIF($N$17:$N$64,"介護従業者",AS17:AS64)=0,"",SUMIF($N$17:$N$64,"介護従業者",AS17:AS64))</f>
        <v/>
      </c>
      <c r="AT68" s="205" t="str">
        <f>IF(SUMIF($N$17:$N$64,"介護従業者",AT17:AT64)=0,"",SUMIF($N$17:$N$64,"介護従業者",AT17:AT64))</f>
        <v/>
      </c>
      <c r="AU68" s="205" t="str">
        <f>IF(SUMIF($N$17:$N$64,"介護従業者",AU17:AU64)=0,"",SUMIF($N$17:$N$64,"介護従業者",AU17:AU64))</f>
        <v/>
      </c>
      <c r="AV68" s="206" t="str">
        <f>IF(SUMIF($N$17:$N$64,"介護従業者",AV17:AV64)=0,"",SUMIF($N$17:$N$64,"介護従業者",AV17:AV64))</f>
        <v/>
      </c>
      <c r="AW68" s="205" t="str">
        <f>IF(SUMIF($N$17:$N$64,"介護従業者",AW17:AW64)=0,"",SUMIF($N$17:$N$64,"介護従業者",AW17:AW64))</f>
        <v/>
      </c>
      <c r="AX68" s="205" t="str">
        <f>IF(SUMIF($N$17:$N$64,"介護従業者",AX17:AX64)=0,"",SUMIF($N$17:$N$64,"介護従業者",AX17:AX64))</f>
        <v/>
      </c>
      <c r="AY68" s="205" t="str">
        <f>IF(SUMIF($N$17:$N$64,"介護従業者",AY17:AY64)=0,"",SUMIF($N$17:$N$64,"介護従業者",AY17:AY64))</f>
        <v/>
      </c>
      <c r="AZ68" s="250">
        <f>IF($BC$3="計画",SUM(U68:AV68),IF($BC$3="実績",SUM(U68:AY68),""))</f>
        <v>0</v>
      </c>
      <c r="BA68" s="251"/>
      <c r="BB68" s="242"/>
      <c r="BC68" s="243"/>
      <c r="BD68" s="243"/>
      <c r="BE68" s="243"/>
      <c r="BF68" s="243"/>
      <c r="BG68" s="243"/>
      <c r="BH68" s="237"/>
    </row>
    <row r="69" spans="2:60" ht="20.25" customHeight="1" thickBot="1" x14ac:dyDescent="0.45">
      <c r="B69" s="252" t="s">
        <v>196</v>
      </c>
      <c r="C69" s="253"/>
      <c r="D69" s="253"/>
      <c r="E69" s="253"/>
      <c r="F69" s="253"/>
      <c r="G69" s="253"/>
      <c r="H69" s="253"/>
      <c r="I69" s="253"/>
      <c r="J69" s="253"/>
      <c r="K69" s="253"/>
      <c r="L69" s="253"/>
      <c r="M69" s="253"/>
      <c r="N69" s="253"/>
      <c r="O69" s="253"/>
      <c r="P69" s="253"/>
      <c r="Q69" s="253"/>
      <c r="R69" s="253"/>
      <c r="S69" s="253"/>
      <c r="T69" s="254"/>
      <c r="U69" s="208" t="str">
        <f>IF(SUMIF($O$17:$O$64,"介護従業者",U17:U64)=0,"",SUMIF($O$17:$O$64,"介護従業者",U17:U64))</f>
        <v/>
      </c>
      <c r="V69" s="208" t="str">
        <f t="shared" ref="V69:AY69" si="14">IF(SUMIF($O$17:$O$64,"介護従業者",V17:V64)=0,"",SUMIF($O$17:$O$64,"介護従業者",V17:V64))</f>
        <v/>
      </c>
      <c r="W69" s="208" t="str">
        <f t="shared" si="14"/>
        <v/>
      </c>
      <c r="X69" s="208" t="str">
        <f t="shared" si="14"/>
        <v/>
      </c>
      <c r="Y69" s="208" t="str">
        <f t="shared" si="14"/>
        <v/>
      </c>
      <c r="Z69" s="208" t="str">
        <f t="shared" si="14"/>
        <v/>
      </c>
      <c r="AA69" s="210" t="str">
        <f t="shared" si="14"/>
        <v/>
      </c>
      <c r="AB69" s="208" t="str">
        <f t="shared" si="14"/>
        <v/>
      </c>
      <c r="AC69" s="208" t="str">
        <f t="shared" si="14"/>
        <v/>
      </c>
      <c r="AD69" s="208" t="str">
        <f t="shared" si="14"/>
        <v/>
      </c>
      <c r="AE69" s="208" t="str">
        <f t="shared" si="14"/>
        <v/>
      </c>
      <c r="AF69" s="208" t="str">
        <f t="shared" si="14"/>
        <v/>
      </c>
      <c r="AG69" s="208" t="str">
        <f t="shared" si="14"/>
        <v/>
      </c>
      <c r="AH69" s="210" t="str">
        <f t="shared" si="14"/>
        <v/>
      </c>
      <c r="AI69" s="208" t="str">
        <f t="shared" si="14"/>
        <v/>
      </c>
      <c r="AJ69" s="208" t="str">
        <f t="shared" si="14"/>
        <v/>
      </c>
      <c r="AK69" s="208" t="str">
        <f t="shared" si="14"/>
        <v/>
      </c>
      <c r="AL69" s="208" t="str">
        <f t="shared" si="14"/>
        <v/>
      </c>
      <c r="AM69" s="208" t="str">
        <f t="shared" si="14"/>
        <v/>
      </c>
      <c r="AN69" s="208" t="str">
        <f t="shared" si="14"/>
        <v/>
      </c>
      <c r="AO69" s="210" t="str">
        <f t="shared" si="14"/>
        <v/>
      </c>
      <c r="AP69" s="208" t="str">
        <f t="shared" si="14"/>
        <v/>
      </c>
      <c r="AQ69" s="208" t="str">
        <f t="shared" si="14"/>
        <v/>
      </c>
      <c r="AR69" s="208" t="str">
        <f t="shared" si="14"/>
        <v/>
      </c>
      <c r="AS69" s="208" t="str">
        <f t="shared" si="14"/>
        <v/>
      </c>
      <c r="AT69" s="208" t="str">
        <f t="shared" si="14"/>
        <v/>
      </c>
      <c r="AU69" s="208" t="str">
        <f t="shared" si="14"/>
        <v/>
      </c>
      <c r="AV69" s="437" t="str">
        <f t="shared" si="14"/>
        <v/>
      </c>
      <c r="AW69" s="208" t="str">
        <f t="shared" si="14"/>
        <v/>
      </c>
      <c r="AX69" s="208" t="str">
        <f t="shared" si="14"/>
        <v/>
      </c>
      <c r="AY69" s="208" t="str">
        <f t="shared" si="14"/>
        <v/>
      </c>
      <c r="AZ69" s="255">
        <f>IF($BC$3="計画",SUM(U69:AV69),IF($BC$3="実績",SUM(U69:AY69),""))</f>
        <v>0</v>
      </c>
      <c r="BA69" s="256"/>
      <c r="BB69" s="244"/>
      <c r="BC69" s="245"/>
      <c r="BD69" s="245"/>
      <c r="BE69" s="245"/>
      <c r="BF69" s="245"/>
      <c r="BG69" s="245"/>
      <c r="BH69" s="246"/>
    </row>
    <row r="70" spans="2:60" s="213" customFormat="1" ht="20.25" customHeight="1" x14ac:dyDescent="0.4">
      <c r="C70" s="214"/>
      <c r="D70" s="214"/>
      <c r="E70" s="214"/>
      <c r="N70" s="214"/>
      <c r="O70" s="214"/>
      <c r="R70" s="215"/>
      <c r="BH70" s="216"/>
    </row>
    <row r="71" spans="2:60" ht="20.25" customHeight="1" x14ac:dyDescent="0.4"/>
    <row r="72" spans="2:60" ht="20.25" customHeight="1" x14ac:dyDescent="0.4"/>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124" spans="1:57" x14ac:dyDescent="0.4">
      <c r="A124" s="217"/>
      <c r="B124" s="217"/>
      <c r="C124" s="218"/>
      <c r="D124" s="218"/>
      <c r="E124" s="218"/>
      <c r="F124" s="218"/>
      <c r="G124" s="219"/>
      <c r="H124" s="219"/>
      <c r="I124" s="219"/>
      <c r="J124" s="219"/>
      <c r="K124" s="219"/>
      <c r="L124" s="219"/>
      <c r="M124" s="219"/>
      <c r="N124" s="218"/>
      <c r="O124" s="218"/>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20"/>
      <c r="AY124" s="220"/>
      <c r="AZ124" s="220"/>
      <c r="BA124" s="220"/>
      <c r="BB124" s="220"/>
      <c r="BC124" s="220"/>
      <c r="BD124" s="220"/>
      <c r="BE124" s="220"/>
    </row>
    <row r="125" spans="1:57" x14ac:dyDescent="0.4">
      <c r="A125" s="217"/>
      <c r="B125" s="217"/>
      <c r="C125" s="218"/>
      <c r="D125" s="218"/>
      <c r="E125" s="218"/>
      <c r="F125" s="218"/>
      <c r="G125" s="219"/>
      <c r="H125" s="219"/>
      <c r="I125" s="219"/>
      <c r="J125" s="219"/>
      <c r="K125" s="219"/>
      <c r="L125" s="219"/>
      <c r="M125" s="219"/>
      <c r="N125" s="218"/>
      <c r="O125" s="218"/>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20"/>
      <c r="AY125" s="220"/>
      <c r="AZ125" s="220"/>
      <c r="BA125" s="220"/>
      <c r="BB125" s="220"/>
      <c r="BC125" s="220"/>
      <c r="BD125" s="220"/>
      <c r="BE125" s="220"/>
    </row>
    <row r="126" spans="1:57" x14ac:dyDescent="0.4">
      <c r="A126" s="217"/>
      <c r="B126" s="217"/>
      <c r="C126" s="221"/>
      <c r="D126" s="221"/>
      <c r="E126" s="221"/>
      <c r="F126" s="221"/>
      <c r="G126" s="218"/>
      <c r="H126" s="218"/>
      <c r="I126" s="217"/>
      <c r="J126" s="217"/>
      <c r="K126" s="217"/>
      <c r="L126" s="217"/>
      <c r="M126" s="217"/>
      <c r="N126" s="221"/>
      <c r="O126" s="221"/>
      <c r="P126" s="217"/>
    </row>
    <row r="127" spans="1:57" x14ac:dyDescent="0.4">
      <c r="A127" s="217"/>
      <c r="B127" s="217"/>
      <c r="C127" s="221"/>
      <c r="D127" s="221"/>
      <c r="E127" s="221"/>
      <c r="F127" s="221"/>
      <c r="G127" s="218"/>
      <c r="H127" s="218"/>
      <c r="I127" s="217"/>
      <c r="J127" s="217"/>
      <c r="K127" s="217"/>
      <c r="L127" s="217"/>
      <c r="M127" s="217"/>
      <c r="N127" s="221"/>
      <c r="O127" s="221"/>
      <c r="P127" s="217"/>
    </row>
    <row r="128" spans="1:57" x14ac:dyDescent="0.4">
      <c r="C128" s="39"/>
      <c r="D128" s="39"/>
      <c r="E128" s="39"/>
      <c r="F128" s="39"/>
      <c r="N128" s="39"/>
      <c r="O128" s="39"/>
    </row>
    <row r="129" spans="3:15" x14ac:dyDescent="0.4">
      <c r="C129" s="39"/>
      <c r="D129" s="39"/>
      <c r="E129" s="39"/>
      <c r="F129" s="39"/>
      <c r="N129" s="39"/>
      <c r="O129" s="39"/>
    </row>
    <row r="130" spans="3:15" x14ac:dyDescent="0.4">
      <c r="C130" s="39"/>
      <c r="D130" s="39"/>
      <c r="E130" s="39"/>
      <c r="F130" s="39"/>
      <c r="N130" s="39"/>
      <c r="O130" s="39"/>
    </row>
    <row r="131" spans="3:15" x14ac:dyDescent="0.4">
      <c r="C131" s="39"/>
      <c r="D131" s="39"/>
      <c r="E131" s="39"/>
      <c r="F131" s="39"/>
      <c r="N131" s="39"/>
      <c r="O131" s="39"/>
    </row>
  </sheetData>
  <sheetProtection sheet="1" insertRows="0" deleteRows="0"/>
  <mergeCells count="220">
    <mergeCell ref="A1:W2"/>
    <mergeCell ref="C47:E49"/>
    <mergeCell ref="C50:E52"/>
    <mergeCell ref="C53:E55"/>
    <mergeCell ref="C56:E58"/>
    <mergeCell ref="C59:E61"/>
    <mergeCell ref="C62:E64"/>
    <mergeCell ref="G17:J19"/>
    <mergeCell ref="G20:J22"/>
    <mergeCell ref="G23:J25"/>
    <mergeCell ref="G26:J28"/>
    <mergeCell ref="G29:J31"/>
    <mergeCell ref="G32:J34"/>
    <mergeCell ref="G35:J37"/>
    <mergeCell ref="G38:J40"/>
    <mergeCell ref="G41:J43"/>
    <mergeCell ref="G44:J46"/>
    <mergeCell ref="G47:J49"/>
    <mergeCell ref="G50:J52"/>
    <mergeCell ref="G53:J55"/>
    <mergeCell ref="G56:J58"/>
    <mergeCell ref="G59:J61"/>
    <mergeCell ref="G62:J64"/>
    <mergeCell ref="C17:E19"/>
    <mergeCell ref="C20:E22"/>
    <mergeCell ref="C23:E25"/>
    <mergeCell ref="C26:E28"/>
    <mergeCell ref="C29:E31"/>
    <mergeCell ref="C32:E34"/>
    <mergeCell ref="C35:E37"/>
    <mergeCell ref="C38:E40"/>
    <mergeCell ref="C41:E43"/>
    <mergeCell ref="K23:M25"/>
    <mergeCell ref="K26:M28"/>
    <mergeCell ref="F23:F25"/>
    <mergeCell ref="F26:F28"/>
    <mergeCell ref="AB7:AD7"/>
    <mergeCell ref="K29:M31"/>
    <mergeCell ref="K32:M34"/>
    <mergeCell ref="K35:M37"/>
    <mergeCell ref="K38:M40"/>
    <mergeCell ref="F29:F31"/>
    <mergeCell ref="F32:F34"/>
    <mergeCell ref="F35:F37"/>
    <mergeCell ref="F20:F22"/>
    <mergeCell ref="K17:M19"/>
    <mergeCell ref="K20:M22"/>
    <mergeCell ref="BD44:BH46"/>
    <mergeCell ref="BD62:BH64"/>
    <mergeCell ref="K56:M58"/>
    <mergeCell ref="AZ56:BA56"/>
    <mergeCell ref="BB56:BC56"/>
    <mergeCell ref="BD53:BH55"/>
    <mergeCell ref="AZ54:BA54"/>
    <mergeCell ref="BB54:BC54"/>
    <mergeCell ref="AZ55:BA55"/>
    <mergeCell ref="BB55:BC55"/>
    <mergeCell ref="K53:M55"/>
    <mergeCell ref="AZ53:BA53"/>
    <mergeCell ref="BD59:BH61"/>
    <mergeCell ref="BD56:BH58"/>
    <mergeCell ref="AZ57:BA57"/>
    <mergeCell ref="BB57:BC57"/>
    <mergeCell ref="AZ58:BA58"/>
    <mergeCell ref="BB58:BC58"/>
    <mergeCell ref="AZ62:BA62"/>
    <mergeCell ref="BB62:BC62"/>
    <mergeCell ref="AZ61:BA61"/>
    <mergeCell ref="BB61:BC61"/>
    <mergeCell ref="BD47:BH49"/>
    <mergeCell ref="AW13:AY13"/>
    <mergeCell ref="AZ29:BA29"/>
    <mergeCell ref="BB29:BC29"/>
    <mergeCell ref="AZ23:BA23"/>
    <mergeCell ref="BB23:BC23"/>
    <mergeCell ref="BD32:BH34"/>
    <mergeCell ref="BD35:BH37"/>
    <mergeCell ref="BD38:BH40"/>
    <mergeCell ref="BD41:BH43"/>
    <mergeCell ref="BD20:BH22"/>
    <mergeCell ref="BD23:BH25"/>
    <mergeCell ref="BD26:BH28"/>
    <mergeCell ref="BD29:BH31"/>
    <mergeCell ref="BB18:BC18"/>
    <mergeCell ref="BB19:BC19"/>
    <mergeCell ref="BB17:BC17"/>
    <mergeCell ref="AZ30:BA30"/>
    <mergeCell ref="BB20:BC20"/>
    <mergeCell ref="AZ21:BA21"/>
    <mergeCell ref="BB21:BC21"/>
    <mergeCell ref="AZ22:BA22"/>
    <mergeCell ref="BB22:BC22"/>
    <mergeCell ref="AZ20:BA20"/>
    <mergeCell ref="AZ25:BA25"/>
    <mergeCell ref="BB30:BC30"/>
    <mergeCell ref="AZ31:BA31"/>
    <mergeCell ref="BB31:BC31"/>
    <mergeCell ref="B12:B16"/>
    <mergeCell ref="F12:F16"/>
    <mergeCell ref="AA2:AB2"/>
    <mergeCell ref="AD2:AE2"/>
    <mergeCell ref="AH2:AI2"/>
    <mergeCell ref="BD7:BE7"/>
    <mergeCell ref="BD9:BE9"/>
    <mergeCell ref="K7:L7"/>
    <mergeCell ref="P9:Q9"/>
    <mergeCell ref="AZ12:BA16"/>
    <mergeCell ref="BB12:BC16"/>
    <mergeCell ref="BD12:BH16"/>
    <mergeCell ref="C7:D7"/>
    <mergeCell ref="G7:H7"/>
    <mergeCell ref="AF7:AH7"/>
    <mergeCell ref="AM7:AN7"/>
    <mergeCell ref="AQ9:AR9"/>
    <mergeCell ref="AR7:AS7"/>
    <mergeCell ref="K12:M16"/>
    <mergeCell ref="U13:AA13"/>
    <mergeCell ref="G12:J16"/>
    <mergeCell ref="P12:T16"/>
    <mergeCell ref="AB13:AH13"/>
    <mergeCell ref="AI13:AO13"/>
    <mergeCell ref="AR1:BG1"/>
    <mergeCell ref="AR2:BG2"/>
    <mergeCell ref="C12:E16"/>
    <mergeCell ref="BC3:BF3"/>
    <mergeCell ref="AZ19:BA19"/>
    <mergeCell ref="AZ18:BA18"/>
    <mergeCell ref="AZ17:BA17"/>
    <mergeCell ref="F17:F19"/>
    <mergeCell ref="AB8:AD8"/>
    <mergeCell ref="AF8:AH8"/>
    <mergeCell ref="U9:V9"/>
    <mergeCell ref="BD17:BH19"/>
    <mergeCell ref="AP13:AV13"/>
    <mergeCell ref="BB34:BC34"/>
    <mergeCell ref="BB35:BC35"/>
    <mergeCell ref="AZ36:BA36"/>
    <mergeCell ref="BB36:BC36"/>
    <mergeCell ref="AZ33:BA33"/>
    <mergeCell ref="BB33:BC33"/>
    <mergeCell ref="AZ34:BA34"/>
    <mergeCell ref="AZ24:BA24"/>
    <mergeCell ref="BB24:BC24"/>
    <mergeCell ref="AZ32:BA32"/>
    <mergeCell ref="BB32:BC32"/>
    <mergeCell ref="BB25:BC25"/>
    <mergeCell ref="AZ26:BA26"/>
    <mergeCell ref="BB26:BC26"/>
    <mergeCell ref="AZ27:BA27"/>
    <mergeCell ref="BB27:BC27"/>
    <mergeCell ref="AZ28:BA28"/>
    <mergeCell ref="AZ39:BA39"/>
    <mergeCell ref="BB39:BC39"/>
    <mergeCell ref="BB40:BC40"/>
    <mergeCell ref="B68:T68"/>
    <mergeCell ref="B67:T67"/>
    <mergeCell ref="B65:T65"/>
    <mergeCell ref="B66:T66"/>
    <mergeCell ref="F41:F43"/>
    <mergeCell ref="F44:F46"/>
    <mergeCell ref="F62:F64"/>
    <mergeCell ref="K41:M43"/>
    <mergeCell ref="K44:M46"/>
    <mergeCell ref="BB28:BC28"/>
    <mergeCell ref="F38:F40"/>
    <mergeCell ref="AZ35:BA35"/>
    <mergeCell ref="AZ37:BA37"/>
    <mergeCell ref="BB37:BC37"/>
    <mergeCell ref="AZ38:BA38"/>
    <mergeCell ref="BB38:BC38"/>
    <mergeCell ref="AZ41:BA41"/>
    <mergeCell ref="BB41:BC41"/>
    <mergeCell ref="AZ40:BA40"/>
    <mergeCell ref="AZ42:BA42"/>
    <mergeCell ref="BB42:BC42"/>
    <mergeCell ref="AZ43:BA43"/>
    <mergeCell ref="BB43:BC43"/>
    <mergeCell ref="AZ48:BA48"/>
    <mergeCell ref="BB48:BC48"/>
    <mergeCell ref="AZ49:BA49"/>
    <mergeCell ref="BB49:BC49"/>
    <mergeCell ref="AZ51:BA51"/>
    <mergeCell ref="BB51:BC51"/>
    <mergeCell ref="AZ52:BA52"/>
    <mergeCell ref="BB52:BC52"/>
    <mergeCell ref="C44:E46"/>
    <mergeCell ref="AZ44:BA44"/>
    <mergeCell ref="BB44:BC44"/>
    <mergeCell ref="BB45:BC45"/>
    <mergeCell ref="AZ46:BA46"/>
    <mergeCell ref="BB46:BC46"/>
    <mergeCell ref="AZ45:BA45"/>
    <mergeCell ref="F50:F52"/>
    <mergeCell ref="K50:M52"/>
    <mergeCell ref="AZ50:BA50"/>
    <mergeCell ref="BB50:BC50"/>
    <mergeCell ref="AZ47:BA47"/>
    <mergeCell ref="BB47:BC47"/>
    <mergeCell ref="F47:F49"/>
    <mergeCell ref="K47:M49"/>
    <mergeCell ref="F53:F55"/>
    <mergeCell ref="AZ60:BA60"/>
    <mergeCell ref="BB60:BC60"/>
    <mergeCell ref="F59:F61"/>
    <mergeCell ref="F56:F58"/>
    <mergeCell ref="B69:T69"/>
    <mergeCell ref="AZ63:BA63"/>
    <mergeCell ref="BB63:BC63"/>
    <mergeCell ref="AZ64:BA64"/>
    <mergeCell ref="BB64:BC64"/>
    <mergeCell ref="AZ59:BA59"/>
    <mergeCell ref="AZ68:BA68"/>
    <mergeCell ref="AZ69:BA69"/>
    <mergeCell ref="AZ65:BA67"/>
    <mergeCell ref="BB65:BH69"/>
    <mergeCell ref="K59:M61"/>
    <mergeCell ref="K62:M64"/>
    <mergeCell ref="BD50:BH52"/>
    <mergeCell ref="BB59:BC59"/>
    <mergeCell ref="BB53:BC53"/>
  </mergeCells>
  <phoneticPr fontId="2"/>
  <conditionalFormatting sqref="U19:AY19 U22:AY22 U25:AY25 U28:AY28 U31:AY31 U34:AY34 U37:AY37 U40:AY40 U43:AY43 U46:AY46 U49:AY49 U52:AY52 U55:AY55 U58:AY58 U61:AY61 U64:AY64">
    <cfRule type="expression" dxfId="0" priority="54">
      <formula>OR(U$65=$B18,U$66=$B18)</formula>
    </cfRule>
  </conditionalFormatting>
  <dataValidations count="6">
    <dataValidation type="list" allowBlank="1" showInputMessage="1" showErrorMessage="1" sqref="F20 F23 F26 F29 F32 F35 F38 F41 F44 F17 F62 F59 F47 F56 F53 F50">
      <formula1>"A, B, C, D"</formula1>
    </dataValidation>
    <dataValidation type="list" allowBlank="1" showInputMessage="1" showErrorMessage="1" sqref="C17:C64">
      <formula1>職種</formula1>
    </dataValidation>
    <dataValidation type="list" allowBlank="1" showInputMessage="1" showErrorMessage="1" sqref="AD3">
      <formula1>#REF!</formula1>
    </dataValidation>
    <dataValidation type="decimal" allowBlank="1" showInputMessage="1" showErrorMessage="1" error="入力可能範囲　32～40" sqref="G7:H7">
      <formula1>32</formula1>
      <formula2>40</formula2>
    </dataValidation>
    <dataValidation type="list" allowBlank="1" showInputMessage="1" showErrorMessage="1" sqref="BC3:BF3">
      <formula1>"計画,実績"</formula1>
    </dataValidation>
    <dataValidation type="list" errorStyle="warning" allowBlank="1" showInputMessage="1" showErrorMessage="1" error="リストにない場合のみ、入力してください。" sqref="G17:J64">
      <formula1>INDIRECT(C17)</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1" max="16383" man="1"/>
  </rowBreaks>
  <ignoredErrors>
    <ignoredError sqref="BB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AR1:BG1</xm:sqref>
        </x14:dataValidation>
        <x14:dataValidation type="list" allowBlank="1" showInputMessage="1" showErrorMessage="1">
          <x14:formula1>
            <xm:f>'シフト記号表（勤務時間帯）'!$C$5:$C$46</xm:f>
          </x14:formula1>
          <xm:sqref>U17:AY17 U20:AY20 U59:AY59 U23:AY23 U26:AY26 U29:AY29 U32:AY32 U35:AY35 U38:AY38 U41:AY41 U44:AY44 U47:AY47 U50:AY50 U53:AY53 U56:AY56 U62:AY62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AA47"/>
  <sheetViews>
    <sheetView workbookViewId="0">
      <selection activeCell="G25" sqref="G25"/>
    </sheetView>
  </sheetViews>
  <sheetFormatPr defaultRowHeight="18.75" x14ac:dyDescent="0.4"/>
  <cols>
    <col min="1" max="1" width="1.625" style="42" customWidth="1"/>
    <col min="2" max="2" width="15.125" style="41" bestFit="1" customWidth="1"/>
    <col min="3" max="3" width="10.625" style="41" customWidth="1"/>
    <col min="4" max="4" width="3.375" style="41" bestFit="1" customWidth="1"/>
    <col min="5" max="5" width="15.625" style="42" customWidth="1"/>
    <col min="6" max="6" width="3.375" style="42" bestFit="1" customWidth="1"/>
    <col min="7" max="7" width="15.625" style="42" customWidth="1"/>
    <col min="8" max="8" width="3.375" style="42" bestFit="1" customWidth="1"/>
    <col min="9" max="9" width="15.625" style="41" customWidth="1"/>
    <col min="10" max="10" width="3.375" style="42" bestFit="1" customWidth="1"/>
    <col min="11" max="11" width="15.625" style="42" customWidth="1"/>
    <col min="12" max="12" width="5" style="42" customWidth="1"/>
    <col min="13" max="13" width="15.625" style="42" customWidth="1"/>
    <col min="14" max="14" width="3.375" style="42" customWidth="1"/>
    <col min="15" max="15" width="15.625" style="42" customWidth="1"/>
    <col min="16" max="16" width="3.375" style="42" customWidth="1"/>
    <col min="17" max="17" width="15.625" style="42" customWidth="1"/>
    <col min="18" max="18" width="3.375" style="42" customWidth="1"/>
    <col min="19" max="19" width="15.625" style="42" customWidth="1"/>
    <col min="20" max="20" width="3.375" style="42" customWidth="1"/>
    <col min="21" max="21" width="15.625" style="42" customWidth="1"/>
    <col min="22" max="22" width="3.375" style="42" customWidth="1"/>
    <col min="23" max="23" width="15.625" style="42" customWidth="1"/>
    <col min="24" max="24" width="3.375" style="42" customWidth="1"/>
    <col min="25" max="25" width="15.625" style="42" customWidth="1"/>
    <col min="26" max="16384" width="9" style="42"/>
  </cols>
  <sheetData>
    <row r="1" spans="2:25" x14ac:dyDescent="0.4">
      <c r="B1" s="40" t="s">
        <v>32</v>
      </c>
    </row>
    <row r="2" spans="2:25" x14ac:dyDescent="0.4">
      <c r="B2" s="43" t="s">
        <v>33</v>
      </c>
      <c r="E2" s="222" t="s">
        <v>177</v>
      </c>
      <c r="I2" s="223" t="s">
        <v>178</v>
      </c>
    </row>
    <row r="3" spans="2:25" x14ac:dyDescent="0.4">
      <c r="B3" s="43"/>
      <c r="E3" s="369" t="s">
        <v>34</v>
      </c>
      <c r="F3" s="369"/>
      <c r="G3" s="369"/>
      <c r="H3" s="369"/>
      <c r="I3" s="369"/>
      <c r="J3" s="369"/>
      <c r="K3" s="369"/>
      <c r="M3" s="369" t="s">
        <v>77</v>
      </c>
      <c r="N3" s="369"/>
      <c r="O3" s="369"/>
      <c r="Q3" s="369" t="s">
        <v>76</v>
      </c>
      <c r="R3" s="369"/>
      <c r="S3" s="369"/>
      <c r="T3" s="369"/>
      <c r="U3" s="369"/>
      <c r="V3" s="369"/>
      <c r="W3" s="369"/>
      <c r="Y3" s="44" t="s">
        <v>87</v>
      </c>
    </row>
    <row r="4" spans="2:25" x14ac:dyDescent="0.4">
      <c r="B4" s="41" t="s">
        <v>35</v>
      </c>
      <c r="C4" s="41" t="s">
        <v>3</v>
      </c>
      <c r="E4" s="41" t="s">
        <v>36</v>
      </c>
      <c r="F4" s="41"/>
      <c r="G4" s="41" t="s">
        <v>37</v>
      </c>
      <c r="I4" s="41" t="s">
        <v>38</v>
      </c>
      <c r="K4" s="41" t="s">
        <v>34</v>
      </c>
      <c r="M4" s="41" t="s">
        <v>39</v>
      </c>
      <c r="O4" s="41" t="s">
        <v>40</v>
      </c>
      <c r="Q4" s="41" t="s">
        <v>39</v>
      </c>
      <c r="S4" s="41" t="s">
        <v>40</v>
      </c>
      <c r="U4" s="41" t="s">
        <v>38</v>
      </c>
      <c r="W4" s="41" t="s">
        <v>34</v>
      </c>
      <c r="Y4" s="45" t="s">
        <v>88</v>
      </c>
    </row>
    <row r="5" spans="2:25" x14ac:dyDescent="0.4">
      <c r="B5" s="41" t="s">
        <v>41</v>
      </c>
      <c r="C5" s="81" t="s">
        <v>42</v>
      </c>
      <c r="D5" s="41" t="s">
        <v>15</v>
      </c>
      <c r="E5" s="82" t="s">
        <v>43</v>
      </c>
      <c r="F5" s="41" t="s">
        <v>16</v>
      </c>
      <c r="G5" s="82" t="s">
        <v>43</v>
      </c>
      <c r="H5" s="46" t="s">
        <v>44</v>
      </c>
      <c r="I5" s="82" t="s">
        <v>43</v>
      </c>
      <c r="J5" s="42" t="s">
        <v>1</v>
      </c>
      <c r="K5" s="101" t="s">
        <v>43</v>
      </c>
      <c r="M5" s="78" t="s">
        <v>43</v>
      </c>
      <c r="N5" s="41" t="s">
        <v>16</v>
      </c>
      <c r="O5" s="78" t="s">
        <v>43</v>
      </c>
      <c r="Q5" s="101" t="s">
        <v>43</v>
      </c>
      <c r="R5" s="41" t="s">
        <v>16</v>
      </c>
      <c r="S5" s="101" t="s">
        <v>43</v>
      </c>
      <c r="T5" s="46" t="s">
        <v>44</v>
      </c>
      <c r="U5" s="82" t="s">
        <v>43</v>
      </c>
      <c r="V5" s="42" t="s">
        <v>1</v>
      </c>
      <c r="W5" s="79" t="s">
        <v>43</v>
      </c>
      <c r="Y5" s="79" t="s">
        <v>43</v>
      </c>
    </row>
    <row r="6" spans="2:25" x14ac:dyDescent="0.4">
      <c r="B6" s="41" t="s">
        <v>45</v>
      </c>
      <c r="C6" s="81" t="s">
        <v>46</v>
      </c>
      <c r="D6" s="41" t="s">
        <v>15</v>
      </c>
      <c r="E6" s="82" t="s">
        <v>43</v>
      </c>
      <c r="F6" s="41" t="s">
        <v>16</v>
      </c>
      <c r="G6" s="82" t="s">
        <v>43</v>
      </c>
      <c r="H6" s="46" t="s">
        <v>44</v>
      </c>
      <c r="I6" s="82" t="s">
        <v>43</v>
      </c>
      <c r="J6" s="42" t="s">
        <v>1</v>
      </c>
      <c r="K6" s="101" t="s">
        <v>43</v>
      </c>
      <c r="M6" s="78" t="s">
        <v>43</v>
      </c>
      <c r="N6" s="41" t="s">
        <v>16</v>
      </c>
      <c r="O6" s="78" t="s">
        <v>43</v>
      </c>
      <c r="Q6" s="101" t="s">
        <v>43</v>
      </c>
      <c r="R6" s="41" t="s">
        <v>16</v>
      </c>
      <c r="S6" s="101" t="s">
        <v>43</v>
      </c>
      <c r="T6" s="46" t="s">
        <v>44</v>
      </c>
      <c r="U6" s="82" t="s">
        <v>43</v>
      </c>
      <c r="V6" s="42" t="s">
        <v>1</v>
      </c>
      <c r="W6" s="79" t="s">
        <v>43</v>
      </c>
      <c r="Y6" s="79" t="s">
        <v>43</v>
      </c>
    </row>
    <row r="7" spans="2:25" x14ac:dyDescent="0.4">
      <c r="B7" s="41" t="s">
        <v>47</v>
      </c>
      <c r="C7" s="81" t="s">
        <v>48</v>
      </c>
      <c r="D7" s="41" t="s">
        <v>15</v>
      </c>
      <c r="E7" s="82" t="s">
        <v>43</v>
      </c>
      <c r="F7" s="41" t="s">
        <v>16</v>
      </c>
      <c r="G7" s="82" t="s">
        <v>43</v>
      </c>
      <c r="H7" s="46" t="s">
        <v>44</v>
      </c>
      <c r="I7" s="82" t="s">
        <v>43</v>
      </c>
      <c r="J7" s="42" t="s">
        <v>1</v>
      </c>
      <c r="K7" s="101" t="s">
        <v>43</v>
      </c>
      <c r="M7" s="78" t="s">
        <v>43</v>
      </c>
      <c r="N7" s="41" t="s">
        <v>16</v>
      </c>
      <c r="O7" s="78" t="s">
        <v>43</v>
      </c>
      <c r="Q7" s="101" t="s">
        <v>43</v>
      </c>
      <c r="R7" s="41" t="s">
        <v>16</v>
      </c>
      <c r="S7" s="101" t="s">
        <v>43</v>
      </c>
      <c r="T7" s="46" t="s">
        <v>44</v>
      </c>
      <c r="U7" s="82" t="s">
        <v>43</v>
      </c>
      <c r="V7" s="42" t="s">
        <v>1</v>
      </c>
      <c r="W7" s="79" t="s">
        <v>43</v>
      </c>
      <c r="Y7" s="79" t="s">
        <v>43</v>
      </c>
    </row>
    <row r="8" spans="2:25" x14ac:dyDescent="0.4">
      <c r="C8" s="81" t="s">
        <v>49</v>
      </c>
      <c r="D8" s="41" t="s">
        <v>15</v>
      </c>
      <c r="E8" s="82">
        <v>0.5</v>
      </c>
      <c r="F8" s="41" t="s">
        <v>16</v>
      </c>
      <c r="G8" s="82">
        <v>0.66666666666666663</v>
      </c>
      <c r="H8" s="46" t="s">
        <v>44</v>
      </c>
      <c r="I8" s="82">
        <v>4.1666666666666664E-2</v>
      </c>
      <c r="J8" s="42" t="s">
        <v>1</v>
      </c>
      <c r="K8" s="79">
        <f>IF(OR(E8="",G8=""),"",(G8+IF(E8&gt;G8,1,0)-E8-I8)*24)</f>
        <v>2.9999999999999991</v>
      </c>
      <c r="M8" s="78">
        <f>認知症対応型共同生活介護!$AB$7</f>
        <v>0.29166666666666669</v>
      </c>
      <c r="N8" s="41" t="s">
        <v>16</v>
      </c>
      <c r="O8" s="78">
        <f>認知症対応型共同生活介護!$AF$7</f>
        <v>0.83333333333333337</v>
      </c>
      <c r="Q8" s="80">
        <f t="shared" ref="Q8:Q21" si="0">IF(E8="","",IF(E8&lt;M8,M8,IF(E8&gt;=O8,"",E8)))</f>
        <v>0.5</v>
      </c>
      <c r="R8" s="41" t="s">
        <v>16</v>
      </c>
      <c r="S8" s="80">
        <f t="shared" ref="S8:S21" si="1">IF(G8="","",IF(G8&gt;E8,IF(G8&lt;O8,G8,O8),O8))</f>
        <v>0.66666666666666663</v>
      </c>
      <c r="T8" s="46" t="s">
        <v>44</v>
      </c>
      <c r="U8" s="82">
        <f>I8</f>
        <v>4.1666666666666664E-2</v>
      </c>
      <c r="V8" s="42" t="s">
        <v>1</v>
      </c>
      <c r="W8" s="79">
        <f>IF(Q8="","",IF((S8+IF(Q8&gt;S8,1,0)-Q8-U8)*24=0,"",(S8+IF(Q8&gt;S8,1,0)-Q8-U8)*24))</f>
        <v>2.9999999999999991</v>
      </c>
      <c r="Y8" s="79" t="str">
        <f>IF(W8="",K8,IF(OR(K8-W8=0,K8-W8&lt;0),"-",K8-W8))</f>
        <v>-</v>
      </c>
    </row>
    <row r="9" spans="2:25" x14ac:dyDescent="0.4">
      <c r="C9" s="81" t="s">
        <v>50</v>
      </c>
      <c r="D9" s="41" t="s">
        <v>15</v>
      </c>
      <c r="E9" s="82">
        <v>0.45833333333333331</v>
      </c>
      <c r="F9" s="41" t="s">
        <v>16</v>
      </c>
      <c r="G9" s="82">
        <v>0.83333333333333337</v>
      </c>
      <c r="H9" s="46" t="s">
        <v>44</v>
      </c>
      <c r="I9" s="82">
        <v>4.1666666666666664E-2</v>
      </c>
      <c r="J9" s="42" t="s">
        <v>1</v>
      </c>
      <c r="K9" s="79">
        <f t="shared" ref="K9:K21" si="2">IF(OR(E9="",G9=""),"",(G9+IF(E9&gt;G9,1,0)-E9-I9)*24)</f>
        <v>8</v>
      </c>
      <c r="M9" s="78">
        <f>認知症対応型共同生活介護!$AB$7</f>
        <v>0.29166666666666669</v>
      </c>
      <c r="N9" s="41" t="s">
        <v>16</v>
      </c>
      <c r="O9" s="78">
        <f>認知症対応型共同生活介護!$AF$7</f>
        <v>0.83333333333333337</v>
      </c>
      <c r="Q9" s="80">
        <f t="shared" si="0"/>
        <v>0.45833333333333331</v>
      </c>
      <c r="R9" s="41" t="s">
        <v>16</v>
      </c>
      <c r="S9" s="80">
        <f t="shared" si="1"/>
        <v>0.83333333333333337</v>
      </c>
      <c r="T9" s="46" t="s">
        <v>44</v>
      </c>
      <c r="U9" s="82">
        <f>I9</f>
        <v>4.1666666666666664E-2</v>
      </c>
      <c r="V9" s="42" t="s">
        <v>1</v>
      </c>
      <c r="W9" s="79">
        <f t="shared" ref="W9:W21" si="3">IF(Q9="","",IF((S9+IF(Q9&gt;S9,1,0)-Q9-U9)*24=0,"",(S9+IF(Q9&gt;S9,1,0)-Q9-U9)*24))</f>
        <v>8</v>
      </c>
      <c r="Y9" s="79" t="str">
        <f t="shared" ref="Y9:Y21" si="4">IF(W9="",K9,IF(OR(K9-W9=0,K9-W9&lt;0),"-",K9-W9))</f>
        <v>-</v>
      </c>
    </row>
    <row r="10" spans="2:25" x14ac:dyDescent="0.4">
      <c r="C10" s="81" t="s">
        <v>51</v>
      </c>
      <c r="D10" s="41" t="s">
        <v>15</v>
      </c>
      <c r="E10" s="82">
        <v>0.375</v>
      </c>
      <c r="F10" s="41" t="s">
        <v>16</v>
      </c>
      <c r="G10" s="82">
        <v>0.75</v>
      </c>
      <c r="H10" s="46" t="s">
        <v>44</v>
      </c>
      <c r="I10" s="82">
        <v>4.1666666666666699E-2</v>
      </c>
      <c r="J10" s="42" t="s">
        <v>1</v>
      </c>
      <c r="K10" s="79">
        <f t="shared" si="2"/>
        <v>8</v>
      </c>
      <c r="M10" s="78">
        <f>認知症対応型共同生活介護!$AB$7</f>
        <v>0.29166666666666669</v>
      </c>
      <c r="N10" s="41" t="s">
        <v>16</v>
      </c>
      <c r="O10" s="78">
        <f>認知症対応型共同生活介護!$AF$7</f>
        <v>0.83333333333333337</v>
      </c>
      <c r="Q10" s="80">
        <f t="shared" si="0"/>
        <v>0.375</v>
      </c>
      <c r="R10" s="41" t="s">
        <v>16</v>
      </c>
      <c r="S10" s="80">
        <f t="shared" si="1"/>
        <v>0.75</v>
      </c>
      <c r="T10" s="46" t="s">
        <v>44</v>
      </c>
      <c r="U10" s="82">
        <f t="shared" ref="U10:U21" si="5">I10</f>
        <v>4.1666666666666699E-2</v>
      </c>
      <c r="V10" s="42" t="s">
        <v>1</v>
      </c>
      <c r="W10" s="79">
        <f t="shared" si="3"/>
        <v>8</v>
      </c>
      <c r="Y10" s="79" t="str">
        <f t="shared" si="4"/>
        <v>-</v>
      </c>
    </row>
    <row r="11" spans="2:25" x14ac:dyDescent="0.4">
      <c r="C11" s="81" t="s">
        <v>52</v>
      </c>
      <c r="D11" s="41" t="s">
        <v>15</v>
      </c>
      <c r="E11" s="82">
        <v>0.35416666666666669</v>
      </c>
      <c r="F11" s="41" t="s">
        <v>16</v>
      </c>
      <c r="G11" s="82">
        <v>0.72916666666666663</v>
      </c>
      <c r="H11" s="46" t="s">
        <v>44</v>
      </c>
      <c r="I11" s="82">
        <v>4.1666666666666664E-2</v>
      </c>
      <c r="J11" s="42" t="s">
        <v>1</v>
      </c>
      <c r="K11" s="79">
        <f t="shared" si="2"/>
        <v>7.9999999999999982</v>
      </c>
      <c r="M11" s="78">
        <f>認知症対応型共同生活介護!$AB$7</f>
        <v>0.29166666666666669</v>
      </c>
      <c r="N11" s="41" t="s">
        <v>16</v>
      </c>
      <c r="O11" s="78">
        <f>認知症対応型共同生活介護!$AF$7</f>
        <v>0.83333333333333337</v>
      </c>
      <c r="Q11" s="80">
        <f t="shared" si="0"/>
        <v>0.35416666666666669</v>
      </c>
      <c r="R11" s="41" t="s">
        <v>16</v>
      </c>
      <c r="S11" s="80">
        <f t="shared" si="1"/>
        <v>0.72916666666666663</v>
      </c>
      <c r="T11" s="46" t="s">
        <v>44</v>
      </c>
      <c r="U11" s="82">
        <f t="shared" si="5"/>
        <v>4.1666666666666664E-2</v>
      </c>
      <c r="V11" s="42" t="s">
        <v>1</v>
      </c>
      <c r="W11" s="79">
        <f t="shared" si="3"/>
        <v>7.9999999999999982</v>
      </c>
      <c r="Y11" s="79" t="str">
        <f t="shared" si="4"/>
        <v>-</v>
      </c>
    </row>
    <row r="12" spans="2:25" x14ac:dyDescent="0.4">
      <c r="C12" s="81" t="s">
        <v>53</v>
      </c>
      <c r="D12" s="41" t="s">
        <v>15</v>
      </c>
      <c r="E12" s="82">
        <v>0.375</v>
      </c>
      <c r="F12" s="41" t="s">
        <v>16</v>
      </c>
      <c r="G12" s="82">
        <v>0.60416666666666663</v>
      </c>
      <c r="H12" s="46" t="s">
        <v>44</v>
      </c>
      <c r="I12" s="82">
        <v>0</v>
      </c>
      <c r="J12" s="42" t="s">
        <v>1</v>
      </c>
      <c r="K12" s="79">
        <f t="shared" si="2"/>
        <v>5.4999999999999991</v>
      </c>
      <c r="M12" s="78">
        <f>認知症対応型共同生活介護!$AB$7</f>
        <v>0.29166666666666669</v>
      </c>
      <c r="N12" s="41" t="s">
        <v>16</v>
      </c>
      <c r="O12" s="78">
        <f>認知症対応型共同生活介護!$AF$7</f>
        <v>0.83333333333333337</v>
      </c>
      <c r="Q12" s="80">
        <f t="shared" si="0"/>
        <v>0.375</v>
      </c>
      <c r="R12" s="41" t="s">
        <v>16</v>
      </c>
      <c r="S12" s="80">
        <f t="shared" si="1"/>
        <v>0.60416666666666663</v>
      </c>
      <c r="T12" s="46" t="s">
        <v>44</v>
      </c>
      <c r="U12" s="82">
        <f t="shared" si="5"/>
        <v>0</v>
      </c>
      <c r="V12" s="42" t="s">
        <v>1</v>
      </c>
      <c r="W12" s="79">
        <f t="shared" si="3"/>
        <v>5.4999999999999991</v>
      </c>
      <c r="Y12" s="79" t="str">
        <f t="shared" si="4"/>
        <v>-</v>
      </c>
    </row>
    <row r="13" spans="2:25" x14ac:dyDescent="0.4">
      <c r="C13" s="81" t="s">
        <v>54</v>
      </c>
      <c r="D13" s="41" t="s">
        <v>15</v>
      </c>
      <c r="E13" s="82">
        <v>0.375</v>
      </c>
      <c r="F13" s="41" t="s">
        <v>16</v>
      </c>
      <c r="G13" s="82">
        <v>0.625</v>
      </c>
      <c r="H13" s="46" t="s">
        <v>44</v>
      </c>
      <c r="I13" s="82">
        <v>2.0833333333333332E-2</v>
      </c>
      <c r="J13" s="42" t="s">
        <v>1</v>
      </c>
      <c r="K13" s="79">
        <f t="shared" si="2"/>
        <v>5.5</v>
      </c>
      <c r="M13" s="78">
        <f>認知症対応型共同生活介護!$AB$7</f>
        <v>0.29166666666666669</v>
      </c>
      <c r="N13" s="41" t="s">
        <v>16</v>
      </c>
      <c r="O13" s="78">
        <f>認知症対応型共同生活介護!$AF$7</f>
        <v>0.83333333333333337</v>
      </c>
      <c r="Q13" s="80">
        <f t="shared" si="0"/>
        <v>0.375</v>
      </c>
      <c r="R13" s="41" t="s">
        <v>16</v>
      </c>
      <c r="S13" s="80">
        <f t="shared" si="1"/>
        <v>0.625</v>
      </c>
      <c r="T13" s="46" t="s">
        <v>44</v>
      </c>
      <c r="U13" s="82">
        <f t="shared" si="5"/>
        <v>2.0833333333333332E-2</v>
      </c>
      <c r="V13" s="42" t="s">
        <v>1</v>
      </c>
      <c r="W13" s="79">
        <f t="shared" si="3"/>
        <v>5.5</v>
      </c>
      <c r="Y13" s="79" t="str">
        <f t="shared" si="4"/>
        <v>-</v>
      </c>
    </row>
    <row r="14" spans="2:25" x14ac:dyDescent="0.4">
      <c r="C14" s="81" t="s">
        <v>55</v>
      </c>
      <c r="D14" s="41" t="s">
        <v>15</v>
      </c>
      <c r="E14" s="82">
        <v>0.29166666666666669</v>
      </c>
      <c r="F14" s="41" t="s">
        <v>16</v>
      </c>
      <c r="G14" s="82">
        <v>0.41666666666666669</v>
      </c>
      <c r="H14" s="46" t="s">
        <v>44</v>
      </c>
      <c r="I14" s="82">
        <v>0</v>
      </c>
      <c r="J14" s="42" t="s">
        <v>1</v>
      </c>
      <c r="K14" s="79">
        <f t="shared" si="2"/>
        <v>3</v>
      </c>
      <c r="M14" s="78">
        <f>認知症対応型共同生活介護!$AB$7</f>
        <v>0.29166666666666669</v>
      </c>
      <c r="N14" s="41" t="s">
        <v>16</v>
      </c>
      <c r="O14" s="78">
        <f>認知症対応型共同生活介護!$AF$7</f>
        <v>0.83333333333333337</v>
      </c>
      <c r="Q14" s="80">
        <f t="shared" si="0"/>
        <v>0.29166666666666669</v>
      </c>
      <c r="R14" s="41" t="s">
        <v>16</v>
      </c>
      <c r="S14" s="80">
        <f t="shared" si="1"/>
        <v>0.41666666666666669</v>
      </c>
      <c r="T14" s="46" t="s">
        <v>44</v>
      </c>
      <c r="U14" s="82">
        <f t="shared" si="5"/>
        <v>0</v>
      </c>
      <c r="V14" s="42" t="s">
        <v>1</v>
      </c>
      <c r="W14" s="79">
        <f t="shared" si="3"/>
        <v>3</v>
      </c>
      <c r="Y14" s="79" t="str">
        <f t="shared" si="4"/>
        <v>-</v>
      </c>
    </row>
    <row r="15" spans="2:25" x14ac:dyDescent="0.4">
      <c r="C15" s="81" t="s">
        <v>56</v>
      </c>
      <c r="D15" s="41" t="s">
        <v>15</v>
      </c>
      <c r="E15" s="82">
        <v>0.6875</v>
      </c>
      <c r="F15" s="41" t="s">
        <v>16</v>
      </c>
      <c r="G15" s="82">
        <v>0.83333333333333337</v>
      </c>
      <c r="H15" s="46" t="s">
        <v>44</v>
      </c>
      <c r="I15" s="82">
        <v>0</v>
      </c>
      <c r="J15" s="42" t="s">
        <v>1</v>
      </c>
      <c r="K15" s="79">
        <f t="shared" si="2"/>
        <v>3.5000000000000009</v>
      </c>
      <c r="M15" s="78">
        <f>認知症対応型共同生活介護!$AB$7</f>
        <v>0.29166666666666669</v>
      </c>
      <c r="N15" s="41" t="s">
        <v>16</v>
      </c>
      <c r="O15" s="78">
        <f>認知症対応型共同生活介護!$AF$7</f>
        <v>0.83333333333333337</v>
      </c>
      <c r="Q15" s="80">
        <f t="shared" si="0"/>
        <v>0.6875</v>
      </c>
      <c r="R15" s="41" t="s">
        <v>16</v>
      </c>
      <c r="S15" s="80">
        <f t="shared" si="1"/>
        <v>0.83333333333333337</v>
      </c>
      <c r="T15" s="46" t="s">
        <v>44</v>
      </c>
      <c r="U15" s="82">
        <f t="shared" si="5"/>
        <v>0</v>
      </c>
      <c r="V15" s="42" t="s">
        <v>1</v>
      </c>
      <c r="W15" s="79">
        <f t="shared" si="3"/>
        <v>3.5000000000000009</v>
      </c>
      <c r="Y15" s="79" t="str">
        <f t="shared" si="4"/>
        <v>-</v>
      </c>
    </row>
    <row r="16" spans="2:25" x14ac:dyDescent="0.4">
      <c r="C16" s="81" t="s">
        <v>57</v>
      </c>
      <c r="D16" s="41" t="s">
        <v>15</v>
      </c>
      <c r="E16" s="82">
        <v>0.66666666666666663</v>
      </c>
      <c r="F16" s="41" t="s">
        <v>16</v>
      </c>
      <c r="G16" s="82">
        <v>0.29166666666666669</v>
      </c>
      <c r="H16" s="46" t="s">
        <v>44</v>
      </c>
      <c r="I16" s="82">
        <v>4.1666666666666664E-2</v>
      </c>
      <c r="J16" s="42" t="s">
        <v>1</v>
      </c>
      <c r="K16" s="79">
        <f t="shared" si="2"/>
        <v>14.000000000000004</v>
      </c>
      <c r="M16" s="78">
        <f>認知症対応型共同生活介護!$AB$7</f>
        <v>0.29166666666666669</v>
      </c>
      <c r="N16" s="41" t="s">
        <v>16</v>
      </c>
      <c r="O16" s="78">
        <f>認知症対応型共同生活介護!$AF$7</f>
        <v>0.83333333333333337</v>
      </c>
      <c r="Q16" s="80">
        <f t="shared" si="0"/>
        <v>0.66666666666666663</v>
      </c>
      <c r="R16" s="41" t="s">
        <v>16</v>
      </c>
      <c r="S16" s="80">
        <f t="shared" si="1"/>
        <v>0.83333333333333337</v>
      </c>
      <c r="T16" s="46" t="s">
        <v>44</v>
      </c>
      <c r="U16" s="82">
        <f t="shared" si="5"/>
        <v>4.1666666666666664E-2</v>
      </c>
      <c r="V16" s="42" t="s">
        <v>1</v>
      </c>
      <c r="W16" s="79">
        <f t="shared" si="3"/>
        <v>3.0000000000000018</v>
      </c>
      <c r="Y16" s="79">
        <f t="shared" si="4"/>
        <v>11.000000000000002</v>
      </c>
    </row>
    <row r="17" spans="3:25" x14ac:dyDescent="0.4">
      <c r="C17" s="81" t="s">
        <v>58</v>
      </c>
      <c r="D17" s="41" t="s">
        <v>15</v>
      </c>
      <c r="E17" s="82">
        <v>0.29166666666666669</v>
      </c>
      <c r="F17" s="41" t="s">
        <v>16</v>
      </c>
      <c r="G17" s="82">
        <v>0.375</v>
      </c>
      <c r="H17" s="46" t="s">
        <v>44</v>
      </c>
      <c r="I17" s="82">
        <v>0</v>
      </c>
      <c r="J17" s="42" t="s">
        <v>1</v>
      </c>
      <c r="K17" s="79">
        <f t="shared" si="2"/>
        <v>1.9999999999999996</v>
      </c>
      <c r="M17" s="78">
        <f>認知症対応型共同生活介護!$AB$7</f>
        <v>0.29166666666666669</v>
      </c>
      <c r="N17" s="41" t="s">
        <v>16</v>
      </c>
      <c r="O17" s="78">
        <f>認知症対応型共同生活介護!$AF$7</f>
        <v>0.83333333333333337</v>
      </c>
      <c r="Q17" s="80">
        <f t="shared" si="0"/>
        <v>0.29166666666666669</v>
      </c>
      <c r="R17" s="41" t="s">
        <v>16</v>
      </c>
      <c r="S17" s="80">
        <f t="shared" si="1"/>
        <v>0.375</v>
      </c>
      <c r="T17" s="46" t="s">
        <v>44</v>
      </c>
      <c r="U17" s="82">
        <f t="shared" si="5"/>
        <v>0</v>
      </c>
      <c r="V17" s="42" t="s">
        <v>1</v>
      </c>
      <c r="W17" s="79">
        <f t="shared" si="3"/>
        <v>1.9999999999999996</v>
      </c>
      <c r="Y17" s="79" t="str">
        <f t="shared" si="4"/>
        <v>-</v>
      </c>
    </row>
    <row r="18" spans="3:25" x14ac:dyDescent="0.4">
      <c r="C18" s="81" t="s">
        <v>59</v>
      </c>
      <c r="D18" s="41" t="s">
        <v>15</v>
      </c>
      <c r="E18" s="82"/>
      <c r="F18" s="41" t="s">
        <v>16</v>
      </c>
      <c r="G18" s="82"/>
      <c r="H18" s="46" t="s">
        <v>44</v>
      </c>
      <c r="I18" s="82">
        <v>0</v>
      </c>
      <c r="J18" s="42" t="s">
        <v>1</v>
      </c>
      <c r="K18" s="79" t="str">
        <f t="shared" si="2"/>
        <v/>
      </c>
      <c r="M18" s="78">
        <f>認知症対応型共同生活介護!$AB$7</f>
        <v>0.29166666666666669</v>
      </c>
      <c r="N18" s="41" t="s">
        <v>16</v>
      </c>
      <c r="O18" s="78">
        <f>認知症対応型共同生活介護!$AF$7</f>
        <v>0.83333333333333337</v>
      </c>
      <c r="Q18" s="80" t="str">
        <f t="shared" si="0"/>
        <v/>
      </c>
      <c r="R18" s="41" t="s">
        <v>16</v>
      </c>
      <c r="S18" s="80" t="str">
        <f t="shared" si="1"/>
        <v/>
      </c>
      <c r="T18" s="46" t="s">
        <v>44</v>
      </c>
      <c r="U18" s="82">
        <f t="shared" si="5"/>
        <v>0</v>
      </c>
      <c r="V18" s="42" t="s">
        <v>1</v>
      </c>
      <c r="W18" s="79" t="str">
        <f t="shared" si="3"/>
        <v/>
      </c>
      <c r="Y18" s="79" t="str">
        <f t="shared" si="4"/>
        <v/>
      </c>
    </row>
    <row r="19" spans="3:25" x14ac:dyDescent="0.4">
      <c r="C19" s="81" t="s">
        <v>60</v>
      </c>
      <c r="D19" s="41" t="s">
        <v>15</v>
      </c>
      <c r="E19" s="82"/>
      <c r="F19" s="41" t="s">
        <v>16</v>
      </c>
      <c r="G19" s="82"/>
      <c r="H19" s="46" t="s">
        <v>44</v>
      </c>
      <c r="I19" s="82">
        <v>0</v>
      </c>
      <c r="J19" s="42" t="s">
        <v>1</v>
      </c>
      <c r="K19" s="79" t="str">
        <f t="shared" si="2"/>
        <v/>
      </c>
      <c r="M19" s="78">
        <f>認知症対応型共同生活介護!$AB$7</f>
        <v>0.29166666666666669</v>
      </c>
      <c r="N19" s="41" t="s">
        <v>16</v>
      </c>
      <c r="O19" s="78">
        <f>認知症対応型共同生活介護!$AF$7</f>
        <v>0.83333333333333337</v>
      </c>
      <c r="Q19" s="80" t="str">
        <f t="shared" si="0"/>
        <v/>
      </c>
      <c r="R19" s="41" t="s">
        <v>16</v>
      </c>
      <c r="S19" s="80" t="str">
        <f t="shared" si="1"/>
        <v/>
      </c>
      <c r="T19" s="46" t="s">
        <v>44</v>
      </c>
      <c r="U19" s="82">
        <f t="shared" si="5"/>
        <v>0</v>
      </c>
      <c r="V19" s="42" t="s">
        <v>1</v>
      </c>
      <c r="W19" s="79" t="str">
        <f t="shared" si="3"/>
        <v/>
      </c>
      <c r="Y19" s="79" t="str">
        <f t="shared" si="4"/>
        <v/>
      </c>
    </row>
    <row r="20" spans="3:25" x14ac:dyDescent="0.4">
      <c r="C20" s="81" t="s">
        <v>61</v>
      </c>
      <c r="D20" s="41" t="s">
        <v>15</v>
      </c>
      <c r="E20" s="82"/>
      <c r="F20" s="41" t="s">
        <v>16</v>
      </c>
      <c r="G20" s="82"/>
      <c r="H20" s="46" t="s">
        <v>44</v>
      </c>
      <c r="I20" s="82">
        <v>0</v>
      </c>
      <c r="J20" s="42" t="s">
        <v>1</v>
      </c>
      <c r="K20" s="79" t="str">
        <f t="shared" si="2"/>
        <v/>
      </c>
      <c r="M20" s="78">
        <f>認知症対応型共同生活介護!$AB$7</f>
        <v>0.29166666666666669</v>
      </c>
      <c r="N20" s="41" t="s">
        <v>16</v>
      </c>
      <c r="O20" s="78">
        <f>認知症対応型共同生活介護!$AF$7</f>
        <v>0.83333333333333337</v>
      </c>
      <c r="Q20" s="80" t="str">
        <f t="shared" si="0"/>
        <v/>
      </c>
      <c r="R20" s="41" t="s">
        <v>16</v>
      </c>
      <c r="S20" s="80" t="str">
        <f t="shared" si="1"/>
        <v/>
      </c>
      <c r="T20" s="46" t="s">
        <v>44</v>
      </c>
      <c r="U20" s="82">
        <f t="shared" si="5"/>
        <v>0</v>
      </c>
      <c r="V20" s="42" t="s">
        <v>1</v>
      </c>
      <c r="W20" s="79" t="str">
        <f t="shared" si="3"/>
        <v/>
      </c>
      <c r="Y20" s="79" t="str">
        <f t="shared" si="4"/>
        <v/>
      </c>
    </row>
    <row r="21" spans="3:25" x14ac:dyDescent="0.4">
      <c r="C21" s="81" t="s">
        <v>62</v>
      </c>
      <c r="D21" s="41" t="s">
        <v>15</v>
      </c>
      <c r="E21" s="82"/>
      <c r="F21" s="41" t="s">
        <v>16</v>
      </c>
      <c r="G21" s="82"/>
      <c r="H21" s="46" t="s">
        <v>44</v>
      </c>
      <c r="I21" s="82">
        <v>0</v>
      </c>
      <c r="J21" s="42" t="s">
        <v>1</v>
      </c>
      <c r="K21" s="79" t="str">
        <f t="shared" si="2"/>
        <v/>
      </c>
      <c r="M21" s="78">
        <f>認知症対応型共同生活介護!$AB$7</f>
        <v>0.29166666666666669</v>
      </c>
      <c r="N21" s="41" t="s">
        <v>16</v>
      </c>
      <c r="O21" s="78">
        <f>認知症対応型共同生活介護!$AF$7</f>
        <v>0.83333333333333337</v>
      </c>
      <c r="Q21" s="80" t="str">
        <f t="shared" si="0"/>
        <v/>
      </c>
      <c r="R21" s="41" t="s">
        <v>16</v>
      </c>
      <c r="S21" s="80" t="str">
        <f t="shared" si="1"/>
        <v/>
      </c>
      <c r="T21" s="46" t="s">
        <v>44</v>
      </c>
      <c r="U21" s="82">
        <f t="shared" si="5"/>
        <v>0</v>
      </c>
      <c r="V21" s="42" t="s">
        <v>1</v>
      </c>
      <c r="W21" s="79" t="str">
        <f t="shared" si="3"/>
        <v/>
      </c>
      <c r="Y21" s="79" t="str">
        <f t="shared" si="4"/>
        <v/>
      </c>
    </row>
    <row r="22" spans="3:25" x14ac:dyDescent="0.4">
      <c r="C22" s="81" t="s">
        <v>63</v>
      </c>
      <c r="D22" s="41" t="s">
        <v>15</v>
      </c>
      <c r="E22" s="78"/>
      <c r="F22" s="41" t="s">
        <v>16</v>
      </c>
      <c r="G22" s="78"/>
      <c r="H22" s="46" t="s">
        <v>44</v>
      </c>
      <c r="I22" s="78"/>
      <c r="J22" s="42" t="s">
        <v>1</v>
      </c>
      <c r="K22" s="81">
        <v>1</v>
      </c>
      <c r="M22" s="101"/>
      <c r="N22" s="41" t="s">
        <v>16</v>
      </c>
      <c r="O22" s="101"/>
      <c r="Q22" s="101"/>
      <c r="R22" s="41" t="s">
        <v>16</v>
      </c>
      <c r="S22" s="101"/>
      <c r="T22" s="46" t="s">
        <v>44</v>
      </c>
      <c r="U22" s="78"/>
      <c r="V22" s="42" t="s">
        <v>1</v>
      </c>
      <c r="W22" s="83">
        <v>1</v>
      </c>
      <c r="Y22" s="83" t="s">
        <v>217</v>
      </c>
    </row>
    <row r="23" spans="3:25" x14ac:dyDescent="0.4">
      <c r="C23" s="81" t="s">
        <v>64</v>
      </c>
      <c r="D23" s="41" t="s">
        <v>15</v>
      </c>
      <c r="E23" s="78"/>
      <c r="F23" s="41" t="s">
        <v>16</v>
      </c>
      <c r="G23" s="78"/>
      <c r="H23" s="46" t="s">
        <v>44</v>
      </c>
      <c r="I23" s="78"/>
      <c r="J23" s="42" t="s">
        <v>1</v>
      </c>
      <c r="K23" s="81">
        <v>2</v>
      </c>
      <c r="M23" s="101"/>
      <c r="N23" s="41" t="s">
        <v>16</v>
      </c>
      <c r="O23" s="101"/>
      <c r="Q23" s="101"/>
      <c r="R23" s="41" t="s">
        <v>16</v>
      </c>
      <c r="S23" s="101"/>
      <c r="T23" s="46" t="s">
        <v>44</v>
      </c>
      <c r="U23" s="78"/>
      <c r="V23" s="42" t="s">
        <v>1</v>
      </c>
      <c r="W23" s="83">
        <v>2</v>
      </c>
      <c r="Y23" s="83" t="s">
        <v>217</v>
      </c>
    </row>
    <row r="24" spans="3:25" x14ac:dyDescent="0.4">
      <c r="C24" s="81" t="s">
        <v>65</v>
      </c>
      <c r="D24" s="41" t="s">
        <v>15</v>
      </c>
      <c r="E24" s="78"/>
      <c r="F24" s="41" t="s">
        <v>16</v>
      </c>
      <c r="G24" s="78"/>
      <c r="H24" s="46" t="s">
        <v>44</v>
      </c>
      <c r="I24" s="78"/>
      <c r="J24" s="42" t="s">
        <v>1</v>
      </c>
      <c r="K24" s="81">
        <v>3</v>
      </c>
      <c r="M24" s="101"/>
      <c r="N24" s="41" t="s">
        <v>16</v>
      </c>
      <c r="O24" s="101"/>
      <c r="Q24" s="101"/>
      <c r="R24" s="41" t="s">
        <v>16</v>
      </c>
      <c r="S24" s="101"/>
      <c r="T24" s="46" t="s">
        <v>44</v>
      </c>
      <c r="U24" s="78"/>
      <c r="V24" s="42" t="s">
        <v>1</v>
      </c>
      <c r="W24" s="83">
        <v>3</v>
      </c>
      <c r="Y24" s="83" t="s">
        <v>217</v>
      </c>
    </row>
    <row r="25" spans="3:25" x14ac:dyDescent="0.4">
      <c r="C25" s="81" t="s">
        <v>66</v>
      </c>
      <c r="D25" s="41" t="s">
        <v>15</v>
      </c>
      <c r="E25" s="78"/>
      <c r="F25" s="41" t="s">
        <v>16</v>
      </c>
      <c r="G25" s="78"/>
      <c r="H25" s="46" t="s">
        <v>44</v>
      </c>
      <c r="I25" s="78"/>
      <c r="J25" s="42" t="s">
        <v>1</v>
      </c>
      <c r="K25" s="81">
        <v>4</v>
      </c>
      <c r="M25" s="101"/>
      <c r="N25" s="41" t="s">
        <v>16</v>
      </c>
      <c r="O25" s="101"/>
      <c r="Q25" s="101"/>
      <c r="R25" s="41" t="s">
        <v>16</v>
      </c>
      <c r="S25" s="101"/>
      <c r="T25" s="46" t="s">
        <v>44</v>
      </c>
      <c r="U25" s="78"/>
      <c r="V25" s="42" t="s">
        <v>1</v>
      </c>
      <c r="W25" s="83">
        <v>4</v>
      </c>
      <c r="Y25" s="83" t="s">
        <v>217</v>
      </c>
    </row>
    <row r="26" spans="3:25" x14ac:dyDescent="0.4">
      <c r="C26" s="81" t="s">
        <v>67</v>
      </c>
      <c r="D26" s="41" t="s">
        <v>15</v>
      </c>
      <c r="E26" s="78"/>
      <c r="F26" s="41" t="s">
        <v>16</v>
      </c>
      <c r="G26" s="78"/>
      <c r="H26" s="46" t="s">
        <v>44</v>
      </c>
      <c r="I26" s="78"/>
      <c r="J26" s="42" t="s">
        <v>1</v>
      </c>
      <c r="K26" s="81">
        <v>5</v>
      </c>
      <c r="M26" s="101"/>
      <c r="N26" s="41" t="s">
        <v>16</v>
      </c>
      <c r="O26" s="101"/>
      <c r="Q26" s="101"/>
      <c r="R26" s="41" t="s">
        <v>16</v>
      </c>
      <c r="S26" s="101"/>
      <c r="T26" s="46" t="s">
        <v>44</v>
      </c>
      <c r="U26" s="78"/>
      <c r="V26" s="42" t="s">
        <v>1</v>
      </c>
      <c r="W26" s="83">
        <v>5</v>
      </c>
      <c r="Y26" s="83" t="s">
        <v>217</v>
      </c>
    </row>
    <row r="27" spans="3:25" x14ac:dyDescent="0.4">
      <c r="C27" s="81" t="s">
        <v>68</v>
      </c>
      <c r="D27" s="41" t="s">
        <v>15</v>
      </c>
      <c r="E27" s="78"/>
      <c r="F27" s="41" t="s">
        <v>16</v>
      </c>
      <c r="G27" s="78"/>
      <c r="H27" s="46" t="s">
        <v>44</v>
      </c>
      <c r="I27" s="78"/>
      <c r="J27" s="42" t="s">
        <v>1</v>
      </c>
      <c r="K27" s="81">
        <v>6</v>
      </c>
      <c r="M27" s="101"/>
      <c r="N27" s="41" t="s">
        <v>16</v>
      </c>
      <c r="O27" s="101"/>
      <c r="Q27" s="101"/>
      <c r="R27" s="41" t="s">
        <v>16</v>
      </c>
      <c r="S27" s="101"/>
      <c r="T27" s="46" t="s">
        <v>44</v>
      </c>
      <c r="U27" s="78"/>
      <c r="V27" s="42" t="s">
        <v>1</v>
      </c>
      <c r="W27" s="83">
        <v>6</v>
      </c>
      <c r="Y27" s="83" t="s">
        <v>217</v>
      </c>
    </row>
    <row r="28" spans="3:25" x14ac:dyDescent="0.4">
      <c r="C28" s="81" t="s">
        <v>69</v>
      </c>
      <c r="D28" s="41" t="s">
        <v>15</v>
      </c>
      <c r="E28" s="78"/>
      <c r="F28" s="41" t="s">
        <v>16</v>
      </c>
      <c r="G28" s="78"/>
      <c r="H28" s="46" t="s">
        <v>44</v>
      </c>
      <c r="I28" s="78"/>
      <c r="J28" s="42" t="s">
        <v>1</v>
      </c>
      <c r="K28" s="81">
        <v>7</v>
      </c>
      <c r="M28" s="101"/>
      <c r="N28" s="41" t="s">
        <v>16</v>
      </c>
      <c r="O28" s="101"/>
      <c r="Q28" s="101"/>
      <c r="R28" s="41" t="s">
        <v>16</v>
      </c>
      <c r="S28" s="101"/>
      <c r="T28" s="46" t="s">
        <v>44</v>
      </c>
      <c r="U28" s="78"/>
      <c r="V28" s="42" t="s">
        <v>1</v>
      </c>
      <c r="W28" s="83">
        <v>7</v>
      </c>
      <c r="Y28" s="83" t="s">
        <v>217</v>
      </c>
    </row>
    <row r="29" spans="3:25" x14ac:dyDescent="0.4">
      <c r="C29" s="81" t="s">
        <v>70</v>
      </c>
      <c r="D29" s="41" t="s">
        <v>15</v>
      </c>
      <c r="E29" s="78"/>
      <c r="F29" s="41" t="s">
        <v>16</v>
      </c>
      <c r="G29" s="78"/>
      <c r="H29" s="46" t="s">
        <v>44</v>
      </c>
      <c r="I29" s="78"/>
      <c r="J29" s="42" t="s">
        <v>1</v>
      </c>
      <c r="K29" s="81">
        <v>8</v>
      </c>
      <c r="M29" s="101"/>
      <c r="N29" s="41" t="s">
        <v>16</v>
      </c>
      <c r="O29" s="101"/>
      <c r="Q29" s="101"/>
      <c r="R29" s="41" t="s">
        <v>16</v>
      </c>
      <c r="S29" s="101"/>
      <c r="T29" s="46" t="s">
        <v>44</v>
      </c>
      <c r="U29" s="78"/>
      <c r="V29" s="42" t="s">
        <v>1</v>
      </c>
      <c r="W29" s="83">
        <v>8</v>
      </c>
      <c r="Y29" s="83" t="s">
        <v>217</v>
      </c>
    </row>
    <row r="30" spans="3:25" x14ac:dyDescent="0.4">
      <c r="C30" s="81" t="s">
        <v>71</v>
      </c>
      <c r="D30" s="41" t="s">
        <v>15</v>
      </c>
      <c r="E30" s="78"/>
      <c r="F30" s="41" t="s">
        <v>16</v>
      </c>
      <c r="G30" s="78"/>
      <c r="H30" s="46" t="s">
        <v>44</v>
      </c>
      <c r="I30" s="78"/>
      <c r="J30" s="42" t="s">
        <v>1</v>
      </c>
      <c r="K30" s="81">
        <v>1</v>
      </c>
      <c r="M30" s="101"/>
      <c r="N30" s="41" t="s">
        <v>16</v>
      </c>
      <c r="O30" s="101"/>
      <c r="Q30" s="101"/>
      <c r="R30" s="41" t="s">
        <v>16</v>
      </c>
      <c r="S30" s="101"/>
      <c r="T30" s="46" t="s">
        <v>44</v>
      </c>
      <c r="U30" s="78"/>
      <c r="V30" s="42" t="s">
        <v>1</v>
      </c>
      <c r="W30" s="83" t="s">
        <v>217</v>
      </c>
      <c r="Y30" s="83">
        <v>1</v>
      </c>
    </row>
    <row r="31" spans="3:25" x14ac:dyDescent="0.4">
      <c r="C31" s="81" t="s">
        <v>72</v>
      </c>
      <c r="D31" s="41" t="s">
        <v>15</v>
      </c>
      <c r="E31" s="78"/>
      <c r="F31" s="41" t="s">
        <v>16</v>
      </c>
      <c r="G31" s="78"/>
      <c r="H31" s="46" t="s">
        <v>44</v>
      </c>
      <c r="I31" s="78"/>
      <c r="J31" s="42" t="s">
        <v>1</v>
      </c>
      <c r="K31" s="81">
        <v>2</v>
      </c>
      <c r="M31" s="101"/>
      <c r="N31" s="41" t="s">
        <v>16</v>
      </c>
      <c r="O31" s="101"/>
      <c r="Q31" s="101"/>
      <c r="R31" s="41" t="s">
        <v>16</v>
      </c>
      <c r="S31" s="101"/>
      <c r="T31" s="46" t="s">
        <v>44</v>
      </c>
      <c r="U31" s="78"/>
      <c r="V31" s="42" t="s">
        <v>1</v>
      </c>
      <c r="W31" s="83" t="s">
        <v>217</v>
      </c>
      <c r="Y31" s="83">
        <v>2</v>
      </c>
    </row>
    <row r="32" spans="3:25" x14ac:dyDescent="0.4">
      <c r="C32" s="81" t="s">
        <v>73</v>
      </c>
      <c r="D32" s="41" t="s">
        <v>15</v>
      </c>
      <c r="E32" s="78"/>
      <c r="F32" s="41" t="s">
        <v>16</v>
      </c>
      <c r="G32" s="78"/>
      <c r="H32" s="46" t="s">
        <v>44</v>
      </c>
      <c r="I32" s="78"/>
      <c r="J32" s="42" t="s">
        <v>1</v>
      </c>
      <c r="K32" s="81">
        <v>3</v>
      </c>
      <c r="M32" s="101"/>
      <c r="N32" s="41" t="s">
        <v>16</v>
      </c>
      <c r="O32" s="101"/>
      <c r="Q32" s="101"/>
      <c r="R32" s="41" t="s">
        <v>16</v>
      </c>
      <c r="S32" s="101"/>
      <c r="T32" s="46" t="s">
        <v>44</v>
      </c>
      <c r="U32" s="78"/>
      <c r="V32" s="42" t="s">
        <v>1</v>
      </c>
      <c r="W32" s="83" t="s">
        <v>217</v>
      </c>
      <c r="Y32" s="83">
        <v>3</v>
      </c>
    </row>
    <row r="33" spans="2:27" x14ac:dyDescent="0.4">
      <c r="C33" s="81" t="s">
        <v>74</v>
      </c>
      <c r="D33" s="41" t="s">
        <v>15</v>
      </c>
      <c r="E33" s="78"/>
      <c r="F33" s="41" t="s">
        <v>16</v>
      </c>
      <c r="G33" s="78"/>
      <c r="H33" s="46" t="s">
        <v>44</v>
      </c>
      <c r="I33" s="78"/>
      <c r="J33" s="42" t="s">
        <v>1</v>
      </c>
      <c r="K33" s="81">
        <v>4</v>
      </c>
      <c r="M33" s="101"/>
      <c r="N33" s="41" t="s">
        <v>16</v>
      </c>
      <c r="O33" s="101"/>
      <c r="Q33" s="101"/>
      <c r="R33" s="41" t="s">
        <v>16</v>
      </c>
      <c r="S33" s="101"/>
      <c r="T33" s="46" t="s">
        <v>44</v>
      </c>
      <c r="U33" s="78"/>
      <c r="V33" s="42" t="s">
        <v>1</v>
      </c>
      <c r="W33" s="83" t="s">
        <v>217</v>
      </c>
      <c r="Y33" s="83">
        <v>4</v>
      </c>
    </row>
    <row r="34" spans="2:27" x14ac:dyDescent="0.4">
      <c r="C34" s="81" t="s">
        <v>78</v>
      </c>
      <c r="D34" s="41" t="s">
        <v>15</v>
      </c>
      <c r="E34" s="78"/>
      <c r="F34" s="41" t="s">
        <v>16</v>
      </c>
      <c r="G34" s="78"/>
      <c r="H34" s="46" t="s">
        <v>44</v>
      </c>
      <c r="I34" s="78"/>
      <c r="J34" s="42" t="s">
        <v>1</v>
      </c>
      <c r="K34" s="81">
        <v>5</v>
      </c>
      <c r="M34" s="101"/>
      <c r="N34" s="41" t="s">
        <v>16</v>
      </c>
      <c r="O34" s="101"/>
      <c r="Q34" s="101"/>
      <c r="R34" s="41" t="s">
        <v>16</v>
      </c>
      <c r="S34" s="101"/>
      <c r="T34" s="46" t="s">
        <v>44</v>
      </c>
      <c r="U34" s="78"/>
      <c r="V34" s="42" t="s">
        <v>1</v>
      </c>
      <c r="W34" s="83" t="s">
        <v>217</v>
      </c>
      <c r="Y34" s="83">
        <v>5</v>
      </c>
    </row>
    <row r="35" spans="2:27" x14ac:dyDescent="0.4">
      <c r="C35" s="81" t="s">
        <v>79</v>
      </c>
      <c r="D35" s="41" t="s">
        <v>15</v>
      </c>
      <c r="E35" s="78"/>
      <c r="F35" s="41" t="s">
        <v>16</v>
      </c>
      <c r="G35" s="78"/>
      <c r="H35" s="46" t="s">
        <v>44</v>
      </c>
      <c r="I35" s="78"/>
      <c r="J35" s="42" t="s">
        <v>1</v>
      </c>
      <c r="K35" s="81">
        <v>6</v>
      </c>
      <c r="M35" s="101"/>
      <c r="N35" s="41" t="s">
        <v>16</v>
      </c>
      <c r="O35" s="101"/>
      <c r="Q35" s="101"/>
      <c r="R35" s="41" t="s">
        <v>16</v>
      </c>
      <c r="S35" s="101"/>
      <c r="T35" s="46" t="s">
        <v>44</v>
      </c>
      <c r="U35" s="78"/>
      <c r="V35" s="42" t="s">
        <v>1</v>
      </c>
      <c r="W35" s="83" t="s">
        <v>217</v>
      </c>
      <c r="Y35" s="83">
        <v>6</v>
      </c>
    </row>
    <row r="36" spans="2:27" x14ac:dyDescent="0.4">
      <c r="C36" s="81" t="s">
        <v>80</v>
      </c>
      <c r="D36" s="41" t="s">
        <v>15</v>
      </c>
      <c r="E36" s="78"/>
      <c r="F36" s="41" t="s">
        <v>16</v>
      </c>
      <c r="G36" s="78"/>
      <c r="H36" s="46" t="s">
        <v>44</v>
      </c>
      <c r="I36" s="78"/>
      <c r="J36" s="42" t="s">
        <v>1</v>
      </c>
      <c r="K36" s="81">
        <v>7</v>
      </c>
      <c r="M36" s="101"/>
      <c r="N36" s="41" t="s">
        <v>16</v>
      </c>
      <c r="O36" s="101"/>
      <c r="Q36" s="101"/>
      <c r="R36" s="41" t="s">
        <v>16</v>
      </c>
      <c r="S36" s="101"/>
      <c r="T36" s="46" t="s">
        <v>44</v>
      </c>
      <c r="U36" s="78"/>
      <c r="V36" s="42" t="s">
        <v>1</v>
      </c>
      <c r="W36" s="83" t="s">
        <v>217</v>
      </c>
      <c r="Y36" s="83">
        <v>7</v>
      </c>
    </row>
    <row r="37" spans="2:27" x14ac:dyDescent="0.4">
      <c r="C37" s="81" t="s">
        <v>81</v>
      </c>
      <c r="D37" s="41" t="s">
        <v>15</v>
      </c>
      <c r="E37" s="78"/>
      <c r="F37" s="41" t="s">
        <v>16</v>
      </c>
      <c r="G37" s="78"/>
      <c r="H37" s="46" t="s">
        <v>44</v>
      </c>
      <c r="I37" s="78"/>
      <c r="J37" s="42" t="s">
        <v>1</v>
      </c>
      <c r="K37" s="81">
        <v>8</v>
      </c>
      <c r="M37" s="101"/>
      <c r="N37" s="41" t="s">
        <v>16</v>
      </c>
      <c r="O37" s="101"/>
      <c r="Q37" s="101"/>
      <c r="R37" s="41" t="s">
        <v>16</v>
      </c>
      <c r="S37" s="101"/>
      <c r="T37" s="46" t="s">
        <v>44</v>
      </c>
      <c r="U37" s="78"/>
      <c r="V37" s="42" t="s">
        <v>1</v>
      </c>
      <c r="W37" s="83" t="s">
        <v>217</v>
      </c>
      <c r="Y37" s="83">
        <v>8</v>
      </c>
    </row>
    <row r="38" spans="2:27" x14ac:dyDescent="0.4">
      <c r="C38" s="81" t="s">
        <v>82</v>
      </c>
      <c r="D38" s="41" t="s">
        <v>15</v>
      </c>
      <c r="E38" s="82"/>
      <c r="F38" s="41" t="s">
        <v>16</v>
      </c>
      <c r="G38" s="82"/>
      <c r="H38" s="46" t="s">
        <v>44</v>
      </c>
      <c r="I38" s="82">
        <v>0</v>
      </c>
      <c r="J38" s="42" t="s">
        <v>1</v>
      </c>
      <c r="K38" s="79" t="str">
        <f t="shared" ref="K38:K45" si="6">IF(OR(E38="",G38=""),"",(G38+IF(E38&gt;G38,1,0)-E38-I38)*24)</f>
        <v/>
      </c>
      <c r="M38" s="78">
        <f>認知症対応型共同生活介護!$AB$7</f>
        <v>0.29166666666666669</v>
      </c>
      <c r="N38" s="41" t="s">
        <v>16</v>
      </c>
      <c r="O38" s="78">
        <f>認知症対応型共同生活介護!$AF$7</f>
        <v>0.83333333333333337</v>
      </c>
      <c r="Q38" s="80" t="str">
        <f t="shared" ref="Q38:Q47" si="7">IF(E38="","",IF(E38&lt;M38,M38,IF(E38&gt;=O38,"",E38)))</f>
        <v/>
      </c>
      <c r="R38" s="41" t="s">
        <v>16</v>
      </c>
      <c r="S38" s="80" t="str">
        <f t="shared" ref="S38:S47" si="8">IF(G38="","",IF(G38&gt;E38,IF(G38&lt;O38,G38,O38),O38))</f>
        <v/>
      </c>
      <c r="T38" s="46" t="s">
        <v>44</v>
      </c>
      <c r="U38" s="82">
        <f>I38</f>
        <v>0</v>
      </c>
      <c r="V38" s="42" t="s">
        <v>1</v>
      </c>
      <c r="W38" s="79" t="str">
        <f t="shared" ref="W38:W45" si="9">IF(Q38="","",IF((S38+IF(Q38&gt;S38,1,0)-Q38-U38)*24=0,"",(S38+IF(Q38&gt;S38,1,0)-Q38-U38)*24))</f>
        <v/>
      </c>
      <c r="Y38" s="79" t="str">
        <f>IF(W38="",K38,IF(OR(K38-W38=0,K38-W38&lt;0),"-",K38-W38))</f>
        <v/>
      </c>
    </row>
    <row r="39" spans="2:27" x14ac:dyDescent="0.4">
      <c r="C39" s="81" t="s">
        <v>83</v>
      </c>
      <c r="D39" s="41" t="s">
        <v>15</v>
      </c>
      <c r="E39" s="82"/>
      <c r="F39" s="41" t="s">
        <v>16</v>
      </c>
      <c r="G39" s="82"/>
      <c r="H39" s="46" t="s">
        <v>44</v>
      </c>
      <c r="I39" s="82">
        <v>0</v>
      </c>
      <c r="J39" s="42" t="s">
        <v>1</v>
      </c>
      <c r="K39" s="79" t="str">
        <f t="shared" si="6"/>
        <v/>
      </c>
      <c r="M39" s="78">
        <f>認知症対応型共同生活介護!$AB$7</f>
        <v>0.29166666666666669</v>
      </c>
      <c r="N39" s="41" t="s">
        <v>16</v>
      </c>
      <c r="O39" s="78">
        <f>認知症対応型共同生活介護!$AF$7</f>
        <v>0.83333333333333337</v>
      </c>
      <c r="Q39" s="80" t="str">
        <f t="shared" si="7"/>
        <v/>
      </c>
      <c r="R39" s="41" t="s">
        <v>16</v>
      </c>
      <c r="S39" s="80" t="str">
        <f t="shared" si="8"/>
        <v/>
      </c>
      <c r="T39" s="46" t="s">
        <v>44</v>
      </c>
      <c r="U39" s="82">
        <f t="shared" ref="U39:U47" si="10">I39</f>
        <v>0</v>
      </c>
      <c r="V39" s="42" t="s">
        <v>1</v>
      </c>
      <c r="W39" s="79" t="str">
        <f t="shared" si="9"/>
        <v/>
      </c>
      <c r="Y39" s="79" t="str">
        <f t="shared" ref="Y39:Y47" si="11">IF(W39="",K39,IF(OR(K39-W39=0,K39-W39&lt;0),"-",K39-W39))</f>
        <v/>
      </c>
    </row>
    <row r="40" spans="2:27" x14ac:dyDescent="0.4">
      <c r="C40" s="81" t="s">
        <v>131</v>
      </c>
      <c r="D40" s="41" t="s">
        <v>15</v>
      </c>
      <c r="E40" s="82"/>
      <c r="F40" s="41" t="s">
        <v>16</v>
      </c>
      <c r="G40" s="82"/>
      <c r="H40" s="46" t="s">
        <v>44</v>
      </c>
      <c r="I40" s="82">
        <v>0</v>
      </c>
      <c r="J40" s="42" t="s">
        <v>1</v>
      </c>
      <c r="K40" s="79" t="str">
        <f t="shared" si="6"/>
        <v/>
      </c>
      <c r="M40" s="78">
        <f>認知症対応型共同生活介護!$AB$7</f>
        <v>0.29166666666666669</v>
      </c>
      <c r="N40" s="41" t="s">
        <v>16</v>
      </c>
      <c r="O40" s="78">
        <f>認知症対応型共同生活介護!$AF$7</f>
        <v>0.83333333333333337</v>
      </c>
      <c r="Q40" s="80" t="str">
        <f t="shared" si="7"/>
        <v/>
      </c>
      <c r="R40" s="41" t="s">
        <v>16</v>
      </c>
      <c r="S40" s="80" t="str">
        <f t="shared" si="8"/>
        <v/>
      </c>
      <c r="T40" s="46" t="s">
        <v>44</v>
      </c>
      <c r="U40" s="82">
        <f t="shared" si="10"/>
        <v>0</v>
      </c>
      <c r="V40" s="42" t="s">
        <v>1</v>
      </c>
      <c r="W40" s="79" t="str">
        <f t="shared" si="9"/>
        <v/>
      </c>
      <c r="Y40" s="79" t="str">
        <f t="shared" si="11"/>
        <v/>
      </c>
    </row>
    <row r="41" spans="2:27" x14ac:dyDescent="0.4">
      <c r="C41" s="81" t="s">
        <v>179</v>
      </c>
      <c r="D41" s="41" t="s">
        <v>15</v>
      </c>
      <c r="E41" s="82"/>
      <c r="F41" s="41" t="s">
        <v>16</v>
      </c>
      <c r="G41" s="82"/>
      <c r="H41" s="46" t="s">
        <v>44</v>
      </c>
      <c r="I41" s="82">
        <v>0</v>
      </c>
      <c r="J41" s="42" t="s">
        <v>1</v>
      </c>
      <c r="K41" s="79" t="str">
        <f t="shared" si="6"/>
        <v/>
      </c>
      <c r="M41" s="78">
        <f>認知症対応型共同生活介護!$AB$7</f>
        <v>0.29166666666666669</v>
      </c>
      <c r="N41" s="41" t="s">
        <v>16</v>
      </c>
      <c r="O41" s="78">
        <f>認知症対応型共同生活介護!$AF$7</f>
        <v>0.83333333333333337</v>
      </c>
      <c r="Q41" s="80" t="str">
        <f t="shared" si="7"/>
        <v/>
      </c>
      <c r="R41" s="41" t="s">
        <v>16</v>
      </c>
      <c r="S41" s="80" t="str">
        <f t="shared" si="8"/>
        <v/>
      </c>
      <c r="T41" s="46" t="s">
        <v>44</v>
      </c>
      <c r="U41" s="82">
        <f t="shared" si="10"/>
        <v>0</v>
      </c>
      <c r="V41" s="42" t="s">
        <v>1</v>
      </c>
      <c r="W41" s="79" t="str">
        <f t="shared" si="9"/>
        <v/>
      </c>
      <c r="Y41" s="79" t="str">
        <f t="shared" si="11"/>
        <v/>
      </c>
      <c r="AA41" s="42" t="s">
        <v>183</v>
      </c>
    </row>
    <row r="42" spans="2:27" x14ac:dyDescent="0.4">
      <c r="C42" s="81" t="s">
        <v>180</v>
      </c>
      <c r="D42" s="41" t="s">
        <v>15</v>
      </c>
      <c r="E42" s="82"/>
      <c r="F42" s="41" t="s">
        <v>16</v>
      </c>
      <c r="G42" s="82"/>
      <c r="H42" s="46" t="s">
        <v>44</v>
      </c>
      <c r="I42" s="82">
        <v>0</v>
      </c>
      <c r="J42" s="42" t="s">
        <v>1</v>
      </c>
      <c r="K42" s="79" t="str">
        <f t="shared" si="6"/>
        <v/>
      </c>
      <c r="M42" s="78">
        <f>認知症対応型共同生活介護!$AB$7</f>
        <v>0.29166666666666669</v>
      </c>
      <c r="N42" s="41" t="s">
        <v>16</v>
      </c>
      <c r="O42" s="78">
        <f>認知症対応型共同生活介護!$AF$7</f>
        <v>0.83333333333333337</v>
      </c>
      <c r="Q42" s="80" t="str">
        <f t="shared" si="7"/>
        <v/>
      </c>
      <c r="R42" s="41" t="s">
        <v>16</v>
      </c>
      <c r="S42" s="80" t="str">
        <f t="shared" si="8"/>
        <v/>
      </c>
      <c r="T42" s="46" t="s">
        <v>44</v>
      </c>
      <c r="U42" s="82">
        <f t="shared" si="10"/>
        <v>0</v>
      </c>
      <c r="V42" s="42" t="s">
        <v>1</v>
      </c>
      <c r="W42" s="79" t="str">
        <f t="shared" si="9"/>
        <v/>
      </c>
      <c r="Y42" s="79" t="str">
        <f t="shared" si="11"/>
        <v/>
      </c>
      <c r="AA42" s="42" t="s">
        <v>183</v>
      </c>
    </row>
    <row r="43" spans="2:27" x14ac:dyDescent="0.4">
      <c r="C43" s="81" t="s">
        <v>75</v>
      </c>
      <c r="D43" s="41" t="s">
        <v>15</v>
      </c>
      <c r="E43" s="82"/>
      <c r="F43" s="41" t="s">
        <v>16</v>
      </c>
      <c r="G43" s="82"/>
      <c r="H43" s="46" t="s">
        <v>44</v>
      </c>
      <c r="I43" s="82">
        <v>0</v>
      </c>
      <c r="J43" s="42" t="s">
        <v>1</v>
      </c>
      <c r="K43" s="79" t="str">
        <f t="shared" si="6"/>
        <v/>
      </c>
      <c r="M43" s="78">
        <f>認知症対応型共同生活介護!$AB$7</f>
        <v>0.29166666666666669</v>
      </c>
      <c r="N43" s="41" t="s">
        <v>16</v>
      </c>
      <c r="O43" s="78">
        <f>認知症対応型共同生活介護!$AF$7</f>
        <v>0.83333333333333337</v>
      </c>
      <c r="Q43" s="80" t="str">
        <f t="shared" si="7"/>
        <v/>
      </c>
      <c r="R43" s="41" t="s">
        <v>16</v>
      </c>
      <c r="S43" s="80" t="str">
        <f t="shared" si="8"/>
        <v/>
      </c>
      <c r="T43" s="46" t="s">
        <v>44</v>
      </c>
      <c r="U43" s="82">
        <f t="shared" si="10"/>
        <v>0</v>
      </c>
      <c r="V43" s="42" t="s">
        <v>1</v>
      </c>
      <c r="W43" s="79" t="str">
        <f t="shared" si="9"/>
        <v/>
      </c>
      <c r="Y43" s="79" t="str">
        <f t="shared" si="11"/>
        <v/>
      </c>
    </row>
    <row r="44" spans="2:27" x14ac:dyDescent="0.4">
      <c r="B44" s="41" t="s">
        <v>181</v>
      </c>
      <c r="C44" s="84"/>
      <c r="D44" s="41" t="s">
        <v>15</v>
      </c>
      <c r="E44" s="82">
        <v>0.29166666666666669</v>
      </c>
      <c r="F44" s="41" t="s">
        <v>16</v>
      </c>
      <c r="G44" s="82">
        <v>0.39583333333333331</v>
      </c>
      <c r="H44" s="46" t="s">
        <v>44</v>
      </c>
      <c r="I44" s="82">
        <v>0</v>
      </c>
      <c r="J44" s="42" t="s">
        <v>1</v>
      </c>
      <c r="K44" s="79">
        <f t="shared" si="6"/>
        <v>2.4999999999999991</v>
      </c>
      <c r="M44" s="78">
        <f>認知症対応型共同生活介護!$AB$7</f>
        <v>0.29166666666666669</v>
      </c>
      <c r="N44" s="41" t="s">
        <v>16</v>
      </c>
      <c r="O44" s="78">
        <f>認知症対応型共同生活介護!$AF$7</f>
        <v>0.83333333333333337</v>
      </c>
      <c r="Q44" s="80">
        <f t="shared" si="7"/>
        <v>0.29166666666666669</v>
      </c>
      <c r="R44" s="41" t="s">
        <v>16</v>
      </c>
      <c r="S44" s="80">
        <f t="shared" si="8"/>
        <v>0.39583333333333331</v>
      </c>
      <c r="T44" s="46" t="s">
        <v>44</v>
      </c>
      <c r="U44" s="82">
        <f t="shared" si="10"/>
        <v>0</v>
      </c>
      <c r="V44" s="42" t="s">
        <v>1</v>
      </c>
      <c r="W44" s="79">
        <f t="shared" si="9"/>
        <v>2.4999999999999991</v>
      </c>
      <c r="Y44" s="79" t="str">
        <f t="shared" si="11"/>
        <v>-</v>
      </c>
    </row>
    <row r="45" spans="2:27" x14ac:dyDescent="0.4">
      <c r="B45" s="41" t="s">
        <v>89</v>
      </c>
      <c r="C45" s="85"/>
      <c r="D45" s="41" t="s">
        <v>15</v>
      </c>
      <c r="E45" s="82">
        <v>0.6875</v>
      </c>
      <c r="F45" s="41" t="s">
        <v>16</v>
      </c>
      <c r="G45" s="82">
        <v>0.83333333333333337</v>
      </c>
      <c r="H45" s="46" t="s">
        <v>44</v>
      </c>
      <c r="I45" s="82">
        <v>0</v>
      </c>
      <c r="J45" s="42" t="s">
        <v>1</v>
      </c>
      <c r="K45" s="79">
        <f t="shared" si="6"/>
        <v>3.5000000000000009</v>
      </c>
      <c r="M45" s="78">
        <f>認知症対応型共同生活介護!$AB$7</f>
        <v>0.29166666666666669</v>
      </c>
      <c r="N45" s="41" t="s">
        <v>16</v>
      </c>
      <c r="O45" s="78">
        <f>認知症対応型共同生活介護!$AF$7</f>
        <v>0.83333333333333337</v>
      </c>
      <c r="Q45" s="80">
        <f t="shared" si="7"/>
        <v>0.6875</v>
      </c>
      <c r="R45" s="41" t="s">
        <v>16</v>
      </c>
      <c r="S45" s="80">
        <f t="shared" si="8"/>
        <v>0.83333333333333337</v>
      </c>
      <c r="T45" s="46" t="s">
        <v>44</v>
      </c>
      <c r="U45" s="82">
        <f t="shared" si="10"/>
        <v>0</v>
      </c>
      <c r="V45" s="42" t="s">
        <v>1</v>
      </c>
      <c r="W45" s="79">
        <f t="shared" si="9"/>
        <v>3.5000000000000009</v>
      </c>
      <c r="Y45" s="79" t="str">
        <f t="shared" si="11"/>
        <v>-</v>
      </c>
    </row>
    <row r="46" spans="2:27" x14ac:dyDescent="0.4">
      <c r="B46" s="41" t="s">
        <v>90</v>
      </c>
      <c r="C46" s="86" t="s">
        <v>86</v>
      </c>
      <c r="D46" s="41" t="s">
        <v>15</v>
      </c>
      <c r="E46" s="82" t="s">
        <v>43</v>
      </c>
      <c r="F46" s="41" t="s">
        <v>16</v>
      </c>
      <c r="G46" s="82" t="s">
        <v>43</v>
      </c>
      <c r="H46" s="46" t="s">
        <v>44</v>
      </c>
      <c r="I46" s="82" t="s">
        <v>43</v>
      </c>
      <c r="J46" s="42" t="s">
        <v>1</v>
      </c>
      <c r="K46" s="79">
        <f>K44+K45</f>
        <v>6</v>
      </c>
      <c r="M46" s="78">
        <f>認知症対応型共同生活介護!$AB$7</f>
        <v>0.29166666666666669</v>
      </c>
      <c r="N46" s="41" t="s">
        <v>16</v>
      </c>
      <c r="O46" s="78">
        <f>認知症対応型共同生活介護!$AF$7</f>
        <v>0.83333333333333337</v>
      </c>
      <c r="Q46" s="80" t="str">
        <f t="shared" si="7"/>
        <v/>
      </c>
      <c r="R46" s="41" t="s">
        <v>16</v>
      </c>
      <c r="S46" s="80">
        <f t="shared" si="8"/>
        <v>0.83333333333333337</v>
      </c>
      <c r="T46" s="46" t="s">
        <v>44</v>
      </c>
      <c r="U46" s="82" t="str">
        <f t="shared" si="10"/>
        <v>-</v>
      </c>
      <c r="V46" s="42" t="s">
        <v>1</v>
      </c>
      <c r="W46" s="79">
        <f>W44+W45</f>
        <v>6</v>
      </c>
      <c r="Y46" s="79" t="str">
        <f t="shared" si="11"/>
        <v>-</v>
      </c>
    </row>
    <row r="47" spans="2:27" x14ac:dyDescent="0.4">
      <c r="B47" s="230" t="s">
        <v>182</v>
      </c>
      <c r="C47" s="81" t="s">
        <v>135</v>
      </c>
      <c r="D47" s="41" t="s">
        <v>15</v>
      </c>
      <c r="E47" s="82">
        <v>0.83333333333333337</v>
      </c>
      <c r="F47" s="41" t="s">
        <v>16</v>
      </c>
      <c r="G47" s="82">
        <v>0.29166666666666669</v>
      </c>
      <c r="H47" s="46" t="s">
        <v>44</v>
      </c>
      <c r="I47" s="82"/>
      <c r="J47" s="42" t="s">
        <v>1</v>
      </c>
      <c r="K47" s="79">
        <f t="shared" ref="K47" si="12">IF(OR(E47="",G47=""),"",(G47+IF(E47&gt;G47,1,0)-E47-I47)*24)</f>
        <v>11</v>
      </c>
      <c r="M47" s="78">
        <f>認知症対応型共同生活介護!$AB$7</f>
        <v>0.29166666666666669</v>
      </c>
      <c r="N47" s="41" t="s">
        <v>16</v>
      </c>
      <c r="O47" s="78">
        <f>認知症対応型共同生活介護!$AF$7</f>
        <v>0.83333333333333337</v>
      </c>
      <c r="Q47" s="80" t="str">
        <f t="shared" si="7"/>
        <v/>
      </c>
      <c r="R47" s="41" t="s">
        <v>16</v>
      </c>
      <c r="S47" s="80">
        <f t="shared" si="8"/>
        <v>0.83333333333333337</v>
      </c>
      <c r="T47" s="46" t="s">
        <v>44</v>
      </c>
      <c r="U47" s="82">
        <f t="shared" si="10"/>
        <v>0</v>
      </c>
      <c r="V47" s="42" t="s">
        <v>1</v>
      </c>
      <c r="W47" s="79" t="str">
        <f t="shared" ref="W47" si="13">IF(Q47="","",IF((S47+IF(Q47&gt;S47,1,0)-Q47-U47)*24=0,"",(S47+IF(Q47&gt;S47,1,0)-Q47-U47)*24))</f>
        <v/>
      </c>
      <c r="Y47" s="79">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137</v>
      </c>
      <c r="D1" s="47"/>
      <c r="E1" s="47"/>
      <c r="F1" s="47"/>
    </row>
    <row r="2" spans="2:11" s="49" customFormat="1" ht="20.25" customHeight="1" x14ac:dyDescent="0.4">
      <c r="B2" s="48" t="s">
        <v>197</v>
      </c>
      <c r="C2" s="48"/>
      <c r="D2" s="47"/>
      <c r="E2" s="47"/>
      <c r="F2" s="47"/>
    </row>
    <row r="3" spans="2:11" s="49" customFormat="1" ht="20.25" customHeight="1" x14ac:dyDescent="0.4">
      <c r="B3" s="48"/>
      <c r="C3" s="48"/>
      <c r="D3" s="47"/>
      <c r="E3" s="47"/>
      <c r="F3" s="47"/>
    </row>
    <row r="4" spans="2:11" s="54" customFormat="1" ht="20.25" customHeight="1" x14ac:dyDescent="0.4">
      <c r="B4" s="99"/>
      <c r="C4" s="47" t="s">
        <v>209</v>
      </c>
      <c r="D4" s="47"/>
      <c r="F4" s="418" t="s">
        <v>210</v>
      </c>
      <c r="G4" s="418"/>
      <c r="H4" s="418"/>
      <c r="I4" s="418"/>
      <c r="J4" s="418"/>
      <c r="K4" s="418"/>
    </row>
    <row r="5" spans="2:11" s="54" customFormat="1" ht="20.25" customHeight="1" x14ac:dyDescent="0.4">
      <c r="B5" s="100"/>
      <c r="C5" s="47" t="s">
        <v>211</v>
      </c>
      <c r="D5" s="47"/>
      <c r="F5" s="418"/>
      <c r="G5" s="418"/>
      <c r="H5" s="418"/>
      <c r="I5" s="418"/>
      <c r="J5" s="418"/>
      <c r="K5" s="418"/>
    </row>
    <row r="6" spans="2:11" s="49" customFormat="1" ht="20.25" customHeight="1" x14ac:dyDescent="0.4">
      <c r="B6" s="51" t="s">
        <v>174</v>
      </c>
      <c r="C6" s="47"/>
      <c r="D6" s="47"/>
      <c r="E6" s="50"/>
      <c r="F6" s="52"/>
    </row>
    <row r="7" spans="2:11" s="49" customFormat="1" ht="20.25" customHeight="1" x14ac:dyDescent="0.4">
      <c r="B7" s="48"/>
      <c r="C7" s="48"/>
      <c r="D7" s="47"/>
      <c r="E7" s="50"/>
      <c r="F7" s="52"/>
    </row>
    <row r="8" spans="2:11" s="49" customFormat="1" ht="20.25" customHeight="1" x14ac:dyDescent="0.4">
      <c r="B8" s="47" t="s">
        <v>138</v>
      </c>
      <c r="C8" s="48"/>
      <c r="D8" s="47"/>
      <c r="E8" s="50"/>
      <c r="F8" s="52"/>
    </row>
    <row r="9" spans="2:11" s="49" customFormat="1" ht="20.25" customHeight="1" x14ac:dyDescent="0.4">
      <c r="B9" s="48"/>
      <c r="C9" s="48"/>
      <c r="D9" s="47"/>
      <c r="E9" s="47"/>
      <c r="F9" s="47"/>
    </row>
    <row r="10" spans="2:11" s="49" customFormat="1" ht="20.25" customHeight="1" x14ac:dyDescent="0.4">
      <c r="B10" s="47" t="s">
        <v>139</v>
      </c>
      <c r="C10" s="48"/>
      <c r="D10" s="47"/>
      <c r="E10" s="47"/>
      <c r="F10" s="47"/>
    </row>
    <row r="11" spans="2:11" s="49" customFormat="1" ht="20.25" customHeight="1" x14ac:dyDescent="0.4">
      <c r="B11" s="47" t="s">
        <v>140</v>
      </c>
      <c r="C11" s="48"/>
      <c r="D11" s="47"/>
      <c r="E11" s="47"/>
      <c r="F11" s="47"/>
    </row>
    <row r="12" spans="2:11" s="49" customFormat="1" ht="20.25" customHeight="1" x14ac:dyDescent="0.4">
      <c r="B12" s="47" t="s">
        <v>141</v>
      </c>
      <c r="C12" s="48"/>
      <c r="D12" s="47"/>
    </row>
    <row r="13" spans="2:11" s="49" customFormat="1" ht="20.25" customHeight="1" x14ac:dyDescent="0.4">
      <c r="B13" s="47"/>
      <c r="C13" s="48"/>
      <c r="D13" s="47"/>
    </row>
    <row r="14" spans="2:11" s="49" customFormat="1" ht="20.25" customHeight="1" x14ac:dyDescent="0.4">
      <c r="B14" s="47" t="s">
        <v>198</v>
      </c>
      <c r="C14" s="48"/>
      <c r="D14" s="47"/>
    </row>
    <row r="15" spans="2:11" s="49" customFormat="1" ht="20.25" customHeight="1" x14ac:dyDescent="0.4">
      <c r="B15" s="47"/>
      <c r="C15" s="48"/>
      <c r="D15" s="47"/>
    </row>
    <row r="16" spans="2:11" s="49" customFormat="1" ht="20.25" customHeight="1" x14ac:dyDescent="0.4">
      <c r="B16" s="47" t="s">
        <v>158</v>
      </c>
      <c r="C16" s="48"/>
      <c r="D16" s="47"/>
    </row>
    <row r="17" spans="2:4" s="49" customFormat="1" ht="20.25" customHeight="1" x14ac:dyDescent="0.4">
      <c r="B17" s="47"/>
      <c r="C17" s="48"/>
      <c r="D17" s="47"/>
    </row>
    <row r="18" spans="2:4" s="49" customFormat="1" ht="20.25" customHeight="1" x14ac:dyDescent="0.4">
      <c r="B18" s="47" t="s">
        <v>199</v>
      </c>
      <c r="C18" s="48"/>
      <c r="D18" s="47"/>
    </row>
    <row r="19" spans="2:4" s="49" customFormat="1" ht="20.25" customHeight="1" x14ac:dyDescent="0.4">
      <c r="B19" s="47" t="s">
        <v>201</v>
      </c>
      <c r="C19" s="48"/>
      <c r="D19" s="47"/>
    </row>
    <row r="20" spans="2:4" s="49" customFormat="1" ht="20.25" customHeight="1" x14ac:dyDescent="0.4">
      <c r="B20" s="48"/>
      <c r="C20" s="48"/>
      <c r="D20" s="47"/>
    </row>
    <row r="21" spans="2:4" s="49" customFormat="1" ht="20.25" customHeight="1" x14ac:dyDescent="0.4">
      <c r="B21" s="47" t="s">
        <v>200</v>
      </c>
      <c r="C21" s="48"/>
      <c r="D21" s="47"/>
    </row>
    <row r="22" spans="2:4" s="49" customFormat="1" ht="20.25" customHeight="1" x14ac:dyDescent="0.4">
      <c r="B22" s="48"/>
      <c r="C22" s="48"/>
      <c r="D22" s="47"/>
    </row>
    <row r="23" spans="2:4" s="49" customFormat="1" ht="20.25" customHeight="1" x14ac:dyDescent="0.4">
      <c r="B23" s="47" t="s">
        <v>212</v>
      </c>
      <c r="C23" s="48"/>
      <c r="D23" s="47"/>
    </row>
    <row r="24" spans="2:4" s="49" customFormat="1" ht="20.25" customHeight="1" x14ac:dyDescent="0.4">
      <c r="B24" s="47" t="s">
        <v>213</v>
      </c>
      <c r="C24" s="48"/>
      <c r="D24" s="47"/>
    </row>
    <row r="25" spans="2:4" s="49" customFormat="1" ht="20.25" customHeight="1" x14ac:dyDescent="0.4">
      <c r="B25" s="47" t="s">
        <v>214</v>
      </c>
      <c r="C25" s="48"/>
      <c r="D25" s="47"/>
    </row>
    <row r="26" spans="2:4" s="49" customFormat="1" ht="20.25" customHeight="1" x14ac:dyDescent="0.4">
      <c r="B26" s="48"/>
      <c r="C26" s="48"/>
      <c r="D26" s="47"/>
    </row>
    <row r="27" spans="2:4" s="49" customFormat="1" ht="17.25" customHeight="1" x14ac:dyDescent="0.4">
      <c r="B27" s="47" t="s">
        <v>142</v>
      </c>
      <c r="C27" s="47"/>
      <c r="D27" s="47"/>
    </row>
    <row r="28" spans="2:4" s="49" customFormat="1" ht="17.25" customHeight="1" x14ac:dyDescent="0.4">
      <c r="B28" s="47" t="s">
        <v>143</v>
      </c>
      <c r="C28" s="47"/>
      <c r="D28" s="47"/>
    </row>
    <row r="29" spans="2:4" s="49" customFormat="1" ht="17.25" customHeight="1" x14ac:dyDescent="0.4">
      <c r="B29" s="47"/>
      <c r="C29" s="47"/>
      <c r="D29" s="47"/>
    </row>
    <row r="30" spans="2:4" s="49" customFormat="1" ht="17.25" customHeight="1" x14ac:dyDescent="0.4">
      <c r="B30" s="47"/>
      <c r="C30" s="3" t="s">
        <v>19</v>
      </c>
      <c r="D30" s="3" t="s">
        <v>2</v>
      </c>
    </row>
    <row r="31" spans="2:4" s="49" customFormat="1" ht="17.25" customHeight="1" x14ac:dyDescent="0.4">
      <c r="B31" s="47"/>
      <c r="C31" s="3">
        <v>1</v>
      </c>
      <c r="D31" s="53" t="s">
        <v>91</v>
      </c>
    </row>
    <row r="32" spans="2:4" s="49" customFormat="1" ht="17.25" customHeight="1" x14ac:dyDescent="0.4">
      <c r="B32" s="47"/>
      <c r="C32" s="3">
        <v>2</v>
      </c>
      <c r="D32" s="53" t="s">
        <v>100</v>
      </c>
    </row>
    <row r="33" spans="2:25" s="49" customFormat="1" ht="17.25" customHeight="1" x14ac:dyDescent="0.4">
      <c r="B33" s="47"/>
      <c r="C33" s="3">
        <v>3</v>
      </c>
      <c r="D33" s="53" t="s">
        <v>97</v>
      </c>
    </row>
    <row r="34" spans="2:25" s="49" customFormat="1" ht="17.25" customHeight="1" x14ac:dyDescent="0.4">
      <c r="B34" s="47"/>
      <c r="C34" s="50"/>
      <c r="D34" s="52"/>
    </row>
    <row r="35" spans="2:25" s="49" customFormat="1" ht="17.25" customHeight="1" x14ac:dyDescent="0.4">
      <c r="B35" s="47" t="s">
        <v>144</v>
      </c>
      <c r="C35" s="47"/>
      <c r="D35" s="47"/>
      <c r="E35" s="54"/>
      <c r="F35" s="54"/>
    </row>
    <row r="36" spans="2:25" s="49" customFormat="1" ht="17.25" customHeight="1" x14ac:dyDescent="0.4">
      <c r="B36" s="47" t="s">
        <v>145</v>
      </c>
      <c r="C36" s="47"/>
      <c r="D36" s="47"/>
      <c r="E36" s="54"/>
      <c r="F36" s="54"/>
    </row>
    <row r="37" spans="2:25" s="49" customFormat="1" ht="17.25" customHeight="1" x14ac:dyDescent="0.4">
      <c r="B37" s="47"/>
      <c r="C37" s="47"/>
      <c r="D37" s="47"/>
      <c r="E37" s="54"/>
      <c r="F37" s="54"/>
      <c r="G37" s="55"/>
      <c r="H37" s="55"/>
      <c r="J37" s="55"/>
      <c r="K37" s="55"/>
      <c r="L37" s="55"/>
      <c r="M37" s="55"/>
      <c r="N37" s="55"/>
      <c r="O37" s="55"/>
      <c r="R37" s="55"/>
      <c r="S37" s="55"/>
      <c r="T37" s="55"/>
      <c r="W37" s="55"/>
      <c r="X37" s="55"/>
      <c r="Y37" s="55"/>
    </row>
    <row r="38" spans="2:25" s="49" customFormat="1" ht="17.25" customHeight="1" x14ac:dyDescent="0.4">
      <c r="B38" s="47"/>
      <c r="C38" s="3" t="s">
        <v>3</v>
      </c>
      <c r="D38" s="3" t="s">
        <v>4</v>
      </c>
      <c r="E38" s="54"/>
      <c r="F38" s="54"/>
      <c r="G38" s="55"/>
      <c r="H38" s="55"/>
      <c r="J38" s="55"/>
      <c r="K38" s="55"/>
      <c r="L38" s="55"/>
      <c r="M38" s="55"/>
      <c r="N38" s="55"/>
      <c r="O38" s="55"/>
      <c r="R38" s="55"/>
      <c r="S38" s="55"/>
      <c r="T38" s="55"/>
      <c r="W38" s="55"/>
      <c r="X38" s="55"/>
      <c r="Y38" s="55"/>
    </row>
    <row r="39" spans="2:25" s="49" customFormat="1" ht="17.25" customHeight="1" x14ac:dyDescent="0.4">
      <c r="B39" s="47"/>
      <c r="C39" s="3" t="s">
        <v>5</v>
      </c>
      <c r="D39" s="53" t="s">
        <v>146</v>
      </c>
      <c r="E39" s="54"/>
      <c r="F39" s="54"/>
      <c r="G39" s="55"/>
      <c r="H39" s="55"/>
      <c r="J39" s="55"/>
      <c r="K39" s="55"/>
      <c r="L39" s="55"/>
      <c r="M39" s="55"/>
      <c r="N39" s="55"/>
      <c r="O39" s="55"/>
      <c r="R39" s="55"/>
      <c r="S39" s="55"/>
      <c r="T39" s="55"/>
      <c r="W39" s="55"/>
      <c r="X39" s="55"/>
      <c r="Y39" s="55"/>
    </row>
    <row r="40" spans="2:25" s="49" customFormat="1" ht="17.25" customHeight="1" x14ac:dyDescent="0.4">
      <c r="B40" s="47"/>
      <c r="C40" s="3" t="s">
        <v>6</v>
      </c>
      <c r="D40" s="53" t="s">
        <v>147</v>
      </c>
      <c r="E40" s="54"/>
      <c r="F40" s="54"/>
      <c r="G40" s="55"/>
      <c r="H40" s="55"/>
      <c r="J40" s="55"/>
      <c r="K40" s="55"/>
      <c r="L40" s="55"/>
      <c r="M40" s="55"/>
      <c r="N40" s="55"/>
      <c r="O40" s="55"/>
      <c r="R40" s="55"/>
      <c r="S40" s="55"/>
      <c r="T40" s="55"/>
      <c r="W40" s="55"/>
      <c r="X40" s="55"/>
      <c r="Y40" s="55"/>
    </row>
    <row r="41" spans="2:25" s="49" customFormat="1" ht="17.25" customHeight="1" x14ac:dyDescent="0.4">
      <c r="B41" s="47"/>
      <c r="C41" s="3" t="s">
        <v>7</v>
      </c>
      <c r="D41" s="53" t="s">
        <v>148</v>
      </c>
      <c r="E41" s="54"/>
      <c r="F41" s="54"/>
      <c r="G41" s="55"/>
      <c r="H41" s="55"/>
      <c r="J41" s="55"/>
      <c r="K41" s="55"/>
      <c r="L41" s="55"/>
      <c r="M41" s="55"/>
      <c r="N41" s="55"/>
      <c r="O41" s="55"/>
      <c r="R41" s="55"/>
      <c r="S41" s="55"/>
      <c r="T41" s="55"/>
      <c r="W41" s="55"/>
      <c r="X41" s="55"/>
      <c r="Y41" s="55"/>
    </row>
    <row r="42" spans="2:25" s="49" customFormat="1" ht="17.25" customHeight="1" x14ac:dyDescent="0.4">
      <c r="B42" s="47"/>
      <c r="C42" s="3" t="s">
        <v>8</v>
      </c>
      <c r="D42" s="53" t="s">
        <v>175</v>
      </c>
      <c r="E42" s="54"/>
      <c r="F42" s="54"/>
      <c r="G42" s="55"/>
      <c r="H42" s="55"/>
      <c r="J42" s="55"/>
      <c r="K42" s="55"/>
      <c r="L42" s="55"/>
      <c r="M42" s="55"/>
      <c r="N42" s="55"/>
      <c r="O42" s="55"/>
      <c r="R42" s="55"/>
      <c r="S42" s="55"/>
      <c r="T42" s="55"/>
      <c r="W42" s="55"/>
      <c r="X42" s="55"/>
      <c r="Y42" s="55"/>
    </row>
    <row r="43" spans="2:25" s="49" customFormat="1" ht="17.25" customHeight="1" x14ac:dyDescent="0.4">
      <c r="B43" s="47"/>
      <c r="C43" s="47"/>
      <c r="D43" s="47"/>
      <c r="E43" s="54"/>
      <c r="F43" s="54"/>
      <c r="G43" s="55"/>
      <c r="H43" s="55"/>
      <c r="J43" s="55"/>
      <c r="K43" s="55"/>
      <c r="L43" s="55"/>
      <c r="M43" s="55"/>
      <c r="N43" s="55"/>
      <c r="O43" s="55"/>
      <c r="R43" s="55"/>
      <c r="S43" s="55"/>
      <c r="T43" s="55"/>
      <c r="W43" s="55"/>
      <c r="X43" s="55"/>
      <c r="Y43" s="55"/>
    </row>
    <row r="44" spans="2:25" s="49" customFormat="1" ht="17.25" customHeight="1" x14ac:dyDescent="0.4">
      <c r="B44" s="47"/>
      <c r="C44" s="56" t="s">
        <v>9</v>
      </c>
      <c r="D44" s="47"/>
      <c r="E44" s="54"/>
      <c r="F44" s="54"/>
      <c r="G44" s="55"/>
      <c r="H44" s="55"/>
      <c r="J44" s="55"/>
      <c r="K44" s="55"/>
      <c r="L44" s="55"/>
      <c r="M44" s="55"/>
      <c r="N44" s="55"/>
      <c r="O44" s="55"/>
      <c r="R44" s="55"/>
      <c r="S44" s="55"/>
      <c r="T44" s="55"/>
      <c r="W44" s="55"/>
      <c r="X44" s="55"/>
      <c r="Y44" s="55"/>
    </row>
    <row r="45" spans="2:25" s="49" customFormat="1" ht="17.25" customHeight="1" x14ac:dyDescent="0.4">
      <c r="B45" s="54"/>
      <c r="C45" s="47" t="s">
        <v>149</v>
      </c>
      <c r="D45" s="54"/>
      <c r="E45" s="54"/>
      <c r="F45" s="56"/>
      <c r="G45" s="55"/>
      <c r="H45" s="55"/>
      <c r="J45" s="55"/>
      <c r="K45" s="55"/>
      <c r="L45" s="55"/>
      <c r="M45" s="55"/>
      <c r="N45" s="55"/>
      <c r="O45" s="55"/>
      <c r="R45" s="55"/>
      <c r="S45" s="55"/>
      <c r="T45" s="55"/>
      <c r="W45" s="55"/>
      <c r="X45" s="55"/>
      <c r="Y45" s="55"/>
    </row>
    <row r="46" spans="2:25" s="49" customFormat="1" ht="17.25" customHeight="1" x14ac:dyDescent="0.4">
      <c r="B46" s="54"/>
      <c r="C46" s="47" t="s">
        <v>176</v>
      </c>
      <c r="D46" s="54"/>
      <c r="E46" s="54"/>
      <c r="F46" s="47"/>
      <c r="G46" s="55"/>
      <c r="H46" s="55"/>
      <c r="J46" s="55"/>
      <c r="K46" s="55"/>
      <c r="L46" s="55"/>
      <c r="M46" s="55"/>
      <c r="N46" s="55"/>
      <c r="O46" s="55"/>
      <c r="R46" s="55"/>
      <c r="S46" s="55"/>
      <c r="T46" s="55"/>
      <c r="W46" s="55"/>
      <c r="X46" s="55"/>
      <c r="Y46" s="55"/>
    </row>
    <row r="47" spans="2:25" s="49" customFormat="1" ht="17.25" customHeight="1" x14ac:dyDescent="0.4">
      <c r="B47" s="47"/>
      <c r="C47" s="47"/>
      <c r="D47" s="47"/>
      <c r="E47" s="56"/>
      <c r="F47" s="55"/>
      <c r="G47" s="55"/>
      <c r="H47" s="55"/>
      <c r="J47" s="55"/>
      <c r="K47" s="55"/>
      <c r="L47" s="55"/>
      <c r="M47" s="55"/>
      <c r="N47" s="55"/>
      <c r="O47" s="55"/>
      <c r="R47" s="55"/>
      <c r="S47" s="55"/>
      <c r="T47" s="55"/>
      <c r="W47" s="55"/>
      <c r="X47" s="55"/>
      <c r="Y47" s="55"/>
    </row>
    <row r="48" spans="2:25" s="49" customFormat="1" ht="17.25" customHeight="1" x14ac:dyDescent="0.4">
      <c r="B48" s="47" t="s">
        <v>150</v>
      </c>
      <c r="C48" s="47"/>
      <c r="D48" s="47"/>
    </row>
    <row r="49" spans="2:51" s="49" customFormat="1" ht="17.25" customHeight="1" x14ac:dyDescent="0.4">
      <c r="B49" s="47" t="s">
        <v>151</v>
      </c>
      <c r="C49" s="47"/>
      <c r="D49" s="47"/>
      <c r="AH49" s="2"/>
      <c r="AI49" s="2"/>
      <c r="AJ49" s="2"/>
      <c r="AK49" s="2"/>
      <c r="AL49" s="2"/>
      <c r="AM49" s="2"/>
      <c r="AN49" s="2"/>
      <c r="AO49" s="2"/>
      <c r="AP49" s="2"/>
      <c r="AQ49" s="2"/>
      <c r="AR49" s="2"/>
      <c r="AS49" s="2"/>
    </row>
    <row r="50" spans="2:51" s="49" customFormat="1" ht="17.25" customHeight="1" x14ac:dyDescent="0.4">
      <c r="B50" s="57" t="s">
        <v>159</v>
      </c>
      <c r="C50" s="54"/>
      <c r="D50" s="54"/>
      <c r="E50" s="58"/>
      <c r="F50" s="58"/>
      <c r="G50" s="58"/>
      <c r="H50" s="58"/>
      <c r="I50" s="58"/>
      <c r="J50" s="58"/>
      <c r="K50" s="58"/>
      <c r="L50" s="58"/>
      <c r="M50" s="58"/>
      <c r="N50" s="58"/>
      <c r="O50" s="59"/>
      <c r="P50" s="59"/>
      <c r="Q50" s="58"/>
      <c r="R50" s="59"/>
      <c r="S50" s="58"/>
      <c r="T50" s="58"/>
      <c r="U50" s="59"/>
      <c r="V50" s="2"/>
      <c r="W50" s="2"/>
      <c r="X50" s="2"/>
      <c r="Y50" s="58"/>
      <c r="Z50" s="58"/>
      <c r="AA50" s="58"/>
      <c r="AB50" s="58"/>
      <c r="AC50" s="2"/>
      <c r="AD50" s="58"/>
      <c r="AE50" s="59"/>
      <c r="AF50" s="59"/>
      <c r="AG50" s="59"/>
      <c r="AH50" s="59"/>
      <c r="AI50" s="60"/>
      <c r="AJ50" s="59"/>
      <c r="AK50" s="59"/>
      <c r="AL50" s="59"/>
      <c r="AM50" s="59"/>
      <c r="AN50" s="59"/>
      <c r="AO50" s="59"/>
      <c r="AP50" s="59"/>
      <c r="AQ50" s="59"/>
      <c r="AR50" s="59"/>
      <c r="AS50" s="59"/>
      <c r="AT50" s="59"/>
      <c r="AU50" s="59"/>
      <c r="AV50" s="59"/>
      <c r="AW50" s="59"/>
      <c r="AX50" s="59"/>
      <c r="AY50" s="60"/>
    </row>
    <row r="51" spans="2:51" s="49" customFormat="1" ht="17.25" customHeight="1" x14ac:dyDescent="0.4">
      <c r="F51" s="2"/>
    </row>
    <row r="52" spans="2:51" s="49" customFormat="1" ht="17.25" customHeight="1" x14ac:dyDescent="0.4">
      <c r="B52" s="47" t="s">
        <v>152</v>
      </c>
      <c r="C52" s="47"/>
    </row>
    <row r="53" spans="2:51" s="49" customFormat="1" ht="17.25" customHeight="1" x14ac:dyDescent="0.4">
      <c r="B53" s="47"/>
      <c r="C53" s="47"/>
    </row>
    <row r="54" spans="2:51" s="49" customFormat="1" ht="17.25" customHeight="1" x14ac:dyDescent="0.4">
      <c r="B54" s="47" t="s">
        <v>184</v>
      </c>
      <c r="C54" s="47"/>
    </row>
    <row r="55" spans="2:51" s="49" customFormat="1" ht="17.25" customHeight="1" x14ac:dyDescent="0.4">
      <c r="B55" s="47" t="s">
        <v>153</v>
      </c>
      <c r="C55" s="47"/>
    </row>
    <row r="56" spans="2:51" s="49" customFormat="1" ht="17.25" customHeight="1" x14ac:dyDescent="0.4">
      <c r="B56" s="47"/>
      <c r="C56" s="47"/>
    </row>
    <row r="57" spans="2:51" s="49" customFormat="1" ht="17.25" customHeight="1" x14ac:dyDescent="0.4">
      <c r="B57" s="47" t="s">
        <v>154</v>
      </c>
      <c r="C57" s="47"/>
    </row>
    <row r="58" spans="2:51" s="49" customFormat="1" ht="17.25" customHeight="1" x14ac:dyDescent="0.4">
      <c r="B58" s="47" t="s">
        <v>155</v>
      </c>
      <c r="C58" s="47"/>
    </row>
    <row r="59" spans="2:51" s="49" customFormat="1" ht="17.25" customHeight="1" x14ac:dyDescent="0.4">
      <c r="B59" s="47"/>
      <c r="C59" s="47"/>
    </row>
    <row r="60" spans="2:51" s="49" customFormat="1" ht="17.25" customHeight="1" x14ac:dyDescent="0.4">
      <c r="B60" s="47" t="s">
        <v>156</v>
      </c>
      <c r="C60" s="47"/>
      <c r="D60" s="47"/>
    </row>
    <row r="61" spans="2:51" s="49" customFormat="1" ht="17.25" customHeight="1" x14ac:dyDescent="0.4">
      <c r="B61" s="47"/>
      <c r="C61" s="47"/>
      <c r="D61" s="47"/>
    </row>
    <row r="62" spans="2:51" s="49" customFormat="1" ht="17.25" customHeight="1" x14ac:dyDescent="0.4">
      <c r="B62" s="54" t="s">
        <v>160</v>
      </c>
      <c r="C62" s="54"/>
      <c r="D62" s="47"/>
    </row>
    <row r="63" spans="2:51" s="49" customFormat="1" ht="17.25" customHeight="1" x14ac:dyDescent="0.4">
      <c r="B63" s="54" t="s">
        <v>157</v>
      </c>
      <c r="C63" s="54"/>
      <c r="D63" s="47"/>
    </row>
    <row r="64" spans="2:51" s="49" customFormat="1" ht="17.25" customHeight="1" x14ac:dyDescent="0.4"/>
    <row r="65" spans="2:71" s="49" customFormat="1" ht="17.25" customHeight="1" x14ac:dyDescent="0.4">
      <c r="B65" s="49" t="s">
        <v>161</v>
      </c>
      <c r="E65" s="61"/>
      <c r="F65" s="61"/>
      <c r="G65" s="61"/>
      <c r="H65" s="61"/>
      <c r="I65" s="61"/>
      <c r="J65" s="61"/>
      <c r="K65" s="61"/>
      <c r="L65" s="66"/>
      <c r="M65" s="54" t="s">
        <v>162</v>
      </c>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row>
    <row r="66" spans="2:71" s="49" customFormat="1" ht="17.25" customHeight="1" x14ac:dyDescent="0.4">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row>
    <row r="67" spans="2:71" s="49" customFormat="1" ht="17.25" customHeight="1" x14ac:dyDescent="0.4">
      <c r="B67" s="49" t="s">
        <v>202</v>
      </c>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row>
    <row r="68" spans="2:71" s="49" customFormat="1" ht="17.25" customHeight="1" x14ac:dyDescent="0.4">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row>
    <row r="69" spans="2:71" s="49" customFormat="1" ht="17.25" customHeight="1" x14ac:dyDescent="0.2">
      <c r="B69" s="49" t="s">
        <v>203</v>
      </c>
      <c r="BL69" s="62"/>
      <c r="BM69" s="63"/>
      <c r="BN69" s="62"/>
      <c r="BO69" s="62"/>
      <c r="BP69" s="62"/>
      <c r="BQ69" s="64"/>
      <c r="BR69" s="65"/>
      <c r="BS69" s="65"/>
    </row>
    <row r="70" spans="2:71" s="49" customFormat="1" ht="17.25" customHeight="1" x14ac:dyDescent="0.4">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row>
    <row r="71" spans="2:71" ht="17.25" customHeight="1" x14ac:dyDescent="0.4">
      <c r="B71" s="49" t="s">
        <v>204</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1" customWidth="1"/>
    <col min="2" max="2" width="11.5" style="1" customWidth="1"/>
    <col min="3" max="12" width="40.625" style="1" customWidth="1"/>
    <col min="13" max="16384" width="9" style="1"/>
  </cols>
  <sheetData>
    <row r="1" spans="2:4" x14ac:dyDescent="0.4">
      <c r="B1" s="2" t="s">
        <v>126</v>
      </c>
      <c r="C1" s="2"/>
      <c r="D1" s="2"/>
    </row>
    <row r="2" spans="2:4" x14ac:dyDescent="0.4">
      <c r="B2" s="2"/>
      <c r="C2" s="2"/>
      <c r="D2" s="2"/>
    </row>
    <row r="3" spans="2:4" x14ac:dyDescent="0.4">
      <c r="B3" s="3" t="s">
        <v>127</v>
      </c>
      <c r="C3" s="3" t="s">
        <v>128</v>
      </c>
      <c r="D3" s="2"/>
    </row>
    <row r="4" spans="2:4" x14ac:dyDescent="0.4">
      <c r="B4" s="4">
        <v>1</v>
      </c>
      <c r="C4" s="67" t="s">
        <v>190</v>
      </c>
      <c r="D4" s="2"/>
    </row>
    <row r="5" spans="2:4" x14ac:dyDescent="0.4">
      <c r="B5" s="4">
        <v>2</v>
      </c>
      <c r="C5" s="67" t="s">
        <v>205</v>
      </c>
    </row>
    <row r="6" spans="2:4" x14ac:dyDescent="0.4">
      <c r="B6" s="4">
        <v>3</v>
      </c>
      <c r="C6" s="67" t="s">
        <v>206</v>
      </c>
      <c r="D6" s="2"/>
    </row>
    <row r="7" spans="2:4" x14ac:dyDescent="0.4">
      <c r="B7" s="4">
        <v>4</v>
      </c>
      <c r="C7" s="67" t="s">
        <v>215</v>
      </c>
      <c r="D7" s="2"/>
    </row>
    <row r="8" spans="2:4" x14ac:dyDescent="0.4">
      <c r="B8" s="4">
        <v>5</v>
      </c>
      <c r="C8" s="67" t="s">
        <v>216</v>
      </c>
      <c r="D8" s="2"/>
    </row>
    <row r="9" spans="2:4" x14ac:dyDescent="0.4">
      <c r="B9" s="4">
        <v>6</v>
      </c>
      <c r="C9" s="67"/>
      <c r="D9" s="2"/>
    </row>
    <row r="10" spans="2:4" x14ac:dyDescent="0.4">
      <c r="B10" s="4">
        <v>7</v>
      </c>
      <c r="C10" s="67"/>
      <c r="D10" s="2"/>
    </row>
    <row r="11" spans="2:4" x14ac:dyDescent="0.4">
      <c r="B11" s="4">
        <v>8</v>
      </c>
      <c r="C11" s="67"/>
      <c r="D11" s="2"/>
    </row>
    <row r="12" spans="2:4" x14ac:dyDescent="0.4">
      <c r="B12" s="4">
        <v>9</v>
      </c>
      <c r="C12" s="67"/>
      <c r="D12" s="2"/>
    </row>
    <row r="13" spans="2:4" x14ac:dyDescent="0.4">
      <c r="B13" s="4">
        <v>10</v>
      </c>
      <c r="C13" s="67"/>
      <c r="D13" s="2"/>
    </row>
    <row r="15" spans="2:4" x14ac:dyDescent="0.4">
      <c r="B15" s="2" t="s">
        <v>129</v>
      </c>
    </row>
    <row r="16" spans="2:4" ht="19.5" thickBot="1" x14ac:dyDescent="0.45"/>
    <row r="17" spans="2:12" ht="20.25" thickBot="1" x14ac:dyDescent="0.45">
      <c r="B17" s="5" t="s">
        <v>98</v>
      </c>
      <c r="C17" s="6" t="s">
        <v>91</v>
      </c>
      <c r="D17" s="7" t="s">
        <v>100</v>
      </c>
      <c r="E17" s="7" t="s">
        <v>97</v>
      </c>
      <c r="F17" s="7"/>
      <c r="G17" s="7"/>
      <c r="H17" s="68"/>
      <c r="I17" s="68"/>
      <c r="J17" s="68"/>
      <c r="K17" s="68"/>
      <c r="L17" s="69"/>
    </row>
    <row r="18" spans="2:12" ht="19.5" x14ac:dyDescent="0.4">
      <c r="B18" s="419" t="s">
        <v>99</v>
      </c>
      <c r="C18" s="8" t="s">
        <v>93</v>
      </c>
      <c r="D18" s="9" t="s">
        <v>94</v>
      </c>
      <c r="E18" s="9" t="s">
        <v>92</v>
      </c>
      <c r="F18" s="9"/>
      <c r="G18" s="9"/>
      <c r="H18" s="10"/>
      <c r="I18" s="10"/>
      <c r="J18" s="10"/>
      <c r="K18" s="10"/>
      <c r="L18" s="11"/>
    </row>
    <row r="19" spans="2:12" ht="19.5" x14ac:dyDescent="0.4">
      <c r="B19" s="420"/>
      <c r="C19" s="12"/>
      <c r="D19" s="13" t="s">
        <v>95</v>
      </c>
      <c r="E19" s="13" t="s">
        <v>191</v>
      </c>
      <c r="F19" s="13"/>
      <c r="G19" s="13"/>
      <c r="H19" s="14"/>
      <c r="I19" s="14"/>
      <c r="J19" s="14"/>
      <c r="K19" s="14"/>
      <c r="L19" s="15"/>
    </row>
    <row r="20" spans="2:12" ht="19.5" x14ac:dyDescent="0.4">
      <c r="B20" s="420"/>
      <c r="C20" s="12"/>
      <c r="D20" s="13" t="s">
        <v>18</v>
      </c>
      <c r="E20" s="13" t="s">
        <v>192</v>
      </c>
      <c r="F20" s="13"/>
      <c r="G20" s="13"/>
      <c r="H20" s="14"/>
      <c r="I20" s="14"/>
      <c r="J20" s="14"/>
      <c r="K20" s="14"/>
      <c r="L20" s="15"/>
    </row>
    <row r="21" spans="2:12" ht="19.5" x14ac:dyDescent="0.4">
      <c r="B21" s="420"/>
      <c r="C21" s="12"/>
      <c r="D21" s="13" t="s">
        <v>96</v>
      </c>
      <c r="E21" s="13"/>
      <c r="F21" s="13"/>
      <c r="G21" s="13"/>
      <c r="H21" s="14"/>
      <c r="I21" s="14"/>
      <c r="J21" s="14"/>
      <c r="K21" s="14"/>
      <c r="L21" s="15"/>
    </row>
    <row r="22" spans="2:12" x14ac:dyDescent="0.4">
      <c r="B22" s="420"/>
      <c r="C22" s="16"/>
      <c r="D22" s="14"/>
      <c r="E22" s="14"/>
      <c r="F22" s="14"/>
      <c r="G22" s="14"/>
      <c r="H22" s="14"/>
      <c r="I22" s="14"/>
      <c r="J22" s="14"/>
      <c r="K22" s="14"/>
      <c r="L22" s="15"/>
    </row>
    <row r="23" spans="2:12" x14ac:dyDescent="0.4">
      <c r="B23" s="420"/>
      <c r="C23" s="16"/>
      <c r="D23" s="14"/>
      <c r="E23" s="14"/>
      <c r="F23" s="14"/>
      <c r="G23" s="14"/>
      <c r="H23" s="14"/>
      <c r="I23" s="14"/>
      <c r="J23" s="14"/>
      <c r="K23" s="14"/>
      <c r="L23" s="15"/>
    </row>
    <row r="24" spans="2:12" x14ac:dyDescent="0.4">
      <c r="B24" s="420"/>
      <c r="C24" s="16"/>
      <c r="D24" s="14"/>
      <c r="E24" s="14"/>
      <c r="F24" s="14"/>
      <c r="G24" s="14"/>
      <c r="H24" s="14"/>
      <c r="I24" s="14"/>
      <c r="J24" s="14"/>
      <c r="K24" s="14"/>
      <c r="L24" s="15"/>
    </row>
    <row r="25" spans="2:12" x14ac:dyDescent="0.4">
      <c r="B25" s="420"/>
      <c r="C25" s="16"/>
      <c r="D25" s="14"/>
      <c r="E25" s="14"/>
      <c r="F25" s="14"/>
      <c r="G25" s="14"/>
      <c r="H25" s="14"/>
      <c r="I25" s="14"/>
      <c r="J25" s="14"/>
      <c r="K25" s="14"/>
      <c r="L25" s="15"/>
    </row>
    <row r="26" spans="2:12" ht="19.5" thickBot="1" x14ac:dyDescent="0.45">
      <c r="B26" s="421"/>
      <c r="C26" s="17"/>
      <c r="D26" s="18"/>
      <c r="E26" s="18"/>
      <c r="F26" s="18"/>
      <c r="G26" s="18"/>
      <c r="H26" s="18"/>
      <c r="I26" s="18"/>
      <c r="J26" s="18"/>
      <c r="K26" s="18"/>
      <c r="L26" s="19"/>
    </row>
    <row r="30" spans="2:12" x14ac:dyDescent="0.4">
      <c r="C30" s="1" t="s">
        <v>218</v>
      </c>
    </row>
    <row r="31" spans="2:12" x14ac:dyDescent="0.4">
      <c r="C31" s="1" t="s">
        <v>101</v>
      </c>
    </row>
    <row r="32" spans="2:12" x14ac:dyDescent="0.4">
      <c r="C32" s="1" t="s">
        <v>220</v>
      </c>
    </row>
    <row r="33" spans="3:3" x14ac:dyDescent="0.4">
      <c r="C33" s="1" t="s">
        <v>102</v>
      </c>
    </row>
    <row r="34" spans="3:3" x14ac:dyDescent="0.4">
      <c r="C34" s="1" t="s">
        <v>130</v>
      </c>
    </row>
    <row r="35" spans="3:3" x14ac:dyDescent="0.4">
      <c r="C35" s="1" t="s">
        <v>193</v>
      </c>
    </row>
    <row r="37" spans="3:3" x14ac:dyDescent="0.4">
      <c r="C37" s="1" t="s">
        <v>103</v>
      </c>
    </row>
    <row r="38" spans="3:3" x14ac:dyDescent="0.4">
      <c r="C38" s="1" t="s">
        <v>104</v>
      </c>
    </row>
    <row r="40" spans="3:3" x14ac:dyDescent="0.4">
      <c r="C40" s="1" t="s">
        <v>221</v>
      </c>
    </row>
    <row r="41" spans="3:3" x14ac:dyDescent="0.4">
      <c r="C41" s="1" t="s">
        <v>105</v>
      </c>
    </row>
    <row r="42" spans="3:3" x14ac:dyDescent="0.4">
      <c r="C42" s="1" t="s">
        <v>106</v>
      </c>
    </row>
    <row r="43" spans="3:3" x14ac:dyDescent="0.4">
      <c r="C43" s="1" t="s">
        <v>107</v>
      </c>
    </row>
    <row r="44" spans="3:3" x14ac:dyDescent="0.4">
      <c r="C44" s="1" t="s">
        <v>108</v>
      </c>
    </row>
    <row r="45" spans="3:3" x14ac:dyDescent="0.4">
      <c r="C45" s="1" t="s">
        <v>109</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2021-04-13T07:43:23Z</cp:lastPrinted>
  <dcterms:created xsi:type="dcterms:W3CDTF">2020-01-28T01:12:50Z</dcterms:created>
  <dcterms:modified xsi:type="dcterms:W3CDTF">2021-04-14T07:06:27Z</dcterms:modified>
</cp:coreProperties>
</file>