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new\04認知症対応型通所介護\"/>
    </mc:Choice>
  </mc:AlternateContent>
  <bookViews>
    <workbookView xWindow="0" yWindow="0" windowWidth="19200" windowHeight="11025" tabRatio="707"/>
  </bookViews>
  <sheets>
    <sheet name="認知症型通所介護" sheetId="2" r:id="rId1"/>
    <sheet name="シフト記号表（勤務時間帯)" sheetId="9" r:id="rId2"/>
    <sheet name="記入方法" sheetId="7" r:id="rId3"/>
    <sheet name="【記載例】認知症型通所介護" sheetId="10" r:id="rId4"/>
    <sheet name="【記載例】シフト記号表（勤務時間帯）" sheetId="6" r:id="rId5"/>
    <sheet name="プルダウン・リスト" sheetId="3" r:id="rId6"/>
  </sheets>
  <definedNames>
    <definedName name="_xlnm.Print_Area" localSheetId="3">【記載例】認知症型通所介護!$A$1:$BF$71</definedName>
    <definedName name="_xlnm.Print_Area" localSheetId="2">記入方法!$B$1:$S$76</definedName>
    <definedName name="_xlnm.Print_Area" localSheetId="0">認知症型通所介護!$A$1:$BF$70</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6" i="9" l="1"/>
  <c r="U35" i="9"/>
  <c r="U34" i="9"/>
  <c r="U33" i="9"/>
  <c r="U10" i="9"/>
  <c r="U11" i="9"/>
  <c r="U12" i="9"/>
  <c r="U13" i="9"/>
  <c r="U14" i="9"/>
  <c r="U15" i="9"/>
  <c r="U16" i="9"/>
  <c r="U17" i="9"/>
  <c r="U18" i="9"/>
  <c r="U19" i="9"/>
  <c r="U20" i="9"/>
  <c r="U21" i="9"/>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S70" i="2"/>
  <c r="S69" i="2"/>
  <c r="S68" i="2"/>
  <c r="S67" i="2"/>
  <c r="B58" i="2"/>
  <c r="B31" i="2"/>
  <c r="B34" i="2"/>
  <c r="B37" i="2"/>
  <c r="B40" i="2"/>
  <c r="B43" i="2"/>
  <c r="B46" i="2"/>
  <c r="B49" i="2"/>
  <c r="B52" i="2"/>
  <c r="B55" i="2"/>
  <c r="B28" i="2"/>
  <c r="B25" i="2"/>
  <c r="B22" i="2"/>
  <c r="O60" i="2" l="1"/>
  <c r="O30" i="2"/>
  <c r="O33" i="2"/>
  <c r="O36" i="2"/>
  <c r="O39" i="2"/>
  <c r="O42" i="2"/>
  <c r="O45" i="2"/>
  <c r="O48" i="2"/>
  <c r="O51" i="2"/>
  <c r="O54" i="2"/>
  <c r="O57" i="2"/>
  <c r="O27" i="2"/>
  <c r="O24" i="2"/>
  <c r="AG64" i="2" l="1"/>
  <c r="U62" i="2"/>
  <c r="W62" i="2"/>
  <c r="Y62" i="2"/>
  <c r="AA62" i="2"/>
  <c r="AC62" i="2"/>
  <c r="AE62" i="2"/>
  <c r="AG62" i="2"/>
  <c r="AI62" i="2"/>
  <c r="AK62" i="2"/>
  <c r="AM62" i="2"/>
  <c r="AO62" i="2"/>
  <c r="AQ62" i="2"/>
  <c r="AS62" i="2"/>
  <c r="AU62" i="2"/>
  <c r="AW62" i="2"/>
  <c r="U63" i="2"/>
  <c r="W63" i="2"/>
  <c r="Y63" i="2"/>
  <c r="AA63" i="2"/>
  <c r="AC63" i="2"/>
  <c r="AE63" i="2"/>
  <c r="AG63" i="2"/>
  <c r="AI63" i="2"/>
  <c r="AK63" i="2"/>
  <c r="AM63" i="2"/>
  <c r="AO63" i="2"/>
  <c r="AQ63" i="2"/>
  <c r="AS63" i="2"/>
  <c r="AU63" i="2"/>
  <c r="AW63" i="2"/>
  <c r="U64" i="2"/>
  <c r="W64" i="2"/>
  <c r="Y64" i="2"/>
  <c r="AA64" i="2"/>
  <c r="AC64" i="2"/>
  <c r="AE64" i="2"/>
  <c r="AH64" i="2"/>
  <c r="AJ64" i="2"/>
  <c r="AL64" i="2"/>
  <c r="AN64" i="2"/>
  <c r="AP64" i="2"/>
  <c r="AR64" i="2"/>
  <c r="AT64" i="2"/>
  <c r="AV64" i="2"/>
  <c r="S64" i="2"/>
  <c r="S62" i="2"/>
  <c r="T62" i="2"/>
  <c r="V62" i="2"/>
  <c r="X62" i="2"/>
  <c r="Z62" i="2"/>
  <c r="AB62" i="2"/>
  <c r="AD62" i="2"/>
  <c r="AF62" i="2"/>
  <c r="AH62" i="2"/>
  <c r="AJ62" i="2"/>
  <c r="AL62" i="2"/>
  <c r="AN62" i="2"/>
  <c r="AP62" i="2"/>
  <c r="AR62" i="2"/>
  <c r="AT62" i="2"/>
  <c r="AV62" i="2"/>
  <c r="T63" i="2"/>
  <c r="V63" i="2"/>
  <c r="X63" i="2"/>
  <c r="Z63" i="2"/>
  <c r="AB63" i="2"/>
  <c r="AD63" i="2"/>
  <c r="AF63" i="2"/>
  <c r="AH63" i="2"/>
  <c r="AJ63" i="2"/>
  <c r="AL63" i="2"/>
  <c r="AN63" i="2"/>
  <c r="AP63" i="2"/>
  <c r="AR63" i="2"/>
  <c r="AT63" i="2"/>
  <c r="AV63" i="2"/>
  <c r="T64" i="2"/>
  <c r="V64" i="2"/>
  <c r="X64" i="2"/>
  <c r="Z64" i="2"/>
  <c r="AB64" i="2"/>
  <c r="AD64" i="2"/>
  <c r="AF64" i="2"/>
  <c r="AI64" i="2"/>
  <c r="AK64" i="2"/>
  <c r="AM64" i="2"/>
  <c r="AO64" i="2"/>
  <c r="AQ64" i="2"/>
  <c r="AS64" i="2"/>
  <c r="AU64" i="2"/>
  <c r="AW64" i="2"/>
  <c r="S63" i="2"/>
  <c r="AV54" i="10"/>
  <c r="AU54" i="10"/>
  <c r="AV53" i="10"/>
  <c r="AU53" i="10"/>
  <c r="AV51" i="10"/>
  <c r="AU51" i="10"/>
  <c r="AV50" i="10"/>
  <c r="AU50" i="10"/>
  <c r="AV48" i="10"/>
  <c r="AU48" i="10"/>
  <c r="AV47" i="10"/>
  <c r="AU47" i="10"/>
  <c r="AV45" i="10"/>
  <c r="AU45" i="10"/>
  <c r="AV44" i="10"/>
  <c r="AU44" i="10"/>
  <c r="AV42" i="10"/>
  <c r="AU42" i="10"/>
  <c r="AV41" i="10"/>
  <c r="AU41" i="10"/>
  <c r="AV39" i="10"/>
  <c r="AU39" i="10"/>
  <c r="AV38" i="10"/>
  <c r="AU38" i="10"/>
  <c r="AV36" i="10"/>
  <c r="AU36" i="10"/>
  <c r="AV35" i="10"/>
  <c r="AU35" i="10"/>
  <c r="AV33" i="10"/>
  <c r="AU33" i="10"/>
  <c r="AV32" i="10"/>
  <c r="AU32" i="10"/>
  <c r="AV30" i="10"/>
  <c r="AU30" i="10"/>
  <c r="AV29" i="10"/>
  <c r="AU29" i="10"/>
  <c r="AV27" i="10"/>
  <c r="AU27" i="10"/>
  <c r="AV26" i="10"/>
  <c r="AU26" i="10"/>
  <c r="AV24" i="10"/>
  <c r="AU24" i="10"/>
  <c r="AV23" i="10"/>
  <c r="AU23"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F54" i="10"/>
  <c r="F51" i="10"/>
  <c r="F48" i="10"/>
  <c r="F45" i="10"/>
  <c r="F42" i="10"/>
  <c r="F39" i="10"/>
  <c r="F36" i="10"/>
  <c r="F33" i="10"/>
  <c r="F30" i="10"/>
  <c r="F27" i="10"/>
  <c r="F2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W53" i="10"/>
  <c r="AW51" i="10"/>
  <c r="AW50" i="10"/>
  <c r="AW48" i="10"/>
  <c r="AW47" i="10"/>
  <c r="AW45" i="10"/>
  <c r="AW44" i="10"/>
  <c r="AW42" i="10"/>
  <c r="AW41" i="10"/>
  <c r="AW39" i="10"/>
  <c r="AW38" i="10"/>
  <c r="AW36" i="10"/>
  <c r="AW35" i="10"/>
  <c r="AW33" i="10"/>
  <c r="AW32" i="10"/>
  <c r="AW30" i="10"/>
  <c r="AW29" i="10"/>
  <c r="AW27" i="10"/>
  <c r="AW26" i="10"/>
  <c r="B25" i="10"/>
  <c r="B28" i="10" s="1"/>
  <c r="B31" i="10" s="1"/>
  <c r="B34" i="10" s="1"/>
  <c r="B37" i="10" s="1"/>
  <c r="B40" i="10" s="1"/>
  <c r="B43" i="10" s="1"/>
  <c r="B46" i="10" s="1"/>
  <c r="B49" i="10" s="1"/>
  <c r="B52" i="10" s="1"/>
  <c r="B55" i="10" s="1"/>
  <c r="B58" i="10" s="1"/>
  <c r="AW24" i="10"/>
  <c r="AW23" i="10"/>
  <c r="AX17" i="10"/>
  <c r="BC14" i="10"/>
  <c r="T10" i="10"/>
  <c r="T8" i="10"/>
  <c r="AC2" i="10"/>
  <c r="AR20" i="10" s="1"/>
  <c r="AR21" i="10" s="1"/>
  <c r="AX56" i="10" l="1"/>
  <c r="AX57" i="10"/>
  <c r="AX26" i="10"/>
  <c r="AX27" i="10"/>
  <c r="AX29" i="10"/>
  <c r="AX30" i="10"/>
  <c r="AX32" i="10"/>
  <c r="AX33" i="10"/>
  <c r="AX35" i="10"/>
  <c r="AX36" i="10"/>
  <c r="AX38" i="10"/>
  <c r="AX39" i="10"/>
  <c r="AX41" i="10"/>
  <c r="AX42" i="10"/>
  <c r="AX44" i="10"/>
  <c r="AX45" i="10"/>
  <c r="AX47" i="10"/>
  <c r="AX48" i="10"/>
  <c r="AX50" i="10"/>
  <c r="AX51" i="10"/>
  <c r="AX53" i="10"/>
  <c r="AX54" i="10"/>
  <c r="AX23" i="10"/>
  <c r="AX24" i="10"/>
  <c r="AX59" i="10"/>
  <c r="AX60" i="10"/>
  <c r="AW19" i="10"/>
  <c r="AW20" i="10" s="1"/>
  <c r="AW21" i="10" s="1"/>
  <c r="V20" i="10"/>
  <c r="V21" i="10" s="1"/>
  <c r="X20" i="10"/>
  <c r="X21" i="10" s="1"/>
  <c r="AB20" i="10"/>
  <c r="AB21" i="10" s="1"/>
  <c r="AF20" i="10"/>
  <c r="AF21" i="10" s="1"/>
  <c r="AJ20" i="10"/>
  <c r="AJ21" i="10" s="1"/>
  <c r="AN20" i="10"/>
  <c r="AN21" i="10" s="1"/>
  <c r="AP20" i="10"/>
  <c r="AP21" i="10" s="1"/>
  <c r="AT20" i="10"/>
  <c r="AT21" i="10" s="1"/>
  <c r="AV70" i="10"/>
  <c r="AT70" i="10"/>
  <c r="AR70" i="10"/>
  <c r="AP70" i="10"/>
  <c r="AN70" i="10"/>
  <c r="AL70" i="10"/>
  <c r="AJ70" i="10"/>
  <c r="AH70" i="10"/>
  <c r="AF70" i="10"/>
  <c r="AD70" i="10"/>
  <c r="AB70" i="10"/>
  <c r="Z70" i="10"/>
  <c r="X70" i="10"/>
  <c r="V70" i="10"/>
  <c r="T70" i="10"/>
  <c r="AW69" i="10"/>
  <c r="AU69" i="10"/>
  <c r="AS69" i="10"/>
  <c r="AQ69" i="10"/>
  <c r="AO69" i="10"/>
  <c r="AM69" i="10"/>
  <c r="AK69" i="10"/>
  <c r="AI69" i="10"/>
  <c r="AG69" i="10"/>
  <c r="AE69" i="10"/>
  <c r="AC69" i="10"/>
  <c r="AA69" i="10"/>
  <c r="Y69" i="10"/>
  <c r="W69" i="10"/>
  <c r="U69" i="10"/>
  <c r="S69" i="10"/>
  <c r="AV68" i="10"/>
  <c r="AT68" i="10"/>
  <c r="AR68" i="10"/>
  <c r="AP68" i="10"/>
  <c r="AN68" i="10"/>
  <c r="AL68" i="10"/>
  <c r="AJ68" i="10"/>
  <c r="AH68" i="10"/>
  <c r="AF68" i="10"/>
  <c r="AD68" i="10"/>
  <c r="AB68" i="10"/>
  <c r="Z68" i="10"/>
  <c r="X68" i="10"/>
  <c r="V68" i="10"/>
  <c r="T68" i="10"/>
  <c r="AW67" i="10"/>
  <c r="AU67" i="10"/>
  <c r="AS67" i="10"/>
  <c r="AQ67" i="10"/>
  <c r="AO67" i="10"/>
  <c r="AM67" i="10"/>
  <c r="AK67" i="10"/>
  <c r="AI67" i="10"/>
  <c r="AG67" i="10"/>
  <c r="AE67" i="10"/>
  <c r="AC67" i="10"/>
  <c r="AA67" i="10"/>
  <c r="Y67" i="10"/>
  <c r="W67" i="10"/>
  <c r="U67" i="10"/>
  <c r="S67" i="10"/>
  <c r="AV64" i="10"/>
  <c r="AT64" i="10"/>
  <c r="AR64" i="10"/>
  <c r="AP64" i="10"/>
  <c r="AN64" i="10"/>
  <c r="AL64" i="10"/>
  <c r="AJ64" i="10"/>
  <c r="AH64" i="10"/>
  <c r="AF64" i="10"/>
  <c r="AD64" i="10"/>
  <c r="AB64" i="10"/>
  <c r="Z64" i="10"/>
  <c r="X64" i="10"/>
  <c r="V64" i="10"/>
  <c r="T64" i="10"/>
  <c r="AW63" i="10"/>
  <c r="AU63" i="10"/>
  <c r="AS63" i="10"/>
  <c r="AQ63" i="10"/>
  <c r="AO63" i="10"/>
  <c r="AM63" i="10"/>
  <c r="AK63" i="10"/>
  <c r="AW70" i="10"/>
  <c r="AU70" i="10"/>
  <c r="AS70" i="10"/>
  <c r="AQ70" i="10"/>
  <c r="AO70" i="10"/>
  <c r="AM70" i="10"/>
  <c r="AK70" i="10"/>
  <c r="AI70" i="10"/>
  <c r="AG70" i="10"/>
  <c r="AE70" i="10"/>
  <c r="AC70" i="10"/>
  <c r="AA70" i="10"/>
  <c r="Y70" i="10"/>
  <c r="W70" i="10"/>
  <c r="U70" i="10"/>
  <c r="S70" i="10"/>
  <c r="AV69" i="10"/>
  <c r="AT69" i="10"/>
  <c r="AR69" i="10"/>
  <c r="AP69" i="10"/>
  <c r="AN69" i="10"/>
  <c r="AL69" i="10"/>
  <c r="AJ69" i="10"/>
  <c r="AH69" i="10"/>
  <c r="AF69" i="10"/>
  <c r="AD69" i="10"/>
  <c r="AB69" i="10"/>
  <c r="X69" i="10"/>
  <c r="T69" i="10"/>
  <c r="AU68" i="10"/>
  <c r="AQ68" i="10"/>
  <c r="AM68" i="10"/>
  <c r="AI68" i="10"/>
  <c r="AE68" i="10"/>
  <c r="AA68" i="10"/>
  <c r="W68" i="10"/>
  <c r="S68" i="10"/>
  <c r="AT67" i="10"/>
  <c r="AP67" i="10"/>
  <c r="AL67" i="10"/>
  <c r="AH67" i="10"/>
  <c r="AD67" i="10"/>
  <c r="Z67" i="10"/>
  <c r="V67" i="10"/>
  <c r="AW64" i="10"/>
  <c r="AS64" i="10"/>
  <c r="AO64" i="10"/>
  <c r="AK64" i="10"/>
  <c r="AG64" i="10"/>
  <c r="AC64" i="10"/>
  <c r="Y64" i="10"/>
  <c r="U64" i="10"/>
  <c r="AT63" i="10"/>
  <c r="AP63" i="10"/>
  <c r="AL63" i="10"/>
  <c r="AI63" i="10"/>
  <c r="AG63" i="10"/>
  <c r="AE63" i="10"/>
  <c r="AC63" i="10"/>
  <c r="AA63" i="10"/>
  <c r="Y63" i="10"/>
  <c r="W63" i="10"/>
  <c r="U63" i="10"/>
  <c r="S63" i="10"/>
  <c r="AV62" i="10"/>
  <c r="AT62" i="10"/>
  <c r="AR62" i="10"/>
  <c r="AP62" i="10"/>
  <c r="AN62" i="10"/>
  <c r="AL62" i="10"/>
  <c r="AJ62" i="10"/>
  <c r="AH62" i="10"/>
  <c r="AF62" i="10"/>
  <c r="AD62" i="10"/>
  <c r="AB62" i="10"/>
  <c r="Z62" i="10"/>
  <c r="X62" i="10"/>
  <c r="V62" i="10"/>
  <c r="T62" i="10"/>
  <c r="Z69" i="10"/>
  <c r="V69" i="10"/>
  <c r="AW68" i="10"/>
  <c r="AS68" i="10"/>
  <c r="AO68" i="10"/>
  <c r="AK68" i="10"/>
  <c r="AG68" i="10"/>
  <c r="AC68" i="10"/>
  <c r="Y68" i="10"/>
  <c r="U68" i="10"/>
  <c r="AV67" i="10"/>
  <c r="AR67" i="10"/>
  <c r="AN67" i="10"/>
  <c r="AJ67" i="10"/>
  <c r="AF67" i="10"/>
  <c r="AB67" i="10"/>
  <c r="X67" i="10"/>
  <c r="T67" i="10"/>
  <c r="AU64" i="10"/>
  <c r="AQ64" i="10"/>
  <c r="AM64" i="10"/>
  <c r="AI64" i="10"/>
  <c r="AE64" i="10"/>
  <c r="AA64" i="10"/>
  <c r="W64" i="10"/>
  <c r="S64" i="10"/>
  <c r="AV63" i="10"/>
  <c r="AR63" i="10"/>
  <c r="AN63" i="10"/>
  <c r="AJ63" i="10"/>
  <c r="AH63" i="10"/>
  <c r="AF63" i="10"/>
  <c r="AD63" i="10"/>
  <c r="AB63" i="10"/>
  <c r="Z63" i="10"/>
  <c r="X63" i="10"/>
  <c r="V63" i="10"/>
  <c r="T63" i="10"/>
  <c r="AW62" i="10"/>
  <c r="AU62" i="10"/>
  <c r="AS62" i="10"/>
  <c r="AQ62" i="10"/>
  <c r="AO62" i="10"/>
  <c r="AM62" i="10"/>
  <c r="AK62" i="10"/>
  <c r="AI62" i="10"/>
  <c r="AG62" i="10"/>
  <c r="AE62" i="10"/>
  <c r="AC62" i="10"/>
  <c r="AA62" i="10"/>
  <c r="Y62" i="10"/>
  <c r="W62" i="10"/>
  <c r="U62" i="10"/>
  <c r="S62" i="10"/>
  <c r="AM10" i="10"/>
  <c r="AV19" i="10"/>
  <c r="AV20" i="10" s="1"/>
  <c r="AV21" i="10" s="1"/>
  <c r="S20" i="10"/>
  <c r="S21" i="10" s="1"/>
  <c r="U20" i="10"/>
  <c r="U21" i="10" s="1"/>
  <c r="W20" i="10"/>
  <c r="W21" i="10" s="1"/>
  <c r="Y20" i="10"/>
  <c r="Y21" i="10" s="1"/>
  <c r="AA20" i="10"/>
  <c r="AA21" i="10" s="1"/>
  <c r="AC20" i="10"/>
  <c r="AC21" i="10" s="1"/>
  <c r="AE20" i="10"/>
  <c r="AE21" i="10" s="1"/>
  <c r="AG20" i="10"/>
  <c r="AG21" i="10" s="1"/>
  <c r="AI20" i="10"/>
  <c r="AI21" i="10" s="1"/>
  <c r="AK20" i="10"/>
  <c r="AK21" i="10" s="1"/>
  <c r="AM20" i="10"/>
  <c r="AM21" i="10" s="1"/>
  <c r="AO20" i="10"/>
  <c r="AO21" i="10" s="1"/>
  <c r="AQ20" i="10"/>
  <c r="AQ21" i="10" s="1"/>
  <c r="AS20" i="10"/>
  <c r="AS21" i="10" s="1"/>
  <c r="AZ39" i="10"/>
  <c r="AZ44" i="10"/>
  <c r="AZ45" i="10"/>
  <c r="AZ50" i="10"/>
  <c r="AZ51" i="10"/>
  <c r="AZ56" i="10"/>
  <c r="AZ57" i="10"/>
  <c r="AU19" i="10"/>
  <c r="AU20" i="10" s="1"/>
  <c r="AU21" i="10" s="1"/>
  <c r="T20" i="10"/>
  <c r="T21" i="10" s="1"/>
  <c r="Z20" i="10"/>
  <c r="Z21" i="10" s="1"/>
  <c r="AD20" i="10"/>
  <c r="AD21" i="10" s="1"/>
  <c r="AH20" i="10"/>
  <c r="AH21" i="10" s="1"/>
  <c r="AL20" i="10"/>
  <c r="AL21" i="10" s="1"/>
  <c r="AZ41" i="10"/>
  <c r="AZ42" i="10"/>
  <c r="AZ47" i="10"/>
  <c r="AZ48" i="10"/>
  <c r="AZ53" i="10"/>
  <c r="AZ54" i="10"/>
  <c r="AZ59" i="10"/>
  <c r="AZ60" i="10"/>
  <c r="AX62" i="2"/>
  <c r="AX64" i="10" l="1"/>
  <c r="AZ64" i="10" s="1"/>
  <c r="AX63" i="10"/>
  <c r="AZ63" i="10" s="1"/>
  <c r="AX62" i="10"/>
  <c r="AZ62" i="10" s="1"/>
  <c r="AZ35" i="10"/>
  <c r="AZ33" i="10"/>
  <c r="AZ32" i="10"/>
  <c r="AZ29" i="10"/>
  <c r="AZ27" i="10"/>
  <c r="AZ24" i="10"/>
  <c r="AZ38" i="10"/>
  <c r="AZ30" i="10"/>
  <c r="AZ36" i="10"/>
  <c r="AZ26" i="10"/>
  <c r="AZ23" i="10"/>
  <c r="AX64" i="2"/>
  <c r="AX63"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Q36" i="9"/>
  <c r="K36" i="9"/>
  <c r="S35" i="9"/>
  <c r="Q35" i="9"/>
  <c r="K35" i="9"/>
  <c r="S34" i="9"/>
  <c r="Q34" i="9"/>
  <c r="K34" i="9"/>
  <c r="S33" i="9"/>
  <c r="Q33" i="9"/>
  <c r="K33" i="9"/>
  <c r="S21" i="9"/>
  <c r="Q21" i="9"/>
  <c r="K21" i="9"/>
  <c r="S20" i="9"/>
  <c r="Q20" i="9"/>
  <c r="K20" i="9"/>
  <c r="S19" i="9"/>
  <c r="Q19" i="9"/>
  <c r="K19" i="9"/>
  <c r="S18" i="9"/>
  <c r="Q18" i="9"/>
  <c r="K18" i="9"/>
  <c r="S17" i="9"/>
  <c r="Q17" i="9"/>
  <c r="K17" i="9"/>
  <c r="S16" i="9"/>
  <c r="Q16" i="9"/>
  <c r="K16" i="9"/>
  <c r="S15" i="9"/>
  <c r="Q15" i="9"/>
  <c r="K15" i="9"/>
  <c r="S14" i="9"/>
  <c r="Q14" i="9"/>
  <c r="K14" i="9"/>
  <c r="S13" i="9"/>
  <c r="Q13" i="9"/>
  <c r="K13" i="9"/>
  <c r="S12" i="9"/>
  <c r="Q12" i="9"/>
  <c r="K12" i="9"/>
  <c r="S11" i="9"/>
  <c r="Q11" i="9"/>
  <c r="K11" i="9"/>
  <c r="S10" i="9"/>
  <c r="Q10" i="9"/>
  <c r="K10" i="9"/>
  <c r="S9" i="9"/>
  <c r="Q9" i="9"/>
  <c r="U9" i="9" s="1"/>
  <c r="K9" i="9"/>
  <c r="S8" i="9"/>
  <c r="Q8" i="9"/>
  <c r="K8" i="9"/>
  <c r="U8" i="9" l="1"/>
  <c r="AX23" i="2"/>
  <c r="AX26" i="2"/>
  <c r="AX29" i="2"/>
  <c r="AX32" i="2"/>
  <c r="AX35" i="2"/>
  <c r="AX38" i="2"/>
  <c r="AX41" i="2"/>
  <c r="AX44" i="2"/>
  <c r="AX47" i="2"/>
  <c r="AX50" i="2"/>
  <c r="AX53" i="2"/>
  <c r="AX56" i="2"/>
  <c r="AX59" i="2"/>
  <c r="AX24" i="2"/>
  <c r="AX27" i="2"/>
  <c r="AX30" i="2"/>
  <c r="AX33" i="2"/>
  <c r="AX36" i="2"/>
  <c r="AX39" i="2"/>
  <c r="AX42" i="2"/>
  <c r="AX45" i="2"/>
  <c r="AX48" i="2"/>
  <c r="AX51" i="2"/>
  <c r="AX54" i="2"/>
  <c r="AX57" i="2"/>
  <c r="AX60" i="2"/>
  <c r="AX17" i="2" l="1"/>
  <c r="S36" i="6" l="1"/>
  <c r="Q36" i="6"/>
  <c r="S35" i="6"/>
  <c r="Q35" i="6"/>
  <c r="S34" i="6"/>
  <c r="Q34" i="6"/>
  <c r="S33" i="6"/>
  <c r="Q33" i="6"/>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AM10" i="2"/>
  <c r="AZ23" i="2" s="1"/>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Z62" i="2" l="1"/>
  <c r="AZ63" i="2"/>
  <c r="AZ64" i="2"/>
  <c r="AZ29" i="2"/>
  <c r="AZ35" i="2"/>
  <c r="AZ41" i="2"/>
  <c r="AZ47" i="2"/>
  <c r="AZ53" i="2"/>
  <c r="AZ59" i="2"/>
  <c r="AZ26" i="2"/>
  <c r="AZ32" i="2"/>
  <c r="AZ38" i="2"/>
  <c r="AZ44" i="2"/>
  <c r="AZ50" i="2"/>
  <c r="AZ56" i="2"/>
  <c r="AZ60" i="2"/>
  <c r="AZ48" i="2"/>
  <c r="AZ36" i="2"/>
  <c r="AZ24" i="2"/>
  <c r="AZ51" i="2"/>
  <c r="AZ39" i="2"/>
  <c r="AZ27" i="2"/>
  <c r="AZ54" i="2"/>
  <c r="AZ42" i="2"/>
  <c r="AZ30" i="2"/>
  <c r="AZ57" i="2"/>
  <c r="AZ45" i="2"/>
  <c r="AZ33" i="2"/>
</calcChain>
</file>

<file path=xl/sharedStrings.xml><?xml version="1.0" encoding="utf-8"?>
<sst xmlns="http://schemas.openxmlformats.org/spreadsheetml/2006/main" count="1238" uniqueCount="234">
  <si>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</si>
  <si>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</si>
  <si>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</si>
  <si>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</si>
  <si>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</si>
  <si>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</si>
  <si>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</si>
  <si>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</si>
  <si>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</si>
  <si>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</si>
  <si>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</si>
  <si>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</si>
  <si>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</si>
  <si>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</si>
  <si>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</si>
  <si>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</si>
  <si>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</si>
  <si>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</si>
  <si>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</si>
  <si>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</si>
  <si>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</si>
  <si>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</si>
  <si>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</si>
  <si>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</si>
  <si>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</si>
  <si>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</si>
  <si>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</si>
  <si>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</si>
  <si>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</si>
  <si>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</si>
  <si>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</si>
  <si>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</si>
  <si>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</si>
  <si>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</si>
  <si>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</si>
  <si>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</si>
  <si>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</si>
  <si>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</si>
  <si>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</si>
  <si>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</si>
  <si>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</si>
  <si>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</si>
  <si>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</si>
  <si>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</si>
  <si>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</si>
  <si>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</si>
  <si>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</si>
  <si>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</si>
  <si>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</si>
  <si>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</si>
  <si>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</si>
  <si>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</si>
  <si>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</si>
  <si>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</si>
  <si>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</si>
  <si>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</si>
  <si>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</si>
  <si>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</si>
  <si>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</si>
  <si>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</si>
  <si>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</si>
  <si>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</si>
  <si>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</si>
  <si>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</si>
  <si>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</si>
  <si>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</si>
  <si>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</si>
  <si>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</si>
  <si>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</si>
  <si>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</si>
  <si>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</si>
  <si>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</si>
  <si>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</si>
  <si>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</si>
  <si>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</si>
  <si>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</si>
  <si>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</si>
  <si>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</si>
  <si>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</si>
  <si>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</si>
  <si>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</si>
  <si>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</si>
  <si>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</si>
  <si>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</si>
  <si>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</si>
  <si>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</si>
  <si>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</si>
  <si>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</si>
  <si>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</si>
  <si>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</si>
  <si>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</si>
  <si>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</si>
  <si>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</si>
  <si>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</si>
  <si>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</si>
  <si>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</si>
  <si>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</si>
  <si>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</si>
  <si>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</si>
  <si>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</si>
  <si>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</si>
  <si>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</si>
  <si>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</si>
  <si>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</si>
  <si>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</si>
  <si>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</si>
  <si>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</si>
  <si>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</si>
  <si>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</si>
  <si>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</si>
  <si>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</si>
  <si>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</si>
  <si>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</si>
  <si>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</si>
  <si>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</si>
  <si>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</si>
  <si>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</si>
  <si>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</si>
  <si>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</si>
  <si>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</si>
  <si>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</si>
  <si>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</si>
  <si>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</si>
  <si>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</si>
  <si>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</si>
  <si>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</si>
  <si>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</si>
  <si>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</si>
  <si>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</si>
  <si>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</si>
  <si>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</si>
  <si>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</si>
  <si>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</si>
  <si>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</si>
  <si>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</si>
  <si>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</si>
  <si>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</si>
  <si>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</si>
  <si>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</si>
  <si>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</si>
  <si>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</si>
  <si>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</si>
  <si>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</si>
  <si>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</si>
  <si>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</si>
  <si>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</si>
  <si>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</si>
  <si>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</si>
  <si>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</si>
  <si>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</si>
  <si>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</si>
  <si>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</si>
  <si>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</si>
  <si>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</si>
  <si>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</si>
  <si>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</si>
  <si>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</si>
  <si>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</si>
  <si>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</si>
  <si>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</si>
  <si>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</si>
  <si>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</si>
  <si>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</si>
  <si>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</si>
  <si>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</si>
  <si>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</si>
  <si>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</si>
  <si>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</si>
  <si>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</si>
  <si>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</si>
  <si>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</si>
  <si>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</si>
  <si>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</si>
  <si>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</si>
  <si>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</si>
  <si>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</si>
  <si>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</si>
  <si>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</si>
  <si>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</si>
  <si>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</si>
  <si>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</si>
  <si>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</si>
  <si>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</si>
  <si>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</si>
  <si>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</si>
  <si>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</si>
  <si>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</si>
  <si>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</si>
  <si>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</si>
  <si>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</si>
  <si>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</si>
  <si>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</si>
  <si>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</si>
  <si>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</si>
  <si>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</si>
  <si>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</si>
  <si>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</si>
  <si>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</si>
  <si>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</si>
  <si>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</si>
  <si>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</si>
  <si>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</si>
  <si>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</si>
  <si>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</si>
  <si>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</si>
  <si>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</si>
  <si>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</si>
  <si>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</si>
  <si>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</si>
  <si>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</si>
  <si>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</si>
  <si>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</si>
  <si>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</si>
  <si>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</si>
  <si>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</si>
  <si>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</si>
  <si>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</si>
  <si>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</si>
  <si>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</si>
  <si>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</si>
  <si>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</si>
  <si>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</si>
  <si>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</si>
  <si>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事前提出資料③　従業者の勤務体制及び勤務形態一覧表</t>
    <phoneticPr fontId="2"/>
  </si>
  <si>
    <t>【記載例】</t>
    <rPh sb="1" eb="3">
      <t>キサイ</t>
    </rPh>
    <rPh sb="3" eb="4">
      <t>レイ</t>
    </rPh>
    <phoneticPr fontId="2"/>
  </si>
  <si>
    <t>うち</t>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</si>
  <si>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ツウショ</t>
    </rPh>
    <rPh sb="33" eb="35">
      <t>カイゴ</t>
    </rPh>
    <phoneticPr fontId="3"/>
  </si>
  <si>
    <t>　　 ※事前提出資料は、「実績」で作成してください。</t>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</si>
  <si>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2"/>
  </si>
  <si>
    <r>
      <t>　　　</t>
    </r>
    <r>
      <rPr>
        <b/>
        <u/>
        <sz val="12"/>
        <color rgb="FFFF0000"/>
        <rFont val="HGSｺﾞｼｯｸE"/>
        <family val="3"/>
        <charset val="128"/>
      </rPr>
      <t>雇用の形態は考慮しません</t>
    </r>
    <r>
      <rPr>
        <b/>
        <sz val="12"/>
        <color rgb="FFFF0000"/>
        <rFont val="HGSｺﾞｼｯｸM"/>
        <family val="3"/>
        <charset val="128"/>
      </rPr>
      <t>。</t>
    </r>
    <rPh sb="3" eb="5">
      <t>コヨウ</t>
    </rPh>
    <rPh sb="6" eb="8">
      <t>ケイタイ</t>
    </rPh>
    <rPh sb="9" eb="1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</si>
  <si>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60" eb="62">
      <t>ジョウキン</t>
    </rPh>
    <rPh sb="63" eb="64">
      <t>アツカ</t>
    </rPh>
    <phoneticPr fontId="2"/>
  </si>
  <si>
    <t>　(11)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</si>
  <si>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（別シートの「シフト記号表」を作成し、シフト記号を選択してください。）</t>
    <phoneticPr fontId="2"/>
  </si>
  <si>
    <t>　(20) 1日の職種別人員内訳が自動カウントされますので、誤りがないか確認してください。</t>
    <rPh sb="7" eb="8">
      <t>ニチ</t>
    </rPh>
    <rPh sb="9" eb="12">
      <t>ショクシュベツ</t>
    </rPh>
    <rPh sb="12" eb="14">
      <t>ジンイン</t>
    </rPh>
    <rPh sb="14" eb="16">
      <t>ウチワケ</t>
    </rPh>
    <rPh sb="17" eb="19">
      <t>ジドウ</t>
    </rPh>
    <rPh sb="30" eb="31">
      <t>アヤマ</t>
    </rPh>
    <rPh sb="36" eb="3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</si>
</sst>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
      <sz val="28"/>
      <name val="ＭＳ ゴシック"/>
      <family val="3"/>
      <charset val="128"/>
    </font>
    <font>
      <sz val="18"/>
      <color rgb="FFFF0000"/>
      <name val="HGSｺﾞｼｯｸM"/>
      <family val="3"/>
      <charset val="128"/>
    </font>
    <font>
      <sz val="12"/>
      <color rgb="FFFF0000"/>
      <name val="游ゴシック"/>
      <family val="2"/>
      <charset val="128"/>
      <scheme val="minor"/>
    </font>
    <font>
      <b/>
      <u/>
      <sz val="12"/>
      <color rgb="FFFF0000"/>
      <name val="HGSｺﾞｼｯｸE"/>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19">
    <xf numFmtId="0" fontId="0" fillId="0" borderId="0" xfId="0">
      <alignment vertical="center"/>
    </xf>
    <xf numFmtId="0" fontId="0" fillId="3" borderId="0" xfId="0" applyFill="1">
      <alignment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88"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4" xfId="0" applyFont="1" applyFill="1" applyBorder="1">
      <alignment vertical="center"/>
    </xf>
    <xf numFmtId="0" fontId="13" fillId="3" borderId="87" xfId="0" applyFont="1" applyFill="1" applyBorder="1">
      <alignment vertical="center"/>
    </xf>
    <xf numFmtId="0" fontId="0" fillId="3" borderId="94" xfId="0" applyFill="1" applyBorder="1">
      <alignment vertical="center"/>
    </xf>
    <xf numFmtId="0" fontId="0" fillId="3" borderId="95" xfId="0" applyFill="1" applyBorder="1">
      <alignment vertical="center"/>
    </xf>
    <xf numFmtId="0" fontId="13" fillId="3" borderId="14" xfId="0" applyFont="1" applyFill="1" applyBorder="1">
      <alignment vertical="center"/>
    </xf>
    <xf numFmtId="0" fontId="13" fillId="3" borderId="73"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5" fillId="3" borderId="0" xfId="0" applyFont="1" applyFill="1">
      <alignment vertical="center"/>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3" borderId="93" xfId="0" applyFont="1" applyFill="1" applyBorder="1" applyAlignment="1" applyProtection="1">
      <alignment horizontal="center" vertical="center" shrinkToFit="1"/>
    </xf>
    <xf numFmtId="0" fontId="5" fillId="3" borderId="94" xfId="0" applyFont="1" applyFill="1" applyBorder="1" applyAlignment="1" applyProtection="1">
      <alignment horizontal="center" vertical="center" shrinkToFit="1"/>
    </xf>
    <xf numFmtId="0" fontId="5" fillId="3" borderId="95"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6"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4"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3"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8" fillId="2" borderId="74"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109" xfId="0" applyFont="1" applyFill="1" applyBorder="1" applyAlignment="1" applyProtection="1">
      <alignment horizontal="center" vertical="center" shrinkToFit="1"/>
      <protection locked="0"/>
    </xf>
    <xf numFmtId="0" fontId="5" fillId="2" borderId="110"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0" fontId="8" fillId="0" borderId="74" xfId="0" applyFont="1" applyBorder="1" applyAlignment="1" applyProtection="1">
      <alignment horizontal="center" vertical="center"/>
    </xf>
    <xf numFmtId="0" fontId="1" fillId="0" borderId="0" xfId="0" applyFont="1" applyBorder="1" applyAlignment="1" applyProtection="1">
      <alignment horizontal="centerContinuous" vertical="center"/>
    </xf>
    <xf numFmtId="0" fontId="8" fillId="0" borderId="0" xfId="0" applyFont="1" applyBorder="1" applyAlignment="1" applyProtection="1">
      <alignment horizontal="centerContinuous" vertical="center"/>
    </xf>
    <xf numFmtId="0" fontId="8" fillId="2" borderId="74" xfId="0" applyFont="1" applyFill="1" applyBorder="1" applyAlignment="1" applyProtection="1">
      <alignment horizontal="center" vertical="center"/>
    </xf>
    <xf numFmtId="0" fontId="9" fillId="2" borderId="0" xfId="0" applyFont="1" applyFill="1" applyProtection="1">
      <alignment vertical="center"/>
    </xf>
    <xf numFmtId="0" fontId="1" fillId="0" borderId="0" xfId="0" applyFont="1" applyProtection="1">
      <alignment vertical="center"/>
    </xf>
    <xf numFmtId="176" fontId="8" fillId="0" borderId="0" xfId="0" applyNumberFormat="1"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Alignment="1" applyProtection="1"/>
    <xf numFmtId="0" fontId="8" fillId="0" borderId="83" xfId="0" applyFont="1" applyBorder="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left"/>
    </xf>
    <xf numFmtId="0" fontId="8" fillId="0" borderId="76" xfId="0" applyFont="1" applyBorder="1" applyProtection="1">
      <alignment vertical="center"/>
    </xf>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0" borderId="0" xfId="0" applyFont="1" applyBorder="1" applyAlignment="1" applyProtection="1">
      <alignment vertical="center"/>
    </xf>
    <xf numFmtId="0" fontId="9"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33" xfId="0" applyFont="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shrinkToFit="1"/>
    </xf>
    <xf numFmtId="0" fontId="5" fillId="2" borderId="47"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wrapText="1"/>
    </xf>
    <xf numFmtId="0" fontId="5" fillId="0" borderId="66"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2" borderId="25" xfId="0" applyFont="1" applyFill="1" applyBorder="1" applyAlignment="1" applyProtection="1">
      <alignment horizontal="center" vertical="center" wrapText="1"/>
    </xf>
    <xf numFmtId="0" fontId="5" fillId="0" borderId="101" xfId="0" applyFont="1" applyBorder="1" applyAlignment="1" applyProtection="1">
      <alignment horizontal="center" vertical="center" shrinkToFit="1"/>
    </xf>
    <xf numFmtId="0" fontId="5" fillId="0" borderId="102" xfId="0" applyFont="1" applyBorder="1" applyAlignment="1" applyProtection="1">
      <alignment horizontal="center" vertical="center" shrinkToFit="1"/>
    </xf>
    <xf numFmtId="0" fontId="5" fillId="0" borderId="103" xfId="0" applyFont="1" applyBorder="1" applyAlignment="1" applyProtection="1">
      <alignment horizontal="center" vertical="center" shrinkToFit="1"/>
    </xf>
    <xf numFmtId="0" fontId="5" fillId="2" borderId="42" xfId="0" applyFont="1" applyFill="1" applyBorder="1" applyAlignment="1" applyProtection="1">
      <alignment horizontal="center" vertical="center" wrapText="1"/>
    </xf>
    <xf numFmtId="0" fontId="5" fillId="2" borderId="109" xfId="0" applyFont="1" applyFill="1" applyBorder="1" applyAlignment="1" applyProtection="1">
      <alignment horizontal="center" vertical="center" shrinkToFit="1"/>
    </xf>
    <xf numFmtId="0" fontId="5" fillId="2" borderId="110" xfId="0" applyFont="1" applyFill="1" applyBorder="1" applyAlignment="1" applyProtection="1">
      <alignment horizontal="center" vertical="center" shrinkToFit="1"/>
    </xf>
    <xf numFmtId="0" fontId="5" fillId="2" borderId="111"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wrapText="1"/>
    </xf>
    <xf numFmtId="0" fontId="5" fillId="3" borderId="1" xfId="0" applyFont="1" applyFill="1" applyBorder="1" applyProtection="1">
      <alignment vertical="center"/>
    </xf>
    <xf numFmtId="0" fontId="18"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5" fillId="0" borderId="7" xfId="0" applyFont="1" applyBorder="1" applyProtection="1">
      <alignment vertical="center"/>
    </xf>
    <xf numFmtId="0" fontId="5" fillId="0" borderId="8" xfId="0" applyFont="1" applyFill="1" applyBorder="1" applyAlignment="1" applyProtection="1">
      <alignment vertical="center" wrapText="1"/>
    </xf>
    <xf numFmtId="0" fontId="5" fillId="3" borderId="50"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1" xfId="0" applyFont="1" applyFill="1" applyBorder="1" applyAlignment="1" applyProtection="1">
      <alignment horizontal="center" vertical="center" shrinkToFit="1"/>
    </xf>
    <xf numFmtId="0" fontId="5" fillId="0" borderId="126"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30" xfId="0" applyFont="1" applyBorder="1" applyProtection="1">
      <alignment vertical="center"/>
    </xf>
    <xf numFmtId="0" fontId="5" fillId="0" borderId="28" xfId="0" applyFont="1" applyFill="1" applyBorder="1" applyAlignment="1" applyProtection="1">
      <alignment vertical="center" wrapText="1"/>
    </xf>
    <xf numFmtId="0" fontId="5" fillId="0" borderId="127" xfId="0" applyFont="1" applyBorder="1" applyAlignment="1" applyProtection="1">
      <alignment horizontal="center" vertical="center" wrapText="1"/>
    </xf>
    <xf numFmtId="0" fontId="5" fillId="0" borderId="122"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5" borderId="13" xfId="0" applyFont="1" applyFill="1" applyBorder="1" applyAlignment="1" applyProtection="1">
      <alignment horizontal="center" vertical="center" shrinkToFit="1"/>
    </xf>
    <xf numFmtId="0" fontId="5" fillId="5" borderId="14" xfId="0" applyFont="1" applyFill="1" applyBorder="1" applyAlignment="1" applyProtection="1">
      <alignment horizontal="center" vertical="center" shrinkToFit="1"/>
    </xf>
    <xf numFmtId="0" fontId="5" fillId="5" borderId="15" xfId="0" applyFont="1" applyFill="1" applyBorder="1" applyAlignment="1" applyProtection="1">
      <alignment horizontal="center" vertical="center" shrinkToFit="1"/>
    </xf>
    <xf numFmtId="0" fontId="5" fillId="0" borderId="128"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5" borderId="14" xfId="0" applyFill="1" applyBorder="1" applyAlignment="1" applyProtection="1">
      <alignment horizontal="center" vertical="center"/>
    </xf>
    <xf numFmtId="20" fontId="0" fillId="5" borderId="14" xfId="0" applyNumberFormat="1" applyFill="1" applyBorder="1" applyAlignment="1" applyProtection="1">
      <alignment horizontal="center" vertical="center"/>
    </xf>
    <xf numFmtId="0" fontId="0" fillId="3" borderId="14" xfId="0" applyNumberFormat="1" applyFill="1" applyBorder="1" applyAlignment="1" applyProtection="1">
      <alignment horizontal="center" vertical="center"/>
    </xf>
    <xf numFmtId="0" fontId="0" fillId="3" borderId="14" xfId="1" applyNumberFormat="1" applyFont="1" applyFill="1" applyBorder="1" applyAlignment="1" applyProtection="1">
      <alignment horizontal="center" vertical="center"/>
    </xf>
    <xf numFmtId="20" fontId="0" fillId="3" borderId="14" xfId="0" applyNumberForma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22" fillId="0" borderId="0" xfId="0" applyFont="1" applyProtection="1">
      <alignment vertical="center"/>
    </xf>
    <xf numFmtId="0" fontId="23" fillId="3" borderId="0" xfId="0" applyFont="1" applyFill="1" applyProtection="1">
      <alignment vertical="center"/>
    </xf>
    <xf numFmtId="0" fontId="5" fillId="3" borderId="5" xfId="0" applyFont="1" applyFill="1" applyBorder="1" applyAlignment="1" applyProtection="1">
      <alignment horizontal="center" vertical="center" shrinkToFit="1"/>
    </xf>
    <xf numFmtId="0" fontId="5" fillId="5" borderId="132"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0" fontId="5" fillId="5" borderId="133" xfId="0" applyFont="1" applyFill="1" applyBorder="1" applyAlignment="1" applyProtection="1">
      <alignment horizontal="center" vertical="center" shrinkToFit="1"/>
      <protection locked="0"/>
    </xf>
    <xf numFmtId="0" fontId="5" fillId="5" borderId="52" xfId="0" applyFont="1" applyFill="1" applyBorder="1" applyAlignment="1" applyProtection="1">
      <alignment horizontal="center" vertical="center"/>
    </xf>
    <xf numFmtId="0" fontId="5" fillId="5" borderId="53" xfId="0" applyFont="1" applyFill="1" applyBorder="1" applyAlignment="1" applyProtection="1">
      <alignment horizontal="center" vertical="center"/>
    </xf>
    <xf numFmtId="0" fontId="5"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3" borderId="30"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176" fontId="5" fillId="3" borderId="73" xfId="0" applyNumberFormat="1" applyFont="1" applyFill="1" applyBorder="1" applyAlignment="1" applyProtection="1">
      <alignment horizontal="center" vertical="center" wrapText="1"/>
    </xf>
    <xf numFmtId="176" fontId="5" fillId="3" borderId="28" xfId="0" applyNumberFormat="1" applyFont="1" applyFill="1" applyBorder="1" applyAlignment="1" applyProtection="1">
      <alignment horizontal="center" vertical="center" wrapText="1"/>
    </xf>
    <xf numFmtId="0" fontId="5" fillId="3" borderId="129" xfId="0" applyFont="1" applyFill="1" applyBorder="1" applyAlignment="1" applyProtection="1">
      <alignment horizontal="center" vertical="center" wrapText="1"/>
    </xf>
    <xf numFmtId="0" fontId="5" fillId="3" borderId="130" xfId="0" applyFont="1" applyFill="1" applyBorder="1" applyAlignment="1" applyProtection="1">
      <alignment horizontal="center" vertical="center" wrapText="1"/>
    </xf>
    <xf numFmtId="0" fontId="5" fillId="3" borderId="131" xfId="0" applyFont="1" applyFill="1" applyBorder="1" applyAlignment="1" applyProtection="1">
      <alignment horizontal="center" vertical="center" wrapText="1"/>
    </xf>
    <xf numFmtId="0" fontId="5" fillId="3" borderId="127" xfId="0" applyFont="1" applyFill="1" applyBorder="1" applyAlignment="1" applyProtection="1">
      <alignment horizontal="center" vertical="center" wrapText="1"/>
    </xf>
    <xf numFmtId="0" fontId="5" fillId="3" borderId="122" xfId="0" applyFont="1" applyFill="1" applyBorder="1" applyAlignment="1" applyProtection="1">
      <alignment horizontal="center" vertical="center" wrapText="1"/>
    </xf>
    <xf numFmtId="0" fontId="5" fillId="3" borderId="123" xfId="0" applyFont="1" applyFill="1" applyBorder="1" applyAlignment="1" applyProtection="1">
      <alignment horizontal="center" vertical="center" wrapText="1"/>
    </xf>
    <xf numFmtId="0" fontId="5" fillId="3" borderId="128" xfId="0" applyFont="1" applyFill="1" applyBorder="1" applyAlignment="1" applyProtection="1">
      <alignment horizontal="center" vertical="center" wrapText="1"/>
    </xf>
    <xf numFmtId="0" fontId="5" fillId="3" borderId="124" xfId="0" applyFont="1" applyFill="1" applyBorder="1" applyAlignment="1" applyProtection="1">
      <alignment horizontal="center" vertical="center" wrapText="1"/>
    </xf>
    <xf numFmtId="0" fontId="5" fillId="3" borderId="125" xfId="0" applyFont="1" applyFill="1" applyBorder="1" applyAlignment="1" applyProtection="1">
      <alignment horizontal="center" vertical="center" wrapText="1"/>
    </xf>
    <xf numFmtId="0" fontId="5" fillId="0" borderId="52"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1"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1" fontId="5" fillId="3" borderId="7" xfId="0" applyNumberFormat="1" applyFont="1" applyFill="1" applyBorder="1" applyAlignment="1" applyProtection="1">
      <alignment horizontal="center" vertical="center" wrapText="1"/>
    </xf>
    <xf numFmtId="1" fontId="5" fillId="3" borderId="86" xfId="0" applyNumberFormat="1" applyFont="1" applyFill="1" applyBorder="1" applyAlignment="1" applyProtection="1">
      <alignment horizontal="center" vertical="center" wrapText="1"/>
    </xf>
    <xf numFmtId="176" fontId="5" fillId="3" borderId="87" xfId="0" applyNumberFormat="1"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wrapText="1"/>
    </xf>
    <xf numFmtId="1" fontId="5" fillId="3" borderId="116" xfId="0" applyNumberFormat="1" applyFont="1" applyFill="1" applyBorder="1" applyAlignment="1" applyProtection="1">
      <alignment horizontal="center" vertical="center" wrapText="1"/>
    </xf>
    <xf numFmtId="1" fontId="5" fillId="3" borderId="117" xfId="0" applyNumberFormat="1" applyFont="1" applyFill="1" applyBorder="1" applyAlignment="1" applyProtection="1">
      <alignment horizontal="center" vertical="center" wrapText="1"/>
    </xf>
    <xf numFmtId="176" fontId="5" fillId="3" borderId="118" xfId="0" applyNumberFormat="1" applyFont="1" applyFill="1" applyBorder="1" applyAlignment="1" applyProtection="1">
      <alignment horizontal="center" vertical="center" wrapText="1"/>
    </xf>
    <xf numFmtId="176" fontId="5" fillId="3" borderId="119" xfId="0" applyNumberFormat="1" applyFont="1" applyFill="1" applyBorder="1" applyAlignment="1" applyProtection="1">
      <alignment horizontal="center" vertical="center" wrapText="1"/>
    </xf>
    <xf numFmtId="0" fontId="5" fillId="5" borderId="39"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24" xfId="0" applyFont="1" applyFill="1" applyBorder="1" applyAlignment="1" applyProtection="1">
      <alignment horizontal="left" vertical="center" wrapText="1"/>
    </xf>
    <xf numFmtId="0" fontId="5" fillId="5" borderId="19" xfId="0" applyFont="1" applyFill="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4" xfId="0" applyFont="1" applyFill="1" applyBorder="1" applyAlignment="1" applyProtection="1">
      <alignment horizontal="center" vertical="center" shrinkToFit="1"/>
    </xf>
    <xf numFmtId="0" fontId="4" fillId="0" borderId="63"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1" fontId="5" fillId="3" borderId="63" xfId="0" applyNumberFormat="1" applyFont="1" applyFill="1" applyBorder="1" applyAlignment="1" applyProtection="1">
      <alignment horizontal="center" vertical="center" wrapText="1"/>
    </xf>
    <xf numFmtId="1" fontId="5" fillId="3" borderId="69" xfId="0" applyNumberFormat="1" applyFont="1" applyFill="1" applyBorder="1" applyAlignment="1" applyProtection="1">
      <alignment horizontal="center" vertical="center" wrapText="1"/>
    </xf>
    <xf numFmtId="176" fontId="5" fillId="3" borderId="71" xfId="0" applyNumberFormat="1" applyFont="1" applyFill="1" applyBorder="1" applyAlignment="1" applyProtection="1">
      <alignment horizontal="center" vertical="center" wrapText="1"/>
    </xf>
    <xf numFmtId="176" fontId="5" fillId="3" borderId="65" xfId="0" applyNumberFormat="1"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xf>
    <xf numFmtId="0" fontId="18" fillId="4" borderId="31"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4" fillId="0" borderId="57" xfId="0" applyFont="1" applyFill="1" applyBorder="1" applyAlignment="1" applyProtection="1">
      <alignment horizontal="center" vertical="center" wrapText="1"/>
    </xf>
    <xf numFmtId="0" fontId="14" fillId="0" borderId="58" xfId="0" applyFont="1" applyFill="1" applyBorder="1" applyAlignment="1" applyProtection="1">
      <alignment horizontal="center" vertical="center" wrapText="1"/>
    </xf>
    <xf numFmtId="0" fontId="14" fillId="0" borderId="59" xfId="0" applyFont="1" applyFill="1" applyBorder="1" applyAlignment="1" applyProtection="1">
      <alignment horizontal="center" vertical="center" wrapText="1"/>
    </xf>
    <xf numFmtId="1" fontId="5" fillId="3" borderId="57" xfId="0" applyNumberFormat="1" applyFont="1" applyFill="1" applyBorder="1" applyAlignment="1" applyProtection="1">
      <alignment horizontal="center" vertical="center" wrapText="1"/>
    </xf>
    <xf numFmtId="1" fontId="5" fillId="3" borderId="70" xfId="0" applyNumberFormat="1" applyFont="1" applyFill="1" applyBorder="1" applyAlignment="1" applyProtection="1">
      <alignment horizontal="center" vertical="center" wrapText="1"/>
    </xf>
    <xf numFmtId="0" fontId="5" fillId="0" borderId="89" xfId="0" applyFont="1" applyBorder="1" applyAlignment="1" applyProtection="1">
      <alignment horizontal="center" vertical="center"/>
    </xf>
    <xf numFmtId="0" fontId="5" fillId="0" borderId="97" xfId="0" applyFont="1" applyBorder="1" applyAlignment="1" applyProtection="1">
      <alignment horizontal="center" vertical="center"/>
    </xf>
    <xf numFmtId="0" fontId="5" fillId="2" borderId="37" xfId="0" applyFont="1" applyFill="1" applyBorder="1" applyAlignment="1" applyProtection="1">
      <alignment horizontal="center" vertical="center"/>
    </xf>
    <xf numFmtId="0" fontId="5" fillId="4" borderId="37"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shrinkToFit="1"/>
    </xf>
    <xf numFmtId="0" fontId="5" fillId="4" borderId="28" xfId="0" applyFont="1" applyFill="1" applyBorder="1" applyAlignment="1" applyProtection="1">
      <alignment horizontal="center" vertical="center" shrinkToFit="1"/>
    </xf>
    <xf numFmtId="0" fontId="5" fillId="4" borderId="16" xfId="0" applyFont="1" applyFill="1" applyBorder="1" applyAlignment="1" applyProtection="1">
      <alignment horizontal="center" vertical="center" shrinkToFit="1"/>
    </xf>
    <xf numFmtId="0" fontId="5" fillId="4" borderId="73" xfId="0" applyFont="1" applyFill="1" applyBorder="1" applyAlignment="1" applyProtection="1">
      <alignment horizontal="center" vertical="center" shrinkToFit="1"/>
    </xf>
    <xf numFmtId="0" fontId="5" fillId="4" borderId="85" xfId="0" applyFont="1" applyFill="1" applyBorder="1" applyAlignment="1" applyProtection="1">
      <alignment horizontal="center" vertical="center" shrinkToFit="1"/>
    </xf>
    <xf numFmtId="0" fontId="5" fillId="4" borderId="52" xfId="0" applyFont="1" applyFill="1" applyBorder="1" applyAlignment="1" applyProtection="1">
      <alignment horizontal="center" vertical="center" shrinkToFit="1"/>
    </xf>
    <xf numFmtId="0" fontId="5" fillId="4" borderId="84" xfId="0" applyFont="1" applyFill="1" applyBorder="1" applyAlignment="1" applyProtection="1">
      <alignment horizontal="center" vertical="center" shrinkToFit="1"/>
    </xf>
    <xf numFmtId="0" fontId="5" fillId="5" borderId="36" xfId="0" applyFont="1" applyFill="1" applyBorder="1" applyAlignment="1" applyProtection="1">
      <alignment horizontal="center" vertical="center" wrapText="1"/>
    </xf>
    <xf numFmtId="0" fontId="5" fillId="5" borderId="37"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5" fillId="5" borderId="20" xfId="0" applyFont="1" applyFill="1" applyBorder="1" applyAlignment="1" applyProtection="1">
      <alignment horizontal="center" vertical="center" wrapText="1"/>
    </xf>
    <xf numFmtId="0" fontId="4" fillId="0" borderId="106" xfId="0" applyFont="1" applyFill="1" applyBorder="1" applyAlignment="1" applyProtection="1">
      <alignment horizontal="center" vertical="center" wrapText="1"/>
    </xf>
    <xf numFmtId="0" fontId="4" fillId="0" borderId="107" xfId="0" applyFont="1" applyFill="1" applyBorder="1" applyAlignment="1" applyProtection="1">
      <alignment horizontal="center" vertical="center" wrapText="1"/>
    </xf>
    <xf numFmtId="0" fontId="4" fillId="0" borderId="108" xfId="0" applyFont="1" applyFill="1" applyBorder="1" applyAlignment="1" applyProtection="1">
      <alignment horizontal="center" vertical="center" wrapText="1"/>
    </xf>
    <xf numFmtId="176" fontId="5" fillId="3" borderId="72" xfId="0" applyNumberFormat="1" applyFont="1" applyFill="1" applyBorder="1" applyAlignment="1" applyProtection="1">
      <alignment horizontal="center" vertical="center" wrapText="1"/>
    </xf>
    <xf numFmtId="176" fontId="5" fillId="3" borderId="59" xfId="0" applyNumberFormat="1" applyFont="1" applyFill="1" applyBorder="1" applyAlignment="1" applyProtection="1">
      <alignment horizontal="center" vertical="center" wrapText="1"/>
    </xf>
    <xf numFmtId="0" fontId="5" fillId="5" borderId="43"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14" fillId="0" borderId="98" xfId="0" applyFont="1" applyFill="1" applyBorder="1" applyAlignment="1" applyProtection="1">
      <alignment horizontal="center" vertical="center" wrapText="1"/>
    </xf>
    <xf numFmtId="0" fontId="14" fillId="0" borderId="99" xfId="0" applyFont="1" applyFill="1" applyBorder="1" applyAlignment="1" applyProtection="1">
      <alignment horizontal="center" vertical="center" wrapText="1"/>
    </xf>
    <xf numFmtId="0" fontId="14" fillId="0" borderId="100" xfId="0" applyFont="1" applyFill="1" applyBorder="1" applyAlignment="1" applyProtection="1">
      <alignment horizontal="center" vertical="center" wrapText="1"/>
    </xf>
    <xf numFmtId="1" fontId="5" fillId="3" borderId="98" xfId="0" applyNumberFormat="1" applyFont="1" applyFill="1" applyBorder="1" applyAlignment="1" applyProtection="1">
      <alignment horizontal="center" vertical="center" wrapText="1"/>
    </xf>
    <xf numFmtId="1" fontId="5" fillId="3" borderId="104" xfId="0" applyNumberFormat="1" applyFont="1" applyFill="1" applyBorder="1" applyAlignment="1" applyProtection="1">
      <alignment horizontal="center" vertical="center" wrapText="1"/>
    </xf>
    <xf numFmtId="176" fontId="5" fillId="3" borderId="105" xfId="0" applyNumberFormat="1" applyFont="1" applyFill="1" applyBorder="1" applyAlignment="1" applyProtection="1">
      <alignment horizontal="center" vertical="center" wrapText="1"/>
    </xf>
    <xf numFmtId="176" fontId="5" fillId="3" borderId="100" xfId="0" applyNumberFormat="1"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5" borderId="31"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0" borderId="96" xfId="0" applyFont="1" applyBorder="1" applyAlignment="1" applyProtection="1">
      <alignment horizontal="center" vertical="center"/>
    </xf>
    <xf numFmtId="1" fontId="5" fillId="3" borderId="112" xfId="0" applyNumberFormat="1" applyFont="1" applyFill="1" applyBorder="1" applyAlignment="1" applyProtection="1">
      <alignment horizontal="center" vertical="center" wrapText="1"/>
    </xf>
    <xf numFmtId="1" fontId="5" fillId="3" borderId="113" xfId="0" applyNumberFormat="1" applyFont="1" applyFill="1" applyBorder="1" applyAlignment="1" applyProtection="1">
      <alignment horizontal="center" vertical="center" wrapText="1"/>
    </xf>
    <xf numFmtId="176" fontId="5" fillId="3" borderId="114" xfId="0" applyNumberFormat="1" applyFont="1" applyFill="1" applyBorder="1" applyAlignment="1" applyProtection="1">
      <alignment horizontal="center" vertical="center" wrapText="1"/>
    </xf>
    <xf numFmtId="176" fontId="5" fillId="3" borderId="115" xfId="0" applyNumberFormat="1" applyFont="1" applyFill="1" applyBorder="1" applyAlignment="1" applyProtection="1">
      <alignment horizontal="center" vertical="center" wrapText="1"/>
    </xf>
    <xf numFmtId="0" fontId="5" fillId="5" borderId="10"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2" borderId="49" xfId="0" applyFont="1" applyFill="1" applyBorder="1" applyAlignment="1" applyProtection="1">
      <alignment horizontal="center" vertical="center" wrapText="1"/>
    </xf>
    <xf numFmtId="0" fontId="5" fillId="2" borderId="87" xfId="0" applyFont="1" applyFill="1" applyBorder="1" applyAlignment="1" applyProtection="1">
      <alignment horizontal="center" vertical="center" shrinkToFit="1"/>
    </xf>
    <xf numFmtId="0" fontId="5" fillId="4" borderId="8" xfId="0" applyFont="1" applyFill="1" applyBorder="1" applyAlignment="1" applyProtection="1">
      <alignment horizontal="center" vertical="center" shrinkToFit="1"/>
    </xf>
    <xf numFmtId="0" fontId="5" fillId="4" borderId="86" xfId="0" applyFont="1" applyFill="1" applyBorder="1" applyAlignment="1" applyProtection="1">
      <alignment horizontal="center" vertical="center" shrinkToFit="1"/>
    </xf>
    <xf numFmtId="0" fontId="5" fillId="5" borderId="4"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176" fontId="8" fillId="0" borderId="73" xfId="0" applyNumberFormat="1" applyFont="1" applyBorder="1" applyAlignment="1" applyProtection="1">
      <alignment horizontal="center" vertical="center"/>
    </xf>
    <xf numFmtId="176" fontId="8" fillId="0" borderId="16" xfId="0" applyNumberFormat="1"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91"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16" fillId="3" borderId="10"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3" borderId="34"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5" fillId="5" borderId="75" xfId="0" applyFont="1" applyFill="1" applyBorder="1" applyAlignment="1" applyProtection="1">
      <alignment horizontal="left" vertical="center"/>
    </xf>
    <xf numFmtId="0" fontId="5" fillId="5" borderId="76" xfId="0" applyFont="1" applyFill="1" applyBorder="1" applyAlignment="1" applyProtection="1">
      <alignment horizontal="left" vertical="center"/>
    </xf>
    <xf numFmtId="0" fontId="5" fillId="5" borderId="77" xfId="0" applyFont="1" applyFill="1" applyBorder="1" applyAlignment="1" applyProtection="1">
      <alignment horizontal="left" vertical="center"/>
    </xf>
    <xf numFmtId="38" fontId="8" fillId="3" borderId="0" xfId="1"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5" borderId="80" xfId="0" applyFont="1" applyFill="1" applyBorder="1" applyAlignment="1" applyProtection="1">
      <alignment horizontal="left" vertical="center"/>
    </xf>
    <xf numFmtId="0" fontId="5" fillId="5" borderId="81"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20" fontId="8" fillId="5" borderId="73" xfId="0" applyNumberFormat="1" applyFont="1" applyFill="1" applyBorder="1" applyAlignment="1" applyProtection="1">
      <alignment horizontal="center" vertical="center"/>
    </xf>
    <xf numFmtId="20" fontId="8" fillId="5" borderId="28" xfId="0" applyNumberFormat="1" applyFont="1" applyFill="1" applyBorder="1" applyAlignment="1" applyProtection="1">
      <alignment horizontal="center" vertical="center"/>
    </xf>
    <xf numFmtId="20" fontId="8" fillId="5" borderId="16" xfId="0" applyNumberFormat="1" applyFont="1" applyFill="1" applyBorder="1" applyAlignment="1" applyProtection="1">
      <alignment horizontal="center" vertical="center"/>
    </xf>
    <xf numFmtId="0" fontId="8" fillId="5" borderId="73" xfId="0" applyFont="1" applyFill="1" applyBorder="1" applyAlignment="1" applyProtection="1">
      <alignment horizontal="center" vertical="center"/>
    </xf>
    <xf numFmtId="0" fontId="8" fillId="5" borderId="28" xfId="0"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3" borderId="73"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0" borderId="75" xfId="0" applyFont="1" applyBorder="1" applyAlignment="1" applyProtection="1">
      <alignment horizontal="center" vertical="center"/>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9" fillId="2"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8" fillId="2" borderId="73" xfId="0" applyFont="1" applyFill="1" applyBorder="1" applyAlignment="1" applyProtection="1">
      <alignment horizontal="center" vertical="center"/>
    </xf>
    <xf numFmtId="0" fontId="8" fillId="4" borderId="28"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21" fillId="0" borderId="0" xfId="0" applyFont="1" applyAlignment="1" applyProtection="1">
      <alignment horizontal="left" vertical="center"/>
    </xf>
    <xf numFmtId="0" fontId="0" fillId="3" borderId="14" xfId="0" applyFill="1" applyBorder="1" applyAlignment="1" applyProtection="1">
      <alignment horizontal="center" vertical="center"/>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5" borderId="77"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20" fontId="8" fillId="5" borderId="73"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73"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3" xfId="0" applyFont="1" applyFill="1" applyBorder="1" applyAlignment="1" applyProtection="1">
      <alignment horizontal="center" vertical="center" shrinkToFit="1"/>
      <protection locked="0"/>
    </xf>
    <xf numFmtId="0" fontId="5" fillId="4" borderId="85"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4"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5" fillId="2" borderId="87"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6" xfId="0" applyFont="1" applyFill="1" applyBorder="1" applyAlignment="1" applyProtection="1">
      <alignment horizontal="center" vertical="center" shrinkToFit="1"/>
      <protection locked="0"/>
    </xf>
    <xf numFmtId="0" fontId="8" fillId="5" borderId="2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1" fillId="0" borderId="0" xfId="0" applyFont="1" applyAlignment="1" applyProtection="1">
      <alignment horizontal="right" vertical="center"/>
    </xf>
    <xf numFmtId="0" fontId="1" fillId="0" borderId="34" xfId="0" applyFont="1" applyBorder="1" applyAlignment="1" applyProtection="1">
      <alignment horizontal="right" vertical="center"/>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1" fontId="5" fillId="3" borderId="8" xfId="0" applyNumberFormat="1"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87" xfId="0" applyFont="1" applyFill="1" applyBorder="1" applyAlignment="1" applyProtection="1">
      <alignment horizontal="center" vertical="center" shrinkToFit="1"/>
    </xf>
    <xf numFmtId="0" fontId="5" fillId="3" borderId="73" xfId="0" applyFont="1" applyFill="1" applyBorder="1" applyAlignment="1" applyProtection="1">
      <alignment horizontal="center" vertical="center" shrinkToFit="1"/>
    </xf>
    <xf numFmtId="0" fontId="5" fillId="5" borderId="73"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5" fillId="0" borderId="8"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3" borderId="37"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176" fontId="5" fillId="3" borderId="36" xfId="0" applyNumberFormat="1" applyFont="1" applyFill="1" applyBorder="1" applyAlignment="1" applyProtection="1">
      <alignment horizontal="center" vertical="center" wrapText="1"/>
    </xf>
    <xf numFmtId="176" fontId="5" fillId="3" borderId="37" xfId="0" applyNumberFormat="1" applyFont="1" applyFill="1" applyBorder="1" applyAlignment="1" applyProtection="1">
      <alignment horizontal="center" vertical="center" wrapText="1"/>
    </xf>
    <xf numFmtId="0" fontId="5" fillId="3" borderId="126" xfId="0" applyFont="1" applyFill="1" applyBorder="1" applyAlignment="1" applyProtection="1">
      <alignment horizontal="center" vertical="center" wrapText="1"/>
    </xf>
    <xf numFmtId="0" fontId="5" fillId="3" borderId="120" xfId="0" applyFont="1" applyFill="1" applyBorder="1" applyAlignment="1" applyProtection="1">
      <alignment horizontal="center" vertical="center" wrapText="1"/>
    </xf>
    <xf numFmtId="0" fontId="5" fillId="3" borderId="121" xfId="0" applyFont="1" applyFill="1" applyBorder="1" applyAlignment="1" applyProtection="1">
      <alignment horizontal="center" vertical="center" wrapText="1"/>
    </xf>
    <xf numFmtId="0" fontId="5" fillId="5" borderId="36"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5" fillId="3" borderId="85" xfId="0"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326571</xdr:colOff>
      <xdr:row>71</xdr:row>
      <xdr:rowOff>176893</xdr:rowOff>
    </xdr:from>
    <xdr:to>
      <xdr:col>18</xdr:col>
      <xdr:colOff>163286</xdr:colOff>
      <xdr:row>77</xdr:row>
      <xdr:rowOff>27215</xdr:rowOff>
    </xdr:to>
    <xdr:sp macro="" textlink="">
      <xdr:nvSpPr>
        <xdr:cNvPr id="2" name="テキスト ボックス 1"/>
        <xdr:cNvSpPr txBox="1"/>
      </xdr:nvSpPr>
      <xdr:spPr>
        <a:xfrm>
          <a:off x="449035" y="16845643"/>
          <a:ext cx="6803572" cy="1401536"/>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BU78"/>
  <sheetViews>
    <sheetView showGridLines="0" tabSelected="1" view="pageBreakPreview" zoomScale="70" zoomScaleNormal="70" zoomScaleSheetLayoutView="70" workbookViewId="0">
      <selection activeCell="AC10" sqref="AC10"/>
    </sheetView>
  </sheetViews>
  <sheetFormatPr defaultColWidth="4.375" defaultRowHeight="20.25" customHeight="1" x14ac:dyDescent="0.4"/>
  <cols>
    <col min="1" max="1" width="1.625" style="123" customWidth="1"/>
    <col min="2" max="5" width="5.75" style="123" customWidth="1"/>
    <col min="6" max="14" width="5.625" style="123" customWidth="1"/>
    <col min="15" max="15" width="5.625" style="123" hidden="1" customWidth="1"/>
    <col min="16" max="58" width="5.625" style="123" customWidth="1"/>
    <col min="59" max="16384" width="4.375" style="123"/>
  </cols>
  <sheetData>
    <row r="1" spans="1:64" s="74" customFormat="1" ht="20.25" customHeight="1" x14ac:dyDescent="0.4">
      <c r="A1" s="414" t="s">
        <v>223</v>
      </c>
      <c r="B1" s="414"/>
      <c r="C1" s="414"/>
      <c r="D1" s="414"/>
      <c r="E1" s="414"/>
      <c r="F1" s="414"/>
      <c r="G1" s="414"/>
      <c r="H1" s="414"/>
      <c r="I1" s="414"/>
      <c r="J1" s="414"/>
      <c r="K1" s="414"/>
      <c r="L1" s="414"/>
      <c r="M1" s="414"/>
      <c r="N1" s="414"/>
      <c r="O1" s="414"/>
      <c r="P1" s="414"/>
      <c r="Q1" s="414"/>
      <c r="R1" s="414"/>
      <c r="S1" s="414"/>
      <c r="T1" s="414"/>
      <c r="U1" s="414"/>
      <c r="V1" s="414"/>
      <c r="W1" s="414"/>
      <c r="AM1" s="77"/>
      <c r="AN1" s="78"/>
      <c r="AO1" s="78" t="s">
        <v>81</v>
      </c>
      <c r="AP1" s="474" t="s">
        <v>212</v>
      </c>
      <c r="AQ1" s="475"/>
      <c r="AR1" s="475"/>
      <c r="AS1" s="475"/>
      <c r="AT1" s="475"/>
      <c r="AU1" s="475"/>
      <c r="AV1" s="475"/>
      <c r="AW1" s="475"/>
      <c r="AX1" s="475"/>
      <c r="AY1" s="475"/>
      <c r="AZ1" s="475"/>
      <c r="BA1" s="475"/>
      <c r="BB1" s="475"/>
      <c r="BC1" s="475"/>
      <c r="BD1" s="475"/>
      <c r="BE1" s="475"/>
      <c r="BF1" s="78" t="s">
        <v>20</v>
      </c>
    </row>
    <row r="2" spans="1:64" s="74" customFormat="1" ht="20.25" customHeight="1" x14ac:dyDescent="0.4">
      <c r="A2" s="414"/>
      <c r="B2" s="414"/>
      <c r="C2" s="414"/>
      <c r="D2" s="414"/>
      <c r="E2" s="414"/>
      <c r="F2" s="414"/>
      <c r="G2" s="414"/>
      <c r="H2" s="414"/>
      <c r="I2" s="414"/>
      <c r="J2" s="414"/>
      <c r="K2" s="414"/>
      <c r="L2" s="414"/>
      <c r="M2" s="414"/>
      <c r="N2" s="414"/>
      <c r="O2" s="414"/>
      <c r="P2" s="414"/>
      <c r="Q2" s="414"/>
      <c r="R2" s="414"/>
      <c r="S2" s="414"/>
      <c r="T2" s="414"/>
      <c r="U2" s="414"/>
      <c r="V2" s="414"/>
      <c r="W2" s="414"/>
      <c r="Y2" s="79" t="s">
        <v>77</v>
      </c>
      <c r="Z2" s="461">
        <v>6</v>
      </c>
      <c r="AA2" s="461"/>
      <c r="AB2" s="79" t="s">
        <v>78</v>
      </c>
      <c r="AC2" s="409">
        <f>IF(Z2=0,"",YEAR(DATE(2018+Z2,1,1)))</f>
        <v>2024</v>
      </c>
      <c r="AD2" s="409"/>
      <c r="AE2" s="80" t="s">
        <v>79</v>
      </c>
      <c r="AF2" s="80" t="s">
        <v>0</v>
      </c>
      <c r="AG2" s="461">
        <v>4</v>
      </c>
      <c r="AH2" s="461"/>
      <c r="AI2" s="80" t="s">
        <v>54</v>
      </c>
      <c r="AM2" s="77"/>
      <c r="AN2" s="78"/>
      <c r="AO2" s="78" t="s">
        <v>80</v>
      </c>
      <c r="AP2" s="462" t="s">
        <v>39</v>
      </c>
      <c r="AQ2" s="462"/>
      <c r="AR2" s="462"/>
      <c r="AS2" s="462"/>
      <c r="AT2" s="462"/>
      <c r="AU2" s="462"/>
      <c r="AV2" s="462"/>
      <c r="AW2" s="462"/>
      <c r="AX2" s="462"/>
      <c r="AY2" s="462"/>
      <c r="AZ2" s="462"/>
      <c r="BA2" s="462"/>
      <c r="BB2" s="462"/>
      <c r="BC2" s="462"/>
      <c r="BD2" s="462"/>
      <c r="BE2" s="462"/>
      <c r="BF2" s="78" t="s">
        <v>20</v>
      </c>
    </row>
    <row r="3" spans="1:64" s="81" customFormat="1" ht="20.25" customHeight="1" x14ac:dyDescent="0.4">
      <c r="A3" s="210"/>
      <c r="F3" s="76"/>
      <c r="I3" s="76"/>
      <c r="K3" s="78"/>
      <c r="L3" s="78"/>
      <c r="M3" s="78"/>
      <c r="N3" s="78"/>
      <c r="P3" s="78"/>
      <c r="Q3" s="78"/>
      <c r="R3" s="78"/>
      <c r="Z3" s="82"/>
      <c r="AA3" s="82"/>
      <c r="AB3" s="83"/>
      <c r="AC3" s="84"/>
      <c r="AD3" s="83"/>
      <c r="BA3" s="85" t="s">
        <v>135</v>
      </c>
      <c r="BB3" s="467" t="s">
        <v>222</v>
      </c>
      <c r="BC3" s="468"/>
      <c r="BD3" s="468"/>
      <c r="BE3" s="469"/>
      <c r="BF3" s="78"/>
    </row>
    <row r="4" spans="1:64" s="81" customFormat="1" ht="18.75" x14ac:dyDescent="0.4">
      <c r="F4" s="76"/>
      <c r="I4" s="76"/>
      <c r="K4" s="78"/>
      <c r="L4" s="78"/>
      <c r="M4" s="78"/>
      <c r="N4" s="78"/>
      <c r="P4" s="78"/>
      <c r="Q4" s="78"/>
      <c r="R4" s="78"/>
      <c r="Z4" s="86"/>
      <c r="AA4" s="86"/>
      <c r="AG4" s="74"/>
      <c r="AH4" s="74"/>
      <c r="AI4" s="74"/>
      <c r="AJ4" s="74"/>
      <c r="AK4" s="74"/>
      <c r="AL4" s="74"/>
      <c r="AM4" s="74"/>
      <c r="AN4" s="74"/>
      <c r="AO4" s="74"/>
      <c r="AP4" s="74"/>
      <c r="AQ4" s="74"/>
      <c r="AR4" s="74"/>
      <c r="AS4" s="74"/>
      <c r="AT4" s="74"/>
      <c r="AU4" s="74"/>
      <c r="AV4" s="74"/>
      <c r="AW4" s="74"/>
      <c r="AX4" s="74"/>
      <c r="AY4" s="74"/>
      <c r="AZ4" s="74"/>
      <c r="BA4" s="74"/>
      <c r="BB4" s="74"/>
      <c r="BC4" s="74"/>
      <c r="BD4" s="74"/>
      <c r="BE4" s="87"/>
      <c r="BF4" s="87"/>
    </row>
    <row r="5" spans="1:64" s="81" customFormat="1" ht="6.75" customHeight="1" x14ac:dyDescent="0.4">
      <c r="C5" s="88"/>
      <c r="D5" s="88"/>
      <c r="E5" s="88"/>
      <c r="F5" s="89"/>
      <c r="G5" s="88"/>
      <c r="H5" s="88"/>
      <c r="I5" s="89"/>
      <c r="J5" s="88"/>
      <c r="K5" s="90"/>
      <c r="L5" s="90"/>
      <c r="M5" s="90"/>
      <c r="N5" s="90"/>
      <c r="O5" s="88"/>
      <c r="P5" s="90"/>
      <c r="Q5" s="90"/>
      <c r="R5" s="90"/>
      <c r="S5" s="88"/>
      <c r="T5" s="88"/>
      <c r="U5" s="88"/>
      <c r="V5" s="88"/>
      <c r="W5" s="88"/>
      <c r="X5" s="88"/>
      <c r="Y5" s="88"/>
      <c r="Z5" s="91"/>
      <c r="AA5" s="91"/>
      <c r="AB5" s="88"/>
      <c r="AC5" s="88"/>
      <c r="AD5" s="88"/>
      <c r="AE5" s="88"/>
      <c r="AG5" s="74"/>
      <c r="AH5" s="74"/>
      <c r="AI5" s="74"/>
      <c r="AJ5" s="74"/>
      <c r="AK5" s="74"/>
      <c r="AL5" s="74"/>
      <c r="AM5" s="74"/>
      <c r="AN5" s="74"/>
      <c r="AO5" s="74"/>
      <c r="AP5" s="74"/>
      <c r="AQ5" s="74"/>
      <c r="AR5" s="74"/>
      <c r="AS5" s="74"/>
      <c r="AT5" s="74"/>
      <c r="AU5" s="74"/>
      <c r="AV5" s="74"/>
      <c r="AW5" s="74"/>
      <c r="AX5" s="74"/>
      <c r="AY5" s="74"/>
      <c r="AZ5" s="74"/>
      <c r="BA5" s="74"/>
      <c r="BB5" s="74"/>
      <c r="BC5" s="74"/>
      <c r="BD5" s="74"/>
      <c r="BE5" s="87"/>
      <c r="BF5" s="87"/>
    </row>
    <row r="6" spans="1:64" s="81" customFormat="1" ht="18.75" x14ac:dyDescent="0.4">
      <c r="B6" s="403" t="s">
        <v>136</v>
      </c>
      <c r="C6" s="404"/>
      <c r="D6" s="404"/>
      <c r="E6" s="404"/>
      <c r="F6" s="404"/>
      <c r="G6" s="404"/>
      <c r="H6" s="404"/>
      <c r="I6" s="405"/>
      <c r="J6" s="90"/>
      <c r="K6" s="90"/>
      <c r="L6" s="90"/>
      <c r="M6" s="88"/>
      <c r="N6" s="88"/>
      <c r="O6" s="88"/>
      <c r="P6" s="88"/>
      <c r="Q6" s="88"/>
      <c r="R6" s="88"/>
      <c r="S6" s="88"/>
      <c r="T6" s="88"/>
      <c r="U6" s="91"/>
      <c r="V6" s="91"/>
      <c r="Z6" s="74" t="s">
        <v>137</v>
      </c>
      <c r="AA6" s="91"/>
      <c r="AB6" s="91"/>
      <c r="AC6" s="88"/>
      <c r="AD6" s="88"/>
      <c r="AE6" s="88"/>
      <c r="AG6" s="74"/>
      <c r="AI6" s="74"/>
      <c r="AJ6" s="74"/>
      <c r="AK6" s="74"/>
      <c r="AL6" s="74"/>
      <c r="AM6" s="74"/>
      <c r="AN6" s="74"/>
      <c r="AO6" s="74"/>
      <c r="AP6" s="74"/>
      <c r="AQ6" s="74"/>
      <c r="AR6" s="89" t="s">
        <v>138</v>
      </c>
      <c r="AV6" s="450"/>
      <c r="AW6" s="451"/>
      <c r="AX6" s="92" t="s">
        <v>131</v>
      </c>
      <c r="AY6" s="74"/>
      <c r="BF6" s="87"/>
    </row>
    <row r="7" spans="1:64" s="81" customFormat="1" ht="18.75" x14ac:dyDescent="0.4">
      <c r="B7" s="93" t="s">
        <v>54</v>
      </c>
      <c r="C7" s="93" t="s">
        <v>55</v>
      </c>
      <c r="D7" s="93" t="s">
        <v>56</v>
      </c>
      <c r="E7" s="93" t="s">
        <v>57</v>
      </c>
      <c r="F7" s="93" t="s">
        <v>58</v>
      </c>
      <c r="G7" s="93" t="s">
        <v>59</v>
      </c>
      <c r="H7" s="93" t="s">
        <v>60</v>
      </c>
      <c r="I7" s="93" t="s">
        <v>130</v>
      </c>
      <c r="J7" s="90"/>
      <c r="K7" s="94" t="s">
        <v>132</v>
      </c>
      <c r="L7" s="95"/>
      <c r="M7" s="95"/>
      <c r="N7" s="95"/>
      <c r="P7" s="95"/>
      <c r="Q7" s="95"/>
      <c r="R7" s="95"/>
      <c r="S7" s="88"/>
      <c r="T7" s="88"/>
      <c r="U7" s="91"/>
      <c r="V7" s="91"/>
      <c r="Z7" s="88"/>
      <c r="AA7" s="91"/>
      <c r="AB7" s="91"/>
      <c r="AC7" s="88"/>
      <c r="AD7" s="88"/>
      <c r="AE7" s="88"/>
      <c r="AG7" s="74"/>
      <c r="AH7" s="74"/>
      <c r="AI7" s="74"/>
      <c r="AJ7" s="74"/>
      <c r="AK7" s="74"/>
      <c r="AL7" s="74"/>
      <c r="AM7" s="74"/>
      <c r="AN7" s="74"/>
      <c r="AO7" s="74"/>
      <c r="AP7" s="74"/>
      <c r="AQ7" s="74"/>
      <c r="AR7" s="74"/>
      <c r="AS7" s="74"/>
      <c r="AT7" s="74"/>
      <c r="AU7" s="74"/>
      <c r="AV7" s="74"/>
      <c r="AW7" s="74"/>
      <c r="AX7" s="74"/>
      <c r="AY7" s="74"/>
      <c r="AZ7" s="74"/>
      <c r="BA7" s="74"/>
      <c r="BB7" s="74"/>
      <c r="BC7" s="74"/>
      <c r="BD7" s="74"/>
      <c r="BE7" s="87"/>
      <c r="BF7" s="87"/>
    </row>
    <row r="8" spans="1:64" s="81" customFormat="1" ht="20.25" customHeight="1" x14ac:dyDescent="0.2">
      <c r="B8" s="57" t="s">
        <v>61</v>
      </c>
      <c r="C8" s="57" t="s">
        <v>61</v>
      </c>
      <c r="D8" s="57" t="s">
        <v>61</v>
      </c>
      <c r="E8" s="57" t="s">
        <v>61</v>
      </c>
      <c r="F8" s="57" t="s">
        <v>61</v>
      </c>
      <c r="G8" s="57" t="s">
        <v>61</v>
      </c>
      <c r="H8" s="57" t="s">
        <v>61</v>
      </c>
      <c r="I8" s="57" t="s">
        <v>61</v>
      </c>
      <c r="J8" s="91" t="s">
        <v>62</v>
      </c>
      <c r="K8" s="434"/>
      <c r="L8" s="435"/>
      <c r="M8" s="436"/>
      <c r="N8" s="91" t="s">
        <v>1</v>
      </c>
      <c r="O8" s="58"/>
      <c r="P8" s="434"/>
      <c r="Q8" s="435"/>
      <c r="R8" s="436"/>
      <c r="S8" s="90" t="s">
        <v>23</v>
      </c>
      <c r="T8" s="356">
        <f>(P8-K8)*24</f>
        <v>0</v>
      </c>
      <c r="U8" s="357"/>
      <c r="V8" s="89" t="s">
        <v>24</v>
      </c>
      <c r="Z8" s="91"/>
      <c r="AA8" s="450">
        <v>8</v>
      </c>
      <c r="AB8" s="451"/>
      <c r="AC8" s="98" t="s">
        <v>69</v>
      </c>
      <c r="AD8" s="74"/>
      <c r="AE8" s="450">
        <v>40</v>
      </c>
      <c r="AF8" s="451"/>
      <c r="AG8" s="98" t="s">
        <v>70</v>
      </c>
      <c r="AH8" s="74"/>
      <c r="AI8" s="450">
        <v>160</v>
      </c>
      <c r="AJ8" s="451"/>
      <c r="AK8" s="98" t="s">
        <v>71</v>
      </c>
      <c r="AL8" s="74"/>
      <c r="AM8" s="99"/>
      <c r="AN8" s="89"/>
      <c r="AO8" s="100"/>
      <c r="AP8" s="100"/>
      <c r="AQ8" s="100"/>
      <c r="AR8" s="75" t="s">
        <v>139</v>
      </c>
      <c r="AS8" s="101"/>
      <c r="AT8" s="74"/>
      <c r="BA8" s="450">
        <v>1</v>
      </c>
      <c r="BB8" s="466"/>
      <c r="BC8" s="451"/>
      <c r="BD8" s="102" t="s">
        <v>21</v>
      </c>
      <c r="BE8" s="74"/>
      <c r="BI8" s="78"/>
      <c r="BJ8" s="78"/>
      <c r="BK8" s="78"/>
    </row>
    <row r="9" spans="1:64" s="81" customFormat="1" ht="6" customHeight="1" x14ac:dyDescent="0.2">
      <c r="B9" s="103"/>
      <c r="C9" s="103"/>
      <c r="D9" s="103"/>
      <c r="E9" s="103"/>
      <c r="F9" s="103"/>
      <c r="G9" s="103"/>
      <c r="H9" s="103"/>
      <c r="I9" s="103"/>
      <c r="J9" s="88"/>
      <c r="K9" s="91"/>
      <c r="L9" s="104"/>
      <c r="M9" s="105"/>
      <c r="N9" s="105"/>
      <c r="P9" s="91"/>
      <c r="Q9" s="105"/>
      <c r="R9" s="88"/>
      <c r="S9" s="105"/>
      <c r="T9" s="105"/>
      <c r="U9" s="105"/>
      <c r="V9" s="105"/>
      <c r="Z9" s="88"/>
      <c r="AA9" s="105"/>
      <c r="AB9" s="105"/>
      <c r="AC9" s="88"/>
      <c r="AD9" s="88"/>
      <c r="AE9" s="88"/>
      <c r="AF9" s="106"/>
      <c r="AG9" s="91"/>
      <c r="AH9" s="105"/>
      <c r="AI9" s="88"/>
      <c r="AJ9" s="104"/>
      <c r="AK9" s="105"/>
      <c r="AL9" s="105"/>
      <c r="AM9" s="105"/>
      <c r="AN9" s="105"/>
      <c r="AO9" s="88"/>
      <c r="AP9" s="74"/>
      <c r="AQ9" s="107"/>
      <c r="AR9" s="107"/>
      <c r="AS9" s="107"/>
      <c r="AT9" s="74"/>
      <c r="AU9" s="74"/>
      <c r="AV9" s="74"/>
      <c r="AW9" s="74"/>
      <c r="AX9" s="74"/>
      <c r="AY9" s="74"/>
      <c r="AZ9" s="74"/>
      <c r="BA9" s="91"/>
      <c r="BB9" s="91"/>
      <c r="BC9" s="91"/>
      <c r="BD9" s="102"/>
      <c r="BE9" s="74"/>
      <c r="BI9" s="78"/>
      <c r="BJ9" s="78"/>
      <c r="BK9" s="78"/>
    </row>
    <row r="10" spans="1:64" s="81" customFormat="1" ht="18.75" x14ac:dyDescent="0.2">
      <c r="B10" s="57" t="s">
        <v>63</v>
      </c>
      <c r="C10" s="57" t="s">
        <v>63</v>
      </c>
      <c r="D10" s="57" t="s">
        <v>63</v>
      </c>
      <c r="E10" s="57" t="s">
        <v>63</v>
      </c>
      <c r="F10" s="57" t="s">
        <v>63</v>
      </c>
      <c r="G10" s="57" t="s">
        <v>63</v>
      </c>
      <c r="H10" s="57" t="s">
        <v>63</v>
      </c>
      <c r="I10" s="57" t="s">
        <v>63</v>
      </c>
      <c r="J10" s="91" t="s">
        <v>62</v>
      </c>
      <c r="K10" s="434"/>
      <c r="L10" s="435"/>
      <c r="M10" s="436"/>
      <c r="N10" s="91" t="s">
        <v>1</v>
      </c>
      <c r="O10" s="58"/>
      <c r="P10" s="434"/>
      <c r="Q10" s="435"/>
      <c r="R10" s="436"/>
      <c r="S10" s="90" t="s">
        <v>23</v>
      </c>
      <c r="T10" s="356">
        <f>(P10-K10)*24</f>
        <v>0</v>
      </c>
      <c r="U10" s="357"/>
      <c r="V10" s="89" t="s">
        <v>24</v>
      </c>
      <c r="Z10" s="91"/>
      <c r="AA10" s="99"/>
      <c r="AB10" s="89"/>
      <c r="AC10" s="91"/>
      <c r="AD10" s="91"/>
      <c r="AE10" s="91"/>
      <c r="AF10" s="106"/>
      <c r="AG10" s="104"/>
      <c r="AH10" s="104"/>
      <c r="AI10" s="104"/>
      <c r="AJ10" s="74" t="s">
        <v>75</v>
      </c>
      <c r="AK10" s="74"/>
      <c r="AL10" s="74"/>
      <c r="AM10" s="401">
        <f>DAY(EOMONTH(DATE(AC2,AG2,1),0))</f>
        <v>30</v>
      </c>
      <c r="AN10" s="402"/>
      <c r="AO10" s="74" t="s">
        <v>76</v>
      </c>
      <c r="AP10" s="74"/>
      <c r="AQ10" s="108"/>
      <c r="AR10" s="98"/>
      <c r="AS10" s="107"/>
      <c r="AT10" s="107"/>
      <c r="AU10" s="107"/>
      <c r="AV10" s="105"/>
      <c r="AW10" s="105"/>
      <c r="AX10" s="109"/>
      <c r="AY10" s="489" t="s">
        <v>225</v>
      </c>
      <c r="AZ10" s="490"/>
      <c r="BA10" s="450">
        <v>1</v>
      </c>
      <c r="BB10" s="466"/>
      <c r="BC10" s="451"/>
      <c r="BD10" s="110" t="s">
        <v>22</v>
      </c>
      <c r="BE10" s="74"/>
      <c r="BI10" s="78"/>
      <c r="BJ10" s="78"/>
      <c r="BK10" s="78"/>
    </row>
    <row r="11" spans="1:64" s="81" customFormat="1" ht="6" customHeight="1" x14ac:dyDescent="0.4">
      <c r="B11" s="111"/>
      <c r="C11" s="111"/>
      <c r="D11" s="111"/>
      <c r="E11" s="111"/>
      <c r="F11" s="111"/>
      <c r="G11" s="111"/>
      <c r="H11" s="111"/>
      <c r="I11" s="88"/>
      <c r="J11" s="91"/>
      <c r="K11" s="104"/>
      <c r="L11" s="105"/>
      <c r="M11" s="105"/>
      <c r="N11" s="91"/>
      <c r="P11" s="105"/>
      <c r="Q11" s="88"/>
      <c r="R11" s="105"/>
      <c r="S11" s="105"/>
      <c r="T11" s="105"/>
      <c r="U11" s="105"/>
      <c r="Z11" s="88"/>
      <c r="AA11" s="105"/>
      <c r="AB11" s="105"/>
      <c r="AC11" s="88"/>
      <c r="AD11" s="88"/>
      <c r="AE11" s="88"/>
      <c r="AF11" s="106"/>
      <c r="AG11" s="91"/>
      <c r="AH11" s="104"/>
      <c r="AI11" s="105"/>
      <c r="AJ11" s="104"/>
      <c r="AK11" s="105"/>
      <c r="AL11" s="105"/>
      <c r="AM11" s="105"/>
      <c r="AN11" s="105"/>
      <c r="AO11" s="112"/>
      <c r="AP11" s="112"/>
      <c r="AQ11" s="92"/>
      <c r="AR11" s="113"/>
      <c r="AS11" s="107"/>
      <c r="AT11" s="107"/>
      <c r="AU11" s="107"/>
      <c r="AV11" s="105"/>
      <c r="AW11" s="105"/>
      <c r="AX11" s="109"/>
      <c r="AY11" s="109"/>
      <c r="AZ11" s="105"/>
      <c r="BE11" s="74"/>
      <c r="BI11" s="78"/>
      <c r="BJ11" s="78"/>
      <c r="BK11" s="78"/>
    </row>
    <row r="12" spans="1:64" s="81" customFormat="1" ht="20.25" customHeight="1" x14ac:dyDescent="0.4">
      <c r="B12" s="425" t="s">
        <v>133</v>
      </c>
      <c r="C12" s="426"/>
      <c r="D12" s="426"/>
      <c r="E12" s="426"/>
      <c r="F12" s="426"/>
      <c r="G12" s="426"/>
      <c r="H12" s="426"/>
      <c r="I12" s="426"/>
      <c r="J12" s="426"/>
      <c r="K12" s="426"/>
      <c r="L12" s="426"/>
      <c r="M12" s="426"/>
      <c r="N12" s="426"/>
      <c r="O12" s="426"/>
      <c r="P12" s="426"/>
      <c r="Q12" s="426"/>
      <c r="R12" s="426"/>
      <c r="S12" s="426"/>
      <c r="T12" s="426"/>
      <c r="U12" s="426"/>
      <c r="V12" s="427"/>
      <c r="Z12" s="92"/>
      <c r="AA12" s="114"/>
      <c r="AB12" s="114"/>
      <c r="AC12" s="92"/>
      <c r="AD12" s="91"/>
      <c r="AE12" s="91"/>
      <c r="AF12" s="115"/>
      <c r="AG12" s="89"/>
      <c r="AH12" s="104"/>
      <c r="AI12" s="105"/>
      <c r="AJ12" s="104"/>
      <c r="AK12" s="105"/>
      <c r="AL12" s="105"/>
      <c r="AM12" s="105"/>
      <c r="AN12" s="105"/>
      <c r="AO12" s="388"/>
      <c r="AP12" s="388"/>
      <c r="AQ12" s="388"/>
      <c r="AR12" s="75" t="s">
        <v>140</v>
      </c>
      <c r="AS12" s="107"/>
      <c r="AT12" s="107"/>
      <c r="AU12" s="107"/>
      <c r="AV12" s="105"/>
      <c r="AW12" s="105"/>
      <c r="AX12" s="109"/>
      <c r="AY12" s="109"/>
      <c r="AZ12" s="105"/>
      <c r="BA12" s="74"/>
      <c r="BB12" s="74"/>
      <c r="BC12" s="74"/>
      <c r="BD12" s="74"/>
      <c r="BE12" s="74"/>
      <c r="BI12" s="78"/>
      <c r="BJ12" s="78"/>
      <c r="BK12" s="78"/>
    </row>
    <row r="13" spans="1:64" s="81" customFormat="1" ht="6.75" customHeight="1" x14ac:dyDescent="0.2">
      <c r="B13" s="428"/>
      <c r="C13" s="429"/>
      <c r="D13" s="429"/>
      <c r="E13" s="429"/>
      <c r="F13" s="429"/>
      <c r="G13" s="429"/>
      <c r="H13" s="429"/>
      <c r="I13" s="429"/>
      <c r="J13" s="429"/>
      <c r="K13" s="429"/>
      <c r="L13" s="429"/>
      <c r="M13" s="429"/>
      <c r="N13" s="429"/>
      <c r="O13" s="429"/>
      <c r="P13" s="429"/>
      <c r="Q13" s="429"/>
      <c r="R13" s="429"/>
      <c r="S13" s="429"/>
      <c r="T13" s="429"/>
      <c r="U13" s="429"/>
      <c r="V13" s="430"/>
      <c r="Z13" s="116"/>
      <c r="AA13" s="117"/>
      <c r="AB13" s="117"/>
      <c r="AC13" s="116"/>
      <c r="AD13" s="104"/>
      <c r="AE13" s="104"/>
      <c r="AF13" s="106"/>
      <c r="AG13" s="74"/>
      <c r="AH13" s="74"/>
      <c r="AI13" s="74"/>
      <c r="AJ13" s="74"/>
      <c r="AK13" s="74"/>
      <c r="AL13" s="74"/>
      <c r="AM13" s="74"/>
      <c r="AN13" s="74"/>
      <c r="AO13" s="112"/>
      <c r="AP13" s="112"/>
      <c r="AQ13" s="112"/>
      <c r="AR13" s="74"/>
      <c r="AS13" s="107"/>
      <c r="AT13" s="107"/>
      <c r="AU13" s="107"/>
      <c r="AV13" s="105"/>
      <c r="AW13" s="105"/>
      <c r="AX13" s="109"/>
      <c r="AY13" s="109"/>
      <c r="AZ13" s="105"/>
      <c r="BA13" s="105"/>
      <c r="BB13" s="91"/>
      <c r="BC13" s="91"/>
      <c r="BD13" s="91"/>
      <c r="BE13" s="102"/>
      <c r="BF13" s="74"/>
      <c r="BJ13" s="78"/>
      <c r="BK13" s="78"/>
      <c r="BL13" s="78"/>
    </row>
    <row r="14" spans="1:64" s="81" customFormat="1" ht="18.75" x14ac:dyDescent="0.4">
      <c r="B14" s="431"/>
      <c r="C14" s="432"/>
      <c r="D14" s="432"/>
      <c r="E14" s="432"/>
      <c r="F14" s="432"/>
      <c r="G14" s="432"/>
      <c r="H14" s="432"/>
      <c r="I14" s="432"/>
      <c r="J14" s="432"/>
      <c r="K14" s="432"/>
      <c r="L14" s="432"/>
      <c r="M14" s="432"/>
      <c r="N14" s="432"/>
      <c r="O14" s="432"/>
      <c r="P14" s="432"/>
      <c r="Q14" s="432"/>
      <c r="R14" s="432"/>
      <c r="S14" s="432"/>
      <c r="T14" s="432"/>
      <c r="U14" s="432"/>
      <c r="V14" s="433"/>
      <c r="Z14" s="92"/>
      <c r="AA14" s="114"/>
      <c r="AB14" s="114"/>
      <c r="AC14" s="92"/>
      <c r="AD14" s="91"/>
      <c r="AE14" s="91"/>
      <c r="AF14" s="106"/>
      <c r="AG14" s="74"/>
      <c r="AH14" s="74"/>
      <c r="AI14" s="74"/>
      <c r="AJ14" s="74"/>
      <c r="AK14" s="74"/>
      <c r="AL14" s="74"/>
      <c r="AM14" s="74"/>
      <c r="AN14" s="74"/>
      <c r="AO14" s="100"/>
      <c r="AP14" s="100"/>
      <c r="AQ14" s="100"/>
      <c r="AR14" s="74"/>
      <c r="AS14" s="107"/>
      <c r="AU14" s="434"/>
      <c r="AV14" s="435"/>
      <c r="AW14" s="436"/>
      <c r="AX14" s="91" t="s">
        <v>1</v>
      </c>
      <c r="AY14" s="434"/>
      <c r="AZ14" s="435"/>
      <c r="BA14" s="436"/>
      <c r="BB14" s="90" t="s">
        <v>23</v>
      </c>
      <c r="BC14" s="356">
        <f>(AY14-AU14)*24</f>
        <v>0</v>
      </c>
      <c r="BD14" s="357"/>
      <c r="BE14" s="89" t="s">
        <v>24</v>
      </c>
      <c r="BF14" s="91"/>
      <c r="BJ14" s="78"/>
      <c r="BK14" s="78"/>
      <c r="BL14" s="78"/>
    </row>
    <row r="15" spans="1:64" s="81" customFormat="1" ht="6.75" customHeight="1" x14ac:dyDescent="0.15">
      <c r="C15" s="101"/>
      <c r="D15" s="101"/>
      <c r="E15" s="101"/>
      <c r="F15" s="88"/>
      <c r="G15" s="88"/>
      <c r="H15" s="90"/>
      <c r="I15" s="91"/>
      <c r="J15" s="104"/>
      <c r="K15" s="105"/>
      <c r="L15" s="105"/>
      <c r="M15" s="91"/>
      <c r="N15" s="105"/>
      <c r="O15" s="101"/>
      <c r="P15" s="88"/>
      <c r="Q15" s="104"/>
      <c r="R15" s="105"/>
      <c r="S15" s="105"/>
      <c r="T15" s="105"/>
      <c r="U15" s="105"/>
      <c r="V15" s="88"/>
      <c r="W15" s="90"/>
      <c r="X15" s="118"/>
      <c r="Y15" s="118"/>
      <c r="Z15" s="89"/>
      <c r="AA15" s="91"/>
      <c r="AB15" s="90"/>
      <c r="AC15" s="91"/>
      <c r="AD15" s="104"/>
      <c r="AE15" s="105"/>
      <c r="AF15" s="106"/>
      <c r="AG15" s="115"/>
      <c r="AH15" s="119"/>
      <c r="AI15" s="106"/>
      <c r="AJ15" s="119"/>
      <c r="AK15" s="106"/>
      <c r="AL15" s="106"/>
      <c r="AM15" s="106"/>
      <c r="AN15" s="106"/>
      <c r="AO15" s="120"/>
      <c r="AQ15" s="86"/>
      <c r="AR15" s="86"/>
      <c r="AS15" s="86"/>
      <c r="AT15" s="86"/>
      <c r="AU15" s="86"/>
      <c r="AV15" s="106"/>
      <c r="AW15" s="106"/>
      <c r="AX15" s="121"/>
      <c r="AY15" s="121"/>
      <c r="AZ15" s="106"/>
      <c r="BA15" s="106"/>
      <c r="BB15" s="115"/>
      <c r="BC15" s="115"/>
      <c r="BD15" s="115"/>
      <c r="BE15" s="122"/>
      <c r="BJ15" s="78"/>
      <c r="BK15" s="78"/>
      <c r="BL15" s="78"/>
    </row>
    <row r="16" spans="1:64" ht="8.4499999999999993" customHeight="1" thickBot="1" x14ac:dyDescent="0.45">
      <c r="C16" s="124"/>
      <c r="D16" s="124"/>
      <c r="E16" s="124"/>
      <c r="F16" s="124"/>
      <c r="O16" s="124"/>
      <c r="X16" s="124"/>
      <c r="AN16" s="124"/>
      <c r="BE16" s="125"/>
      <c r="BF16" s="125"/>
      <c r="BG16" s="125"/>
    </row>
    <row r="17" spans="2:58" ht="20.25" customHeight="1" x14ac:dyDescent="0.4">
      <c r="B17" s="358" t="s">
        <v>121</v>
      </c>
      <c r="C17" s="235" t="s">
        <v>141</v>
      </c>
      <c r="D17" s="236"/>
      <c r="E17" s="361"/>
      <c r="F17" s="364" t="s">
        <v>142</v>
      </c>
      <c r="G17" s="367" t="s">
        <v>143</v>
      </c>
      <c r="H17" s="236"/>
      <c r="I17" s="236"/>
      <c r="J17" s="361"/>
      <c r="K17" s="367" t="s">
        <v>144</v>
      </c>
      <c r="L17" s="236"/>
      <c r="M17" s="236"/>
      <c r="N17" s="351"/>
      <c r="O17" s="207"/>
      <c r="P17" s="235"/>
      <c r="Q17" s="236"/>
      <c r="R17" s="351"/>
      <c r="S17" s="370" t="s">
        <v>145</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373" t="str">
        <f>IF(BB3="計画","(12) 1～4週目の勤務時間数合計","(12) 1か月の勤務時間数   合計")</f>
        <v>(12) 1か月の勤務時間数   合計</v>
      </c>
      <c r="AY17" s="374"/>
      <c r="AZ17" s="379" t="s">
        <v>146</v>
      </c>
      <c r="BA17" s="380"/>
      <c r="BB17" s="235" t="s">
        <v>147</v>
      </c>
      <c r="BC17" s="236"/>
      <c r="BD17" s="236"/>
      <c r="BE17" s="236"/>
      <c r="BF17" s="351"/>
    </row>
    <row r="18" spans="2:58" ht="20.25" customHeight="1" x14ac:dyDescent="0.4">
      <c r="B18" s="359"/>
      <c r="C18" s="239"/>
      <c r="D18" s="237"/>
      <c r="E18" s="362"/>
      <c r="F18" s="365"/>
      <c r="G18" s="368"/>
      <c r="H18" s="237"/>
      <c r="I18" s="237"/>
      <c r="J18" s="362"/>
      <c r="K18" s="368"/>
      <c r="L18" s="237"/>
      <c r="M18" s="237"/>
      <c r="N18" s="238"/>
      <c r="O18" s="208"/>
      <c r="P18" s="239"/>
      <c r="Q18" s="237"/>
      <c r="R18" s="238"/>
      <c r="S18" s="352" t="s">
        <v>15</v>
      </c>
      <c r="T18" s="245"/>
      <c r="U18" s="245"/>
      <c r="V18" s="245"/>
      <c r="W18" s="245"/>
      <c r="X18" s="245"/>
      <c r="Y18" s="246"/>
      <c r="Z18" s="352" t="s">
        <v>16</v>
      </c>
      <c r="AA18" s="245"/>
      <c r="AB18" s="245"/>
      <c r="AC18" s="245"/>
      <c r="AD18" s="245"/>
      <c r="AE18" s="245"/>
      <c r="AF18" s="246"/>
      <c r="AG18" s="352" t="s">
        <v>17</v>
      </c>
      <c r="AH18" s="245"/>
      <c r="AI18" s="245"/>
      <c r="AJ18" s="245"/>
      <c r="AK18" s="245"/>
      <c r="AL18" s="245"/>
      <c r="AM18" s="246"/>
      <c r="AN18" s="352" t="s">
        <v>18</v>
      </c>
      <c r="AO18" s="245"/>
      <c r="AP18" s="245"/>
      <c r="AQ18" s="245"/>
      <c r="AR18" s="245"/>
      <c r="AS18" s="245"/>
      <c r="AT18" s="246"/>
      <c r="AU18" s="353" t="s">
        <v>19</v>
      </c>
      <c r="AV18" s="354"/>
      <c r="AW18" s="355"/>
      <c r="AX18" s="375"/>
      <c r="AY18" s="376"/>
      <c r="AZ18" s="381"/>
      <c r="BA18" s="382"/>
      <c r="BB18" s="239"/>
      <c r="BC18" s="237"/>
      <c r="BD18" s="237"/>
      <c r="BE18" s="237"/>
      <c r="BF18" s="238"/>
    </row>
    <row r="19" spans="2:58" ht="20.25" customHeight="1" x14ac:dyDescent="0.4">
      <c r="B19" s="359"/>
      <c r="C19" s="239"/>
      <c r="D19" s="237"/>
      <c r="E19" s="362"/>
      <c r="F19" s="365"/>
      <c r="G19" s="368"/>
      <c r="H19" s="237"/>
      <c r="I19" s="237"/>
      <c r="J19" s="362"/>
      <c r="K19" s="368"/>
      <c r="L19" s="237"/>
      <c r="M19" s="237"/>
      <c r="N19" s="238"/>
      <c r="O19" s="208"/>
      <c r="P19" s="239"/>
      <c r="Q19" s="237"/>
      <c r="R19" s="238"/>
      <c r="S19" s="128">
        <v>1</v>
      </c>
      <c r="T19" s="129">
        <v>2</v>
      </c>
      <c r="U19" s="129">
        <v>3</v>
      </c>
      <c r="V19" s="129">
        <v>4</v>
      </c>
      <c r="W19" s="129">
        <v>5</v>
      </c>
      <c r="X19" s="129">
        <v>6</v>
      </c>
      <c r="Y19" s="130">
        <v>7</v>
      </c>
      <c r="Z19" s="128">
        <v>8</v>
      </c>
      <c r="AA19" s="129">
        <v>9</v>
      </c>
      <c r="AB19" s="129">
        <v>10</v>
      </c>
      <c r="AC19" s="129">
        <v>11</v>
      </c>
      <c r="AD19" s="129">
        <v>12</v>
      </c>
      <c r="AE19" s="129">
        <v>13</v>
      </c>
      <c r="AF19" s="130">
        <v>14</v>
      </c>
      <c r="AG19" s="131">
        <v>15</v>
      </c>
      <c r="AH19" s="129">
        <v>16</v>
      </c>
      <c r="AI19" s="129">
        <v>17</v>
      </c>
      <c r="AJ19" s="129">
        <v>18</v>
      </c>
      <c r="AK19" s="129">
        <v>19</v>
      </c>
      <c r="AL19" s="129">
        <v>20</v>
      </c>
      <c r="AM19" s="130">
        <v>21</v>
      </c>
      <c r="AN19" s="128">
        <v>22</v>
      </c>
      <c r="AO19" s="129">
        <v>23</v>
      </c>
      <c r="AP19" s="129">
        <v>24</v>
      </c>
      <c r="AQ19" s="129">
        <v>25</v>
      </c>
      <c r="AR19" s="129">
        <v>26</v>
      </c>
      <c r="AS19" s="129">
        <v>27</v>
      </c>
      <c r="AT19" s="130">
        <v>28</v>
      </c>
      <c r="AU19" s="132">
        <f>IF($BB$3="実績",IF(DAY(DATE($AC$2,$AG$2,29))=29,29,""),"")</f>
        <v>29</v>
      </c>
      <c r="AV19" s="133">
        <f>IF($BB$3="実績",IF(DAY(DATE($AC$2,$AG$2,30))=30,30,""),"")</f>
        <v>30</v>
      </c>
      <c r="AW19" s="134" t="str">
        <f>IF($BB$3="実績",IF(DAY(DATE($AC$2,$AG$2,31))=31,31,""),"")</f>
        <v/>
      </c>
      <c r="AX19" s="375"/>
      <c r="AY19" s="376"/>
      <c r="AZ19" s="381"/>
      <c r="BA19" s="382"/>
      <c r="BB19" s="239"/>
      <c r="BC19" s="237"/>
      <c r="BD19" s="237"/>
      <c r="BE19" s="237"/>
      <c r="BF19" s="238"/>
    </row>
    <row r="20" spans="2:58" ht="20.25" hidden="1" customHeight="1" x14ac:dyDescent="0.4">
      <c r="B20" s="359"/>
      <c r="C20" s="239"/>
      <c r="D20" s="237"/>
      <c r="E20" s="362"/>
      <c r="F20" s="365"/>
      <c r="G20" s="368"/>
      <c r="H20" s="237"/>
      <c r="I20" s="237"/>
      <c r="J20" s="362"/>
      <c r="K20" s="368"/>
      <c r="L20" s="237"/>
      <c r="M20" s="237"/>
      <c r="N20" s="238"/>
      <c r="O20" s="208"/>
      <c r="P20" s="239"/>
      <c r="Q20" s="237"/>
      <c r="R20" s="238"/>
      <c r="S20" s="128">
        <f>WEEKDAY(DATE($AC$2,$AG$2,1))</f>
        <v>2</v>
      </c>
      <c r="T20" s="129">
        <f>WEEKDAY(DATE($AC$2,$AG$2,2))</f>
        <v>3</v>
      </c>
      <c r="U20" s="129">
        <f>WEEKDAY(DATE($AC$2,$AG$2,3))</f>
        <v>4</v>
      </c>
      <c r="V20" s="129">
        <f>WEEKDAY(DATE($AC$2,$AG$2,4))</f>
        <v>5</v>
      </c>
      <c r="W20" s="129">
        <f>WEEKDAY(DATE($AC$2,$AG$2,5))</f>
        <v>6</v>
      </c>
      <c r="X20" s="129">
        <f>WEEKDAY(DATE($AC$2,$AG$2,6))</f>
        <v>7</v>
      </c>
      <c r="Y20" s="130">
        <f>WEEKDAY(DATE($AC$2,$AG$2,7))</f>
        <v>1</v>
      </c>
      <c r="Z20" s="128">
        <f>WEEKDAY(DATE($AC$2,$AG$2,8))</f>
        <v>2</v>
      </c>
      <c r="AA20" s="129">
        <f>WEEKDAY(DATE($AC$2,$AG$2,9))</f>
        <v>3</v>
      </c>
      <c r="AB20" s="129">
        <f>WEEKDAY(DATE($AC$2,$AG$2,10))</f>
        <v>4</v>
      </c>
      <c r="AC20" s="129">
        <f>WEEKDAY(DATE($AC$2,$AG$2,11))</f>
        <v>5</v>
      </c>
      <c r="AD20" s="129">
        <f>WEEKDAY(DATE($AC$2,$AG$2,12))</f>
        <v>6</v>
      </c>
      <c r="AE20" s="129">
        <f>WEEKDAY(DATE($AC$2,$AG$2,13))</f>
        <v>7</v>
      </c>
      <c r="AF20" s="130">
        <f>WEEKDAY(DATE($AC$2,$AG$2,14))</f>
        <v>1</v>
      </c>
      <c r="AG20" s="128">
        <f>WEEKDAY(DATE($AC$2,$AG$2,15))</f>
        <v>2</v>
      </c>
      <c r="AH20" s="129">
        <f>WEEKDAY(DATE($AC$2,$AG$2,16))</f>
        <v>3</v>
      </c>
      <c r="AI20" s="129">
        <f>WEEKDAY(DATE($AC$2,$AG$2,17))</f>
        <v>4</v>
      </c>
      <c r="AJ20" s="129">
        <f>WEEKDAY(DATE($AC$2,$AG$2,18))</f>
        <v>5</v>
      </c>
      <c r="AK20" s="129">
        <f>WEEKDAY(DATE($AC$2,$AG$2,19))</f>
        <v>6</v>
      </c>
      <c r="AL20" s="129">
        <f>WEEKDAY(DATE($AC$2,$AG$2,20))</f>
        <v>7</v>
      </c>
      <c r="AM20" s="130">
        <f>WEEKDAY(DATE($AC$2,$AG$2,21))</f>
        <v>1</v>
      </c>
      <c r="AN20" s="128">
        <f>WEEKDAY(DATE($AC$2,$AG$2,22))</f>
        <v>2</v>
      </c>
      <c r="AO20" s="129">
        <f>WEEKDAY(DATE($AC$2,$AG$2,23))</f>
        <v>3</v>
      </c>
      <c r="AP20" s="129">
        <f>WEEKDAY(DATE($AC$2,$AG$2,24))</f>
        <v>4</v>
      </c>
      <c r="AQ20" s="129">
        <f>WEEKDAY(DATE($AC$2,$AG$2,25))</f>
        <v>5</v>
      </c>
      <c r="AR20" s="129">
        <f>WEEKDAY(DATE($AC$2,$AG$2,26))</f>
        <v>6</v>
      </c>
      <c r="AS20" s="129">
        <f>WEEKDAY(DATE($AC$2,$AG$2,27))</f>
        <v>7</v>
      </c>
      <c r="AT20" s="130">
        <f>WEEKDAY(DATE($AC$2,$AG$2,28))</f>
        <v>1</v>
      </c>
      <c r="AU20" s="128">
        <f>IF(AU19=29,WEEKDAY(DATE($AC$2,$AG$2,29)),0)</f>
        <v>2</v>
      </c>
      <c r="AV20" s="129">
        <f>IF(AV19=30,WEEKDAY(DATE($AC$2,$AG$2,30)),0)</f>
        <v>3</v>
      </c>
      <c r="AW20" s="130">
        <f>IF(AW19=31,WEEKDAY(DATE($AC$2,$AG$2,31)),0)</f>
        <v>0</v>
      </c>
      <c r="AX20" s="375"/>
      <c r="AY20" s="376"/>
      <c r="AZ20" s="381"/>
      <c r="BA20" s="382"/>
      <c r="BB20" s="239"/>
      <c r="BC20" s="237"/>
      <c r="BD20" s="237"/>
      <c r="BE20" s="237"/>
      <c r="BF20" s="238"/>
    </row>
    <row r="21" spans="2:58" ht="22.5" customHeight="1" thickBot="1" x14ac:dyDescent="0.45">
      <c r="B21" s="360"/>
      <c r="C21" s="240"/>
      <c r="D21" s="241"/>
      <c r="E21" s="363"/>
      <c r="F21" s="366"/>
      <c r="G21" s="369"/>
      <c r="H21" s="241"/>
      <c r="I21" s="241"/>
      <c r="J21" s="363"/>
      <c r="K21" s="369"/>
      <c r="L21" s="241"/>
      <c r="M21" s="241"/>
      <c r="N21" s="242"/>
      <c r="O21" s="209"/>
      <c r="P21" s="240"/>
      <c r="Q21" s="241"/>
      <c r="R21" s="242"/>
      <c r="S21" s="136" t="str">
        <f>IF(S20=1,"日",IF(S20=2,"月",IF(S20=3,"火",IF(S20=4,"水",IF(S20=5,"木",IF(S20=6,"金","土"))))))</f>
        <v>月</v>
      </c>
      <c r="T21" s="137" t="str">
        <f t="shared" ref="T21:AT21" si="0">IF(T20=1,"日",IF(T20=2,"月",IF(T20=3,"火",IF(T20=4,"水",IF(T20=5,"木",IF(T20=6,"金","土"))))))</f>
        <v>火</v>
      </c>
      <c r="U21" s="137" t="str">
        <f t="shared" si="0"/>
        <v>水</v>
      </c>
      <c r="V21" s="137" t="str">
        <f t="shared" si="0"/>
        <v>木</v>
      </c>
      <c r="W21" s="137" t="str">
        <f t="shared" si="0"/>
        <v>金</v>
      </c>
      <c r="X21" s="137" t="str">
        <f t="shared" si="0"/>
        <v>土</v>
      </c>
      <c r="Y21" s="138" t="str">
        <f t="shared" si="0"/>
        <v>日</v>
      </c>
      <c r="Z21" s="136" t="str">
        <f>IF(Z20=1,"日",IF(Z20=2,"月",IF(Z20=3,"火",IF(Z20=4,"水",IF(Z20=5,"木",IF(Z20=6,"金","土"))))))</f>
        <v>月</v>
      </c>
      <c r="AA21" s="137" t="str">
        <f t="shared" si="0"/>
        <v>火</v>
      </c>
      <c r="AB21" s="137" t="str">
        <f t="shared" si="0"/>
        <v>水</v>
      </c>
      <c r="AC21" s="137" t="str">
        <f t="shared" si="0"/>
        <v>木</v>
      </c>
      <c r="AD21" s="137" t="str">
        <f t="shared" si="0"/>
        <v>金</v>
      </c>
      <c r="AE21" s="137" t="str">
        <f t="shared" si="0"/>
        <v>土</v>
      </c>
      <c r="AF21" s="138" t="str">
        <f t="shared" si="0"/>
        <v>日</v>
      </c>
      <c r="AG21" s="136" t="str">
        <f>IF(AG20=1,"日",IF(AG20=2,"月",IF(AG20=3,"火",IF(AG20=4,"水",IF(AG20=5,"木",IF(AG20=6,"金","土"))))))</f>
        <v>月</v>
      </c>
      <c r="AH21" s="137" t="str">
        <f t="shared" si="0"/>
        <v>火</v>
      </c>
      <c r="AI21" s="137" t="str">
        <f t="shared" si="0"/>
        <v>水</v>
      </c>
      <c r="AJ21" s="137" t="str">
        <f t="shared" si="0"/>
        <v>木</v>
      </c>
      <c r="AK21" s="137" t="str">
        <f t="shared" si="0"/>
        <v>金</v>
      </c>
      <c r="AL21" s="137" t="str">
        <f t="shared" si="0"/>
        <v>土</v>
      </c>
      <c r="AM21" s="138" t="str">
        <f t="shared" si="0"/>
        <v>日</v>
      </c>
      <c r="AN21" s="136" t="str">
        <f>IF(AN20=1,"日",IF(AN20=2,"月",IF(AN20=3,"火",IF(AN20=4,"水",IF(AN20=5,"木",IF(AN20=6,"金","土"))))))</f>
        <v>月</v>
      </c>
      <c r="AO21" s="137" t="str">
        <f t="shared" si="0"/>
        <v>火</v>
      </c>
      <c r="AP21" s="137" t="str">
        <f t="shared" si="0"/>
        <v>水</v>
      </c>
      <c r="AQ21" s="137" t="str">
        <f t="shared" si="0"/>
        <v>木</v>
      </c>
      <c r="AR21" s="137" t="str">
        <f t="shared" si="0"/>
        <v>金</v>
      </c>
      <c r="AS21" s="137" t="str">
        <f t="shared" si="0"/>
        <v>土</v>
      </c>
      <c r="AT21" s="138" t="str">
        <f t="shared" si="0"/>
        <v>日</v>
      </c>
      <c r="AU21" s="137" t="str">
        <f>IF(AU20=1,"日",IF(AU20=2,"月",IF(AU20=3,"火",IF(AU20=4,"水",IF(AU20=5,"木",IF(AU20=6,"金",IF(AU20=0,"","土")))))))</f>
        <v>月</v>
      </c>
      <c r="AV21" s="137" t="str">
        <f>IF(AV20=1,"日",IF(AV20=2,"月",IF(AV20=3,"火",IF(AV20=4,"水",IF(AV20=5,"木",IF(AV20=6,"金",IF(AV20=0,"","土")))))))</f>
        <v>火</v>
      </c>
      <c r="AW21" s="137" t="str">
        <f>IF(AW20=1,"日",IF(AW20=2,"月",IF(AW20=3,"火",IF(AW20=4,"水",IF(AW20=5,"木",IF(AW20=6,"金",IF(AW20=0,"","土")))))))</f>
        <v/>
      </c>
      <c r="AX21" s="377"/>
      <c r="AY21" s="378"/>
      <c r="AZ21" s="383"/>
      <c r="BA21" s="384"/>
      <c r="BB21" s="240"/>
      <c r="BC21" s="241"/>
      <c r="BD21" s="241"/>
      <c r="BE21" s="241"/>
      <c r="BF21" s="242"/>
    </row>
    <row r="22" spans="2:58" ht="20.25" customHeight="1" x14ac:dyDescent="0.4">
      <c r="B22" s="330">
        <f>((ROW()-21)+2)/3</f>
        <v>1</v>
      </c>
      <c r="C22" s="491"/>
      <c r="D22" s="492"/>
      <c r="E22" s="493"/>
      <c r="F22" s="473"/>
      <c r="G22" s="463"/>
      <c r="H22" s="464"/>
      <c r="I22" s="464"/>
      <c r="J22" s="465"/>
      <c r="K22" s="476"/>
      <c r="L22" s="477"/>
      <c r="M22" s="477"/>
      <c r="N22" s="478"/>
      <c r="O22" s="139"/>
      <c r="P22" s="348" t="s">
        <v>48</v>
      </c>
      <c r="Q22" s="349"/>
      <c r="R22" s="350"/>
      <c r="S22" s="59"/>
      <c r="T22" s="60"/>
      <c r="U22" s="60"/>
      <c r="V22" s="60"/>
      <c r="W22" s="60"/>
      <c r="X22" s="60"/>
      <c r="Y22" s="61"/>
      <c r="Z22" s="59"/>
      <c r="AA22" s="60"/>
      <c r="AB22" s="60"/>
      <c r="AC22" s="60"/>
      <c r="AD22" s="60"/>
      <c r="AE22" s="60"/>
      <c r="AF22" s="61"/>
      <c r="AG22" s="59"/>
      <c r="AH22" s="60"/>
      <c r="AI22" s="60"/>
      <c r="AJ22" s="60"/>
      <c r="AK22" s="60"/>
      <c r="AL22" s="60"/>
      <c r="AM22" s="61"/>
      <c r="AN22" s="59"/>
      <c r="AO22" s="60"/>
      <c r="AP22" s="60"/>
      <c r="AQ22" s="60"/>
      <c r="AR22" s="60"/>
      <c r="AS22" s="60"/>
      <c r="AT22" s="61"/>
      <c r="AU22" s="59"/>
      <c r="AV22" s="60"/>
      <c r="AW22" s="61"/>
      <c r="AX22" s="331"/>
      <c r="AY22" s="332"/>
      <c r="AZ22" s="333"/>
      <c r="BA22" s="334"/>
      <c r="BB22" s="479"/>
      <c r="BC22" s="480"/>
      <c r="BD22" s="480"/>
      <c r="BE22" s="480"/>
      <c r="BF22" s="481"/>
    </row>
    <row r="23" spans="2:58" ht="20.25" customHeight="1" x14ac:dyDescent="0.4">
      <c r="B23" s="284"/>
      <c r="C23" s="437"/>
      <c r="D23" s="438"/>
      <c r="E23" s="439"/>
      <c r="F23" s="471"/>
      <c r="G23" s="446"/>
      <c r="H23" s="444"/>
      <c r="I23" s="444"/>
      <c r="J23" s="445"/>
      <c r="K23" s="455"/>
      <c r="L23" s="456"/>
      <c r="M23" s="456"/>
      <c r="N23" s="457"/>
      <c r="O23" s="143"/>
      <c r="P23" s="269" t="s">
        <v>14</v>
      </c>
      <c r="Q23" s="270"/>
      <c r="R23" s="271"/>
      <c r="S23" s="144" t="str">
        <f>IF(S22="","",VLOOKUP(S22,'シフト記号表（勤務時間帯)'!$C$5:$K$36,9,FALSE))</f>
        <v/>
      </c>
      <c r="T23" s="145" t="str">
        <f>IF(T22="","",VLOOKUP(T22,'シフト記号表（勤務時間帯)'!$C$5:$K$36,9,FALSE))</f>
        <v/>
      </c>
      <c r="U23" s="145" t="str">
        <f>IF(U22="","",VLOOKUP(U22,'シフト記号表（勤務時間帯)'!$C$5:$K$36,9,FALSE))</f>
        <v/>
      </c>
      <c r="V23" s="145" t="str">
        <f>IF(V22="","",VLOOKUP(V22,'シフト記号表（勤務時間帯)'!$C$5:$K$36,9,FALSE))</f>
        <v/>
      </c>
      <c r="W23" s="145" t="str">
        <f>IF(W22="","",VLOOKUP(W22,'シフト記号表（勤務時間帯)'!$C$5:$K$36,9,FALSE))</f>
        <v/>
      </c>
      <c r="X23" s="145" t="str">
        <f>IF(X22="","",VLOOKUP(X22,'シフト記号表（勤務時間帯)'!$C$5:$K$36,9,FALSE))</f>
        <v/>
      </c>
      <c r="Y23" s="146" t="str">
        <f>IF(Y22="","",VLOOKUP(Y22,'シフト記号表（勤務時間帯)'!$C$5:$K$36,9,FALSE))</f>
        <v/>
      </c>
      <c r="Z23" s="144" t="str">
        <f>IF(Z22="","",VLOOKUP(Z22,'シフト記号表（勤務時間帯)'!$C$5:$K$36,9,FALSE))</f>
        <v/>
      </c>
      <c r="AA23" s="145" t="str">
        <f>IF(AA22="","",VLOOKUP(AA22,'シフト記号表（勤務時間帯)'!$C$5:$K$36,9,FALSE))</f>
        <v/>
      </c>
      <c r="AB23" s="145" t="str">
        <f>IF(AB22="","",VLOOKUP(AB22,'シフト記号表（勤務時間帯)'!$C$5:$K$36,9,FALSE))</f>
        <v/>
      </c>
      <c r="AC23" s="145" t="str">
        <f>IF(AC22="","",VLOOKUP(AC22,'シフト記号表（勤務時間帯)'!$C$5:$K$36,9,FALSE))</f>
        <v/>
      </c>
      <c r="AD23" s="145" t="str">
        <f>IF(AD22="","",VLOOKUP(AD22,'シフト記号表（勤務時間帯)'!$C$5:$K$36,9,FALSE))</f>
        <v/>
      </c>
      <c r="AE23" s="145" t="str">
        <f>IF(AE22="","",VLOOKUP(AE22,'シフト記号表（勤務時間帯)'!$C$5:$K$36,9,FALSE))</f>
        <v/>
      </c>
      <c r="AF23" s="146" t="str">
        <f>IF(AF22="","",VLOOKUP(AF22,'シフト記号表（勤務時間帯)'!$C$5:$K$36,9,FALSE))</f>
        <v/>
      </c>
      <c r="AG23" s="144" t="str">
        <f>IF(AG22="","",VLOOKUP(AG22,'シフト記号表（勤務時間帯)'!$C$5:$K$36,9,FALSE))</f>
        <v/>
      </c>
      <c r="AH23" s="145" t="str">
        <f>IF(AH22="","",VLOOKUP(AH22,'シフト記号表（勤務時間帯)'!$C$5:$K$36,9,FALSE))</f>
        <v/>
      </c>
      <c r="AI23" s="145" t="str">
        <f>IF(AI22="","",VLOOKUP(AI22,'シフト記号表（勤務時間帯)'!$C$5:$K$36,9,FALSE))</f>
        <v/>
      </c>
      <c r="AJ23" s="145" t="str">
        <f>IF(AJ22="","",VLOOKUP(AJ22,'シフト記号表（勤務時間帯)'!$C$5:$K$36,9,FALSE))</f>
        <v/>
      </c>
      <c r="AK23" s="145" t="str">
        <f>IF(AK22="","",VLOOKUP(AK22,'シフト記号表（勤務時間帯)'!$C$5:$K$36,9,FALSE))</f>
        <v/>
      </c>
      <c r="AL23" s="145" t="str">
        <f>IF(AL22="","",VLOOKUP(AL22,'シフト記号表（勤務時間帯)'!$C$5:$K$36,9,FALSE))</f>
        <v/>
      </c>
      <c r="AM23" s="146" t="str">
        <f>IF(AM22="","",VLOOKUP(AM22,'シフト記号表（勤務時間帯)'!$C$5:$K$36,9,FALSE))</f>
        <v/>
      </c>
      <c r="AN23" s="144" t="str">
        <f>IF(AN22="","",VLOOKUP(AN22,'シフト記号表（勤務時間帯)'!$C$5:$K$36,9,FALSE))</f>
        <v/>
      </c>
      <c r="AO23" s="145" t="str">
        <f>IF(AO22="","",VLOOKUP(AO22,'シフト記号表（勤務時間帯)'!$C$5:$K$36,9,FALSE))</f>
        <v/>
      </c>
      <c r="AP23" s="145" t="str">
        <f>IF(AP22="","",VLOOKUP(AP22,'シフト記号表（勤務時間帯)'!$C$5:$K$36,9,FALSE))</f>
        <v/>
      </c>
      <c r="AQ23" s="145" t="str">
        <f>IF(AQ22="","",VLOOKUP(AQ22,'シフト記号表（勤務時間帯)'!$C$5:$K$36,9,FALSE))</f>
        <v/>
      </c>
      <c r="AR23" s="145" t="str">
        <f>IF(AR22="","",VLOOKUP(AR22,'シフト記号表（勤務時間帯)'!$C$5:$K$36,9,FALSE))</f>
        <v/>
      </c>
      <c r="AS23" s="145" t="str">
        <f>IF(AS22="","",VLOOKUP(AS22,'シフト記号表（勤務時間帯)'!$C$5:$K$36,9,FALSE))</f>
        <v/>
      </c>
      <c r="AT23" s="146" t="str">
        <f>IF(AT22="","",VLOOKUP(AT22,'シフト記号表（勤務時間帯)'!$C$5:$K$36,9,FALSE))</f>
        <v/>
      </c>
      <c r="AU23" s="144" t="str">
        <f>IF(AU22="","",VLOOKUP(AU22,'シフト記号表（勤務時間帯)'!$C$5:$K$36,9,FALSE))</f>
        <v/>
      </c>
      <c r="AV23" s="145" t="str">
        <f>IF(AV22="","",VLOOKUP(AV22,'シフト記号表（勤務時間帯)'!$C$5:$K$36,9,FALSE))</f>
        <v/>
      </c>
      <c r="AW23" s="146" t="str">
        <f>IF(AW22="","",VLOOKUP(AW22,'シフト記号表（勤務時間帯)'!$C$5:$K$36,9,FALSE))</f>
        <v/>
      </c>
      <c r="AX23" s="272">
        <f>IF($BB$3="計画",SUM(S23:AT23),IF($BB$3="実績",SUM(S23:AW23),""))</f>
        <v>0</v>
      </c>
      <c r="AY23" s="273"/>
      <c r="AZ23" s="274">
        <f>IF($BB$3="計画",AX23/4,IF($BB$3="実績",AX23/($AM$10/7),""))</f>
        <v>0</v>
      </c>
      <c r="BA23" s="275"/>
      <c r="BB23" s="419"/>
      <c r="BC23" s="420"/>
      <c r="BD23" s="420"/>
      <c r="BE23" s="420"/>
      <c r="BF23" s="421"/>
    </row>
    <row r="24" spans="2:58" ht="20.25" customHeight="1" x14ac:dyDescent="0.4">
      <c r="B24" s="284"/>
      <c r="C24" s="437"/>
      <c r="D24" s="438"/>
      <c r="E24" s="439"/>
      <c r="F24" s="471"/>
      <c r="G24" s="446"/>
      <c r="H24" s="444"/>
      <c r="I24" s="444"/>
      <c r="J24" s="445"/>
      <c r="K24" s="455"/>
      <c r="L24" s="456"/>
      <c r="M24" s="456"/>
      <c r="N24" s="457"/>
      <c r="O24" s="147">
        <f>C22</f>
        <v>0</v>
      </c>
      <c r="P24" s="316" t="s">
        <v>49</v>
      </c>
      <c r="Q24" s="317"/>
      <c r="R24" s="318"/>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19">
        <f>IF($BB$3="計画",SUM(S24:AT24),IF($BB$3="実績",SUM(S24:AW24),""))</f>
        <v>0</v>
      </c>
      <c r="AY24" s="320"/>
      <c r="AZ24" s="321">
        <f>IF($BB$3="計画",AX24/4,IF($BB$3="実績",AX24/($AM$10/7),""))</f>
        <v>0</v>
      </c>
      <c r="BA24" s="322"/>
      <c r="BB24" s="422"/>
      <c r="BC24" s="423"/>
      <c r="BD24" s="423"/>
      <c r="BE24" s="423"/>
      <c r="BF24" s="424"/>
    </row>
    <row r="25" spans="2:58" ht="20.25" customHeight="1" x14ac:dyDescent="0.4">
      <c r="B25" s="284">
        <f>((ROW()-21)+2)/3</f>
        <v>2</v>
      </c>
      <c r="C25" s="494"/>
      <c r="D25" s="495"/>
      <c r="E25" s="496"/>
      <c r="F25" s="470"/>
      <c r="G25" s="443"/>
      <c r="H25" s="444"/>
      <c r="I25" s="444"/>
      <c r="J25" s="445"/>
      <c r="K25" s="452"/>
      <c r="L25" s="453"/>
      <c r="M25" s="453"/>
      <c r="N25" s="454"/>
      <c r="O25" s="206"/>
      <c r="P25" s="308" t="s">
        <v>48</v>
      </c>
      <c r="Q25" s="309"/>
      <c r="R25" s="310"/>
      <c r="S25" s="62"/>
      <c r="T25" s="63"/>
      <c r="U25" s="63"/>
      <c r="V25" s="63"/>
      <c r="W25" s="63"/>
      <c r="X25" s="63"/>
      <c r="Y25" s="64"/>
      <c r="Z25" s="62"/>
      <c r="AA25" s="63"/>
      <c r="AB25" s="63"/>
      <c r="AC25" s="63"/>
      <c r="AD25" s="63"/>
      <c r="AE25" s="63"/>
      <c r="AF25" s="64"/>
      <c r="AG25" s="62"/>
      <c r="AH25" s="63"/>
      <c r="AI25" s="63"/>
      <c r="AJ25" s="63"/>
      <c r="AK25" s="63"/>
      <c r="AL25" s="63"/>
      <c r="AM25" s="64"/>
      <c r="AN25" s="62"/>
      <c r="AO25" s="63"/>
      <c r="AP25" s="63"/>
      <c r="AQ25" s="63"/>
      <c r="AR25" s="63"/>
      <c r="AS25" s="63"/>
      <c r="AT25" s="64"/>
      <c r="AU25" s="62"/>
      <c r="AV25" s="63"/>
      <c r="AW25" s="64"/>
      <c r="AX25" s="253"/>
      <c r="AY25" s="254"/>
      <c r="AZ25" s="255"/>
      <c r="BA25" s="256"/>
      <c r="BB25" s="416"/>
      <c r="BC25" s="417"/>
      <c r="BD25" s="417"/>
      <c r="BE25" s="417"/>
      <c r="BF25" s="418"/>
    </row>
    <row r="26" spans="2:58" ht="20.25" customHeight="1" x14ac:dyDescent="0.4">
      <c r="B26" s="284"/>
      <c r="C26" s="437"/>
      <c r="D26" s="438"/>
      <c r="E26" s="439"/>
      <c r="F26" s="471"/>
      <c r="G26" s="446"/>
      <c r="H26" s="444"/>
      <c r="I26" s="444"/>
      <c r="J26" s="445"/>
      <c r="K26" s="455"/>
      <c r="L26" s="456"/>
      <c r="M26" s="456"/>
      <c r="N26" s="457"/>
      <c r="O26" s="143"/>
      <c r="P26" s="269" t="s">
        <v>14</v>
      </c>
      <c r="Q26" s="270"/>
      <c r="R26" s="271"/>
      <c r="S26" s="144" t="str">
        <f>IF(S25="","",VLOOKUP(S25,'シフト記号表（勤務時間帯)'!$C$5:$K$36,9,FALSE))</f>
        <v/>
      </c>
      <c r="T26" s="145" t="str">
        <f>IF(T25="","",VLOOKUP(T25,'シフト記号表（勤務時間帯)'!$C$5:$K$36,9,FALSE))</f>
        <v/>
      </c>
      <c r="U26" s="145" t="str">
        <f>IF(U25="","",VLOOKUP(U25,'シフト記号表（勤務時間帯)'!$C$5:$K$36,9,FALSE))</f>
        <v/>
      </c>
      <c r="V26" s="145" t="str">
        <f>IF(V25="","",VLOOKUP(V25,'シフト記号表（勤務時間帯)'!$C$5:$K$36,9,FALSE))</f>
        <v/>
      </c>
      <c r="W26" s="145" t="str">
        <f>IF(W25="","",VLOOKUP(W25,'シフト記号表（勤務時間帯)'!$C$5:$K$36,9,FALSE))</f>
        <v/>
      </c>
      <c r="X26" s="145" t="str">
        <f>IF(X25="","",VLOOKUP(X25,'シフト記号表（勤務時間帯)'!$C$5:$K$36,9,FALSE))</f>
        <v/>
      </c>
      <c r="Y26" s="146" t="str">
        <f>IF(Y25="","",VLOOKUP(Y25,'シフト記号表（勤務時間帯)'!$C$5:$K$36,9,FALSE))</f>
        <v/>
      </c>
      <c r="Z26" s="144" t="str">
        <f>IF(Z25="","",VLOOKUP(Z25,'シフト記号表（勤務時間帯)'!$C$5:$K$36,9,FALSE))</f>
        <v/>
      </c>
      <c r="AA26" s="145" t="str">
        <f>IF(AA25="","",VLOOKUP(AA25,'シフト記号表（勤務時間帯)'!$C$5:$K$36,9,FALSE))</f>
        <v/>
      </c>
      <c r="AB26" s="145" t="str">
        <f>IF(AB25="","",VLOOKUP(AB25,'シフト記号表（勤務時間帯)'!$C$5:$K$36,9,FALSE))</f>
        <v/>
      </c>
      <c r="AC26" s="145" t="str">
        <f>IF(AC25="","",VLOOKUP(AC25,'シフト記号表（勤務時間帯)'!$C$5:$K$36,9,FALSE))</f>
        <v/>
      </c>
      <c r="AD26" s="145" t="str">
        <f>IF(AD25="","",VLOOKUP(AD25,'シフト記号表（勤務時間帯)'!$C$5:$K$36,9,FALSE))</f>
        <v/>
      </c>
      <c r="AE26" s="145" t="str">
        <f>IF(AE25="","",VLOOKUP(AE25,'シフト記号表（勤務時間帯)'!$C$5:$K$36,9,FALSE))</f>
        <v/>
      </c>
      <c r="AF26" s="146" t="str">
        <f>IF(AF25="","",VLOOKUP(AF25,'シフト記号表（勤務時間帯)'!$C$5:$K$36,9,FALSE))</f>
        <v/>
      </c>
      <c r="AG26" s="144" t="str">
        <f>IF(AG25="","",VLOOKUP(AG25,'シフト記号表（勤務時間帯)'!$C$5:$K$36,9,FALSE))</f>
        <v/>
      </c>
      <c r="AH26" s="145" t="str">
        <f>IF(AH25="","",VLOOKUP(AH25,'シフト記号表（勤務時間帯)'!$C$5:$K$36,9,FALSE))</f>
        <v/>
      </c>
      <c r="AI26" s="145" t="str">
        <f>IF(AI25="","",VLOOKUP(AI25,'シフト記号表（勤務時間帯)'!$C$5:$K$36,9,FALSE))</f>
        <v/>
      </c>
      <c r="AJ26" s="145" t="str">
        <f>IF(AJ25="","",VLOOKUP(AJ25,'シフト記号表（勤務時間帯)'!$C$5:$K$36,9,FALSE))</f>
        <v/>
      </c>
      <c r="AK26" s="145" t="str">
        <f>IF(AK25="","",VLOOKUP(AK25,'シフト記号表（勤務時間帯)'!$C$5:$K$36,9,FALSE))</f>
        <v/>
      </c>
      <c r="AL26" s="145" t="str">
        <f>IF(AL25="","",VLOOKUP(AL25,'シフト記号表（勤務時間帯)'!$C$5:$K$36,9,FALSE))</f>
        <v/>
      </c>
      <c r="AM26" s="146" t="str">
        <f>IF(AM25="","",VLOOKUP(AM25,'シフト記号表（勤務時間帯)'!$C$5:$K$36,9,FALSE))</f>
        <v/>
      </c>
      <c r="AN26" s="144" t="str">
        <f>IF(AN25="","",VLOOKUP(AN25,'シフト記号表（勤務時間帯)'!$C$5:$K$36,9,FALSE))</f>
        <v/>
      </c>
      <c r="AO26" s="145" t="str">
        <f>IF(AO25="","",VLOOKUP(AO25,'シフト記号表（勤務時間帯)'!$C$5:$K$36,9,FALSE))</f>
        <v/>
      </c>
      <c r="AP26" s="145" t="str">
        <f>IF(AP25="","",VLOOKUP(AP25,'シフト記号表（勤務時間帯)'!$C$5:$K$36,9,FALSE))</f>
        <v/>
      </c>
      <c r="AQ26" s="145" t="str">
        <f>IF(AQ25="","",VLOOKUP(AQ25,'シフト記号表（勤務時間帯)'!$C$5:$K$36,9,FALSE))</f>
        <v/>
      </c>
      <c r="AR26" s="145" t="str">
        <f>IF(AR25="","",VLOOKUP(AR25,'シフト記号表（勤務時間帯)'!$C$5:$K$36,9,FALSE))</f>
        <v/>
      </c>
      <c r="AS26" s="145" t="str">
        <f>IF(AS25="","",VLOOKUP(AS25,'シフト記号表（勤務時間帯)'!$C$5:$K$36,9,FALSE))</f>
        <v/>
      </c>
      <c r="AT26" s="146" t="str">
        <f>IF(AT25="","",VLOOKUP(AT25,'シフト記号表（勤務時間帯)'!$C$5:$K$36,9,FALSE))</f>
        <v/>
      </c>
      <c r="AU26" s="144" t="str">
        <f>IF(AU25="","",VLOOKUP(AU25,'シフト記号表（勤務時間帯)'!$C$5:$K$36,9,FALSE))</f>
        <v/>
      </c>
      <c r="AV26" s="145" t="str">
        <f>IF(AV25="","",VLOOKUP(AV25,'シフト記号表（勤務時間帯)'!$C$5:$K$36,9,FALSE))</f>
        <v/>
      </c>
      <c r="AW26" s="146" t="str">
        <f>IF(AW25="","",VLOOKUP(AW25,'シフト記号表（勤務時間帯)'!$C$5:$K$36,9,FALSE))</f>
        <v/>
      </c>
      <c r="AX26" s="272">
        <f>IF($BB$3="計画",SUM(S26:AT26),IF($BB$3="実績",SUM(S26:AW26),""))</f>
        <v>0</v>
      </c>
      <c r="AY26" s="273"/>
      <c r="AZ26" s="274">
        <f>IF($BB$3="計画",AX26/4,IF($BB$3="実績",AX26/($AM$10/7),""))</f>
        <v>0</v>
      </c>
      <c r="BA26" s="275"/>
      <c r="BB26" s="419"/>
      <c r="BC26" s="420"/>
      <c r="BD26" s="420"/>
      <c r="BE26" s="420"/>
      <c r="BF26" s="421"/>
    </row>
    <row r="27" spans="2:58" ht="20.25" customHeight="1" x14ac:dyDescent="0.4">
      <c r="B27" s="284"/>
      <c r="C27" s="440"/>
      <c r="D27" s="441"/>
      <c r="E27" s="442"/>
      <c r="F27" s="472"/>
      <c r="G27" s="446"/>
      <c r="H27" s="444"/>
      <c r="I27" s="444"/>
      <c r="J27" s="445"/>
      <c r="K27" s="458"/>
      <c r="L27" s="459"/>
      <c r="M27" s="459"/>
      <c r="N27" s="460"/>
      <c r="O27" s="147">
        <f>C25</f>
        <v>0</v>
      </c>
      <c r="P27" s="316" t="s">
        <v>49</v>
      </c>
      <c r="Q27" s="317"/>
      <c r="R27" s="318"/>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19">
        <f>IF($BB$3="計画",SUM(S27:AT27),IF($BB$3="実績",SUM(S27:AW27),""))</f>
        <v>0</v>
      </c>
      <c r="AY27" s="320"/>
      <c r="AZ27" s="321">
        <f>IF($BB$3="計画",AX27/4,IF($BB$3="実績",AX27/($AM$10/7),""))</f>
        <v>0</v>
      </c>
      <c r="BA27" s="322"/>
      <c r="BB27" s="422"/>
      <c r="BC27" s="423"/>
      <c r="BD27" s="423"/>
      <c r="BE27" s="423"/>
      <c r="BF27" s="424"/>
    </row>
    <row r="28" spans="2:58" ht="20.25" customHeight="1" x14ac:dyDescent="0.4">
      <c r="B28" s="284">
        <f>((ROW()-21)+2)/3</f>
        <v>3</v>
      </c>
      <c r="C28" s="437"/>
      <c r="D28" s="438"/>
      <c r="E28" s="439"/>
      <c r="F28" s="470"/>
      <c r="G28" s="443"/>
      <c r="H28" s="444"/>
      <c r="I28" s="444"/>
      <c r="J28" s="445"/>
      <c r="K28" s="452"/>
      <c r="L28" s="453"/>
      <c r="M28" s="453"/>
      <c r="N28" s="454"/>
      <c r="O28" s="206"/>
      <c r="P28" s="308" t="s">
        <v>48</v>
      </c>
      <c r="Q28" s="309"/>
      <c r="R28" s="310"/>
      <c r="S28" s="62"/>
      <c r="T28" s="63"/>
      <c r="U28" s="63"/>
      <c r="V28" s="63"/>
      <c r="W28" s="63"/>
      <c r="X28" s="63"/>
      <c r="Y28" s="64"/>
      <c r="Z28" s="62"/>
      <c r="AA28" s="63"/>
      <c r="AB28" s="63"/>
      <c r="AC28" s="63"/>
      <c r="AD28" s="63"/>
      <c r="AE28" s="63"/>
      <c r="AF28" s="64"/>
      <c r="AG28" s="62"/>
      <c r="AH28" s="63"/>
      <c r="AI28" s="63"/>
      <c r="AJ28" s="63"/>
      <c r="AK28" s="63"/>
      <c r="AL28" s="63"/>
      <c r="AM28" s="64"/>
      <c r="AN28" s="62"/>
      <c r="AO28" s="63"/>
      <c r="AP28" s="63"/>
      <c r="AQ28" s="63"/>
      <c r="AR28" s="63"/>
      <c r="AS28" s="63"/>
      <c r="AT28" s="64"/>
      <c r="AU28" s="62"/>
      <c r="AV28" s="63"/>
      <c r="AW28" s="64"/>
      <c r="AX28" s="253"/>
      <c r="AY28" s="254"/>
      <c r="AZ28" s="255"/>
      <c r="BA28" s="256"/>
      <c r="BB28" s="416"/>
      <c r="BC28" s="417"/>
      <c r="BD28" s="417"/>
      <c r="BE28" s="417"/>
      <c r="BF28" s="418"/>
    </row>
    <row r="29" spans="2:58" ht="20.25" customHeight="1" x14ac:dyDescent="0.4">
      <c r="B29" s="284"/>
      <c r="C29" s="437"/>
      <c r="D29" s="438"/>
      <c r="E29" s="439"/>
      <c r="F29" s="471"/>
      <c r="G29" s="446"/>
      <c r="H29" s="444"/>
      <c r="I29" s="444"/>
      <c r="J29" s="445"/>
      <c r="K29" s="455"/>
      <c r="L29" s="456"/>
      <c r="M29" s="456"/>
      <c r="N29" s="457"/>
      <c r="O29" s="143"/>
      <c r="P29" s="269" t="s">
        <v>14</v>
      </c>
      <c r="Q29" s="270"/>
      <c r="R29" s="271"/>
      <c r="S29" s="144" t="str">
        <f>IF(S28="","",VLOOKUP(S28,'シフト記号表（勤務時間帯)'!$C$5:$K$36,9,FALSE))</f>
        <v/>
      </c>
      <c r="T29" s="145" t="str">
        <f>IF(T28="","",VLOOKUP(T28,'シフト記号表（勤務時間帯)'!$C$5:$K$36,9,FALSE))</f>
        <v/>
      </c>
      <c r="U29" s="145" t="str">
        <f>IF(U28="","",VLOOKUP(U28,'シフト記号表（勤務時間帯)'!$C$5:$K$36,9,FALSE))</f>
        <v/>
      </c>
      <c r="V29" s="145" t="str">
        <f>IF(V28="","",VLOOKUP(V28,'シフト記号表（勤務時間帯)'!$C$5:$K$36,9,FALSE))</f>
        <v/>
      </c>
      <c r="W29" s="145" t="str">
        <f>IF(W28="","",VLOOKUP(W28,'シフト記号表（勤務時間帯)'!$C$5:$K$36,9,FALSE))</f>
        <v/>
      </c>
      <c r="X29" s="145" t="str">
        <f>IF(X28="","",VLOOKUP(X28,'シフト記号表（勤務時間帯)'!$C$5:$K$36,9,FALSE))</f>
        <v/>
      </c>
      <c r="Y29" s="146" t="str">
        <f>IF(Y28="","",VLOOKUP(Y28,'シフト記号表（勤務時間帯)'!$C$5:$K$36,9,FALSE))</f>
        <v/>
      </c>
      <c r="Z29" s="144" t="str">
        <f>IF(Z28="","",VLOOKUP(Z28,'シフト記号表（勤務時間帯)'!$C$5:$K$36,9,FALSE))</f>
        <v/>
      </c>
      <c r="AA29" s="145" t="str">
        <f>IF(AA28="","",VLOOKUP(AA28,'シフト記号表（勤務時間帯)'!$C$5:$K$36,9,FALSE))</f>
        <v/>
      </c>
      <c r="AB29" s="145" t="str">
        <f>IF(AB28="","",VLOOKUP(AB28,'シフト記号表（勤務時間帯)'!$C$5:$K$36,9,FALSE))</f>
        <v/>
      </c>
      <c r="AC29" s="145" t="str">
        <f>IF(AC28="","",VLOOKUP(AC28,'シフト記号表（勤務時間帯)'!$C$5:$K$36,9,FALSE))</f>
        <v/>
      </c>
      <c r="AD29" s="145" t="str">
        <f>IF(AD28="","",VLOOKUP(AD28,'シフト記号表（勤務時間帯)'!$C$5:$K$36,9,FALSE))</f>
        <v/>
      </c>
      <c r="AE29" s="145" t="str">
        <f>IF(AE28="","",VLOOKUP(AE28,'シフト記号表（勤務時間帯)'!$C$5:$K$36,9,FALSE))</f>
        <v/>
      </c>
      <c r="AF29" s="146" t="str">
        <f>IF(AF28="","",VLOOKUP(AF28,'シフト記号表（勤務時間帯)'!$C$5:$K$36,9,FALSE))</f>
        <v/>
      </c>
      <c r="AG29" s="144" t="str">
        <f>IF(AG28="","",VLOOKUP(AG28,'シフト記号表（勤務時間帯)'!$C$5:$K$36,9,FALSE))</f>
        <v/>
      </c>
      <c r="AH29" s="145" t="str">
        <f>IF(AH28="","",VLOOKUP(AH28,'シフト記号表（勤務時間帯)'!$C$5:$K$36,9,FALSE))</f>
        <v/>
      </c>
      <c r="AI29" s="145" t="str">
        <f>IF(AI28="","",VLOOKUP(AI28,'シフト記号表（勤務時間帯)'!$C$5:$K$36,9,FALSE))</f>
        <v/>
      </c>
      <c r="AJ29" s="145" t="str">
        <f>IF(AJ28="","",VLOOKUP(AJ28,'シフト記号表（勤務時間帯)'!$C$5:$K$36,9,FALSE))</f>
        <v/>
      </c>
      <c r="AK29" s="145" t="str">
        <f>IF(AK28="","",VLOOKUP(AK28,'シフト記号表（勤務時間帯)'!$C$5:$K$36,9,FALSE))</f>
        <v/>
      </c>
      <c r="AL29" s="145" t="str">
        <f>IF(AL28="","",VLOOKUP(AL28,'シフト記号表（勤務時間帯)'!$C$5:$K$36,9,FALSE))</f>
        <v/>
      </c>
      <c r="AM29" s="146" t="str">
        <f>IF(AM28="","",VLOOKUP(AM28,'シフト記号表（勤務時間帯)'!$C$5:$K$36,9,FALSE))</f>
        <v/>
      </c>
      <c r="AN29" s="144" t="str">
        <f>IF(AN28="","",VLOOKUP(AN28,'シフト記号表（勤務時間帯)'!$C$5:$K$36,9,FALSE))</f>
        <v/>
      </c>
      <c r="AO29" s="145" t="str">
        <f>IF(AO28="","",VLOOKUP(AO28,'シフト記号表（勤務時間帯)'!$C$5:$K$36,9,FALSE))</f>
        <v/>
      </c>
      <c r="AP29" s="145" t="str">
        <f>IF(AP28="","",VLOOKUP(AP28,'シフト記号表（勤務時間帯)'!$C$5:$K$36,9,FALSE))</f>
        <v/>
      </c>
      <c r="AQ29" s="145" t="str">
        <f>IF(AQ28="","",VLOOKUP(AQ28,'シフト記号表（勤務時間帯)'!$C$5:$K$36,9,FALSE))</f>
        <v/>
      </c>
      <c r="AR29" s="145" t="str">
        <f>IF(AR28="","",VLOOKUP(AR28,'シフト記号表（勤務時間帯)'!$C$5:$K$36,9,FALSE))</f>
        <v/>
      </c>
      <c r="AS29" s="145" t="str">
        <f>IF(AS28="","",VLOOKUP(AS28,'シフト記号表（勤務時間帯)'!$C$5:$K$36,9,FALSE))</f>
        <v/>
      </c>
      <c r="AT29" s="146" t="str">
        <f>IF(AT28="","",VLOOKUP(AT28,'シフト記号表（勤務時間帯)'!$C$5:$K$36,9,FALSE))</f>
        <v/>
      </c>
      <c r="AU29" s="144" t="str">
        <f>IF(AU28="","",VLOOKUP(AU28,'シフト記号表（勤務時間帯)'!$C$5:$K$36,9,FALSE))</f>
        <v/>
      </c>
      <c r="AV29" s="145" t="str">
        <f>IF(AV28="","",VLOOKUP(AV28,'シフト記号表（勤務時間帯)'!$C$5:$K$36,9,FALSE))</f>
        <v/>
      </c>
      <c r="AW29" s="146" t="str">
        <f>IF(AW28="","",VLOOKUP(AW28,'シフト記号表（勤務時間帯)'!$C$5:$K$36,9,FALSE))</f>
        <v/>
      </c>
      <c r="AX29" s="272">
        <f>IF($BB$3="計画",SUM(S29:AT29),IF($BB$3="実績",SUM(S29:AW29),""))</f>
        <v>0</v>
      </c>
      <c r="AY29" s="273"/>
      <c r="AZ29" s="274">
        <f>IF($BB$3="計画",AX29/4,IF($BB$3="実績",AX29/($AM$10/7),""))</f>
        <v>0</v>
      </c>
      <c r="BA29" s="275"/>
      <c r="BB29" s="419"/>
      <c r="BC29" s="420"/>
      <c r="BD29" s="420"/>
      <c r="BE29" s="420"/>
      <c r="BF29" s="421"/>
    </row>
    <row r="30" spans="2:58" ht="20.25" customHeight="1" x14ac:dyDescent="0.4">
      <c r="B30" s="284"/>
      <c r="C30" s="440"/>
      <c r="D30" s="441"/>
      <c r="E30" s="442"/>
      <c r="F30" s="472"/>
      <c r="G30" s="446"/>
      <c r="H30" s="444"/>
      <c r="I30" s="444"/>
      <c r="J30" s="445"/>
      <c r="K30" s="458"/>
      <c r="L30" s="459"/>
      <c r="M30" s="459"/>
      <c r="N30" s="460"/>
      <c r="O30" s="147">
        <f t="shared" ref="O30" si="1">C28</f>
        <v>0</v>
      </c>
      <c r="P30" s="316" t="s">
        <v>49</v>
      </c>
      <c r="Q30" s="317"/>
      <c r="R30" s="318"/>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19">
        <f>IF($BB$3="計画",SUM(S30:AT30),IF($BB$3="実績",SUM(S30:AW30),""))</f>
        <v>0</v>
      </c>
      <c r="AY30" s="320"/>
      <c r="AZ30" s="321">
        <f>IF($BB$3="計画",AX30/4,IF($BB$3="実績",AX30/($AM$10/7),""))</f>
        <v>0</v>
      </c>
      <c r="BA30" s="322"/>
      <c r="BB30" s="422"/>
      <c r="BC30" s="423"/>
      <c r="BD30" s="423"/>
      <c r="BE30" s="423"/>
      <c r="BF30" s="424"/>
    </row>
    <row r="31" spans="2:58" ht="20.25" customHeight="1" x14ac:dyDescent="0.4">
      <c r="B31" s="284">
        <f t="shared" ref="B31" si="2">((ROW()-21)+2)/3</f>
        <v>4</v>
      </c>
      <c r="C31" s="437"/>
      <c r="D31" s="438"/>
      <c r="E31" s="439"/>
      <c r="F31" s="470"/>
      <c r="G31" s="443"/>
      <c r="H31" s="444"/>
      <c r="I31" s="444"/>
      <c r="J31" s="445"/>
      <c r="K31" s="452"/>
      <c r="L31" s="453"/>
      <c r="M31" s="453"/>
      <c r="N31" s="454"/>
      <c r="O31" s="206"/>
      <c r="P31" s="308" t="s">
        <v>48</v>
      </c>
      <c r="Q31" s="309"/>
      <c r="R31" s="310"/>
      <c r="S31" s="62"/>
      <c r="T31" s="63"/>
      <c r="U31" s="63"/>
      <c r="V31" s="63"/>
      <c r="W31" s="63"/>
      <c r="X31" s="63"/>
      <c r="Y31" s="64"/>
      <c r="Z31" s="62"/>
      <c r="AA31" s="63"/>
      <c r="AB31" s="63"/>
      <c r="AC31" s="63"/>
      <c r="AD31" s="63"/>
      <c r="AE31" s="63"/>
      <c r="AF31" s="64"/>
      <c r="AG31" s="62"/>
      <c r="AH31" s="63"/>
      <c r="AI31" s="63"/>
      <c r="AJ31" s="63"/>
      <c r="AK31" s="63"/>
      <c r="AL31" s="63"/>
      <c r="AM31" s="64"/>
      <c r="AN31" s="62"/>
      <c r="AO31" s="63"/>
      <c r="AP31" s="63"/>
      <c r="AQ31" s="63"/>
      <c r="AR31" s="63"/>
      <c r="AS31" s="63"/>
      <c r="AT31" s="64"/>
      <c r="AU31" s="62"/>
      <c r="AV31" s="63"/>
      <c r="AW31" s="64"/>
      <c r="AX31" s="253"/>
      <c r="AY31" s="254"/>
      <c r="AZ31" s="255"/>
      <c r="BA31" s="256"/>
      <c r="BB31" s="416"/>
      <c r="BC31" s="417"/>
      <c r="BD31" s="417"/>
      <c r="BE31" s="417"/>
      <c r="BF31" s="418"/>
    </row>
    <row r="32" spans="2:58" ht="20.25" customHeight="1" x14ac:dyDescent="0.4">
      <c r="B32" s="284"/>
      <c r="C32" s="437"/>
      <c r="D32" s="438"/>
      <c r="E32" s="439"/>
      <c r="F32" s="471"/>
      <c r="G32" s="446"/>
      <c r="H32" s="444"/>
      <c r="I32" s="444"/>
      <c r="J32" s="445"/>
      <c r="K32" s="455"/>
      <c r="L32" s="456"/>
      <c r="M32" s="456"/>
      <c r="N32" s="457"/>
      <c r="O32" s="143"/>
      <c r="P32" s="269" t="s">
        <v>14</v>
      </c>
      <c r="Q32" s="270"/>
      <c r="R32" s="271"/>
      <c r="S32" s="144" t="str">
        <f>IF(S31="","",VLOOKUP(S31,'シフト記号表（勤務時間帯)'!$C$5:$K$36,9,FALSE))</f>
        <v/>
      </c>
      <c r="T32" s="145" t="str">
        <f>IF(T31="","",VLOOKUP(T31,'シフト記号表（勤務時間帯)'!$C$5:$K$36,9,FALSE))</f>
        <v/>
      </c>
      <c r="U32" s="145" t="str">
        <f>IF(U31="","",VLOOKUP(U31,'シフト記号表（勤務時間帯)'!$C$5:$K$36,9,FALSE))</f>
        <v/>
      </c>
      <c r="V32" s="145" t="str">
        <f>IF(V31="","",VLOOKUP(V31,'シフト記号表（勤務時間帯)'!$C$5:$K$36,9,FALSE))</f>
        <v/>
      </c>
      <c r="W32" s="145" t="str">
        <f>IF(W31="","",VLOOKUP(W31,'シフト記号表（勤務時間帯)'!$C$5:$K$36,9,FALSE))</f>
        <v/>
      </c>
      <c r="X32" s="145" t="str">
        <f>IF(X31="","",VLOOKUP(X31,'シフト記号表（勤務時間帯)'!$C$5:$K$36,9,FALSE))</f>
        <v/>
      </c>
      <c r="Y32" s="146" t="str">
        <f>IF(Y31="","",VLOOKUP(Y31,'シフト記号表（勤務時間帯)'!$C$5:$K$36,9,FALSE))</f>
        <v/>
      </c>
      <c r="Z32" s="144" t="str">
        <f>IF(Z31="","",VLOOKUP(Z31,'シフト記号表（勤務時間帯)'!$C$5:$K$36,9,FALSE))</f>
        <v/>
      </c>
      <c r="AA32" s="145" t="str">
        <f>IF(AA31="","",VLOOKUP(AA31,'シフト記号表（勤務時間帯)'!$C$5:$K$36,9,FALSE))</f>
        <v/>
      </c>
      <c r="AB32" s="145" t="str">
        <f>IF(AB31="","",VLOOKUP(AB31,'シフト記号表（勤務時間帯)'!$C$5:$K$36,9,FALSE))</f>
        <v/>
      </c>
      <c r="AC32" s="145" t="str">
        <f>IF(AC31="","",VLOOKUP(AC31,'シフト記号表（勤務時間帯)'!$C$5:$K$36,9,FALSE))</f>
        <v/>
      </c>
      <c r="AD32" s="145" t="str">
        <f>IF(AD31="","",VLOOKUP(AD31,'シフト記号表（勤務時間帯)'!$C$5:$K$36,9,FALSE))</f>
        <v/>
      </c>
      <c r="AE32" s="145" t="str">
        <f>IF(AE31="","",VLOOKUP(AE31,'シフト記号表（勤務時間帯)'!$C$5:$K$36,9,FALSE))</f>
        <v/>
      </c>
      <c r="AF32" s="146" t="str">
        <f>IF(AF31="","",VLOOKUP(AF31,'シフト記号表（勤務時間帯)'!$C$5:$K$36,9,FALSE))</f>
        <v/>
      </c>
      <c r="AG32" s="144" t="str">
        <f>IF(AG31="","",VLOOKUP(AG31,'シフト記号表（勤務時間帯)'!$C$5:$K$36,9,FALSE))</f>
        <v/>
      </c>
      <c r="AH32" s="145" t="str">
        <f>IF(AH31="","",VLOOKUP(AH31,'シフト記号表（勤務時間帯)'!$C$5:$K$36,9,FALSE))</f>
        <v/>
      </c>
      <c r="AI32" s="145" t="str">
        <f>IF(AI31="","",VLOOKUP(AI31,'シフト記号表（勤務時間帯)'!$C$5:$K$36,9,FALSE))</f>
        <v/>
      </c>
      <c r="AJ32" s="145" t="str">
        <f>IF(AJ31="","",VLOOKUP(AJ31,'シフト記号表（勤務時間帯)'!$C$5:$K$36,9,FALSE))</f>
        <v/>
      </c>
      <c r="AK32" s="145" t="str">
        <f>IF(AK31="","",VLOOKUP(AK31,'シフト記号表（勤務時間帯)'!$C$5:$K$36,9,FALSE))</f>
        <v/>
      </c>
      <c r="AL32" s="145" t="str">
        <f>IF(AL31="","",VLOOKUP(AL31,'シフト記号表（勤務時間帯)'!$C$5:$K$36,9,FALSE))</f>
        <v/>
      </c>
      <c r="AM32" s="146" t="str">
        <f>IF(AM31="","",VLOOKUP(AM31,'シフト記号表（勤務時間帯)'!$C$5:$K$36,9,FALSE))</f>
        <v/>
      </c>
      <c r="AN32" s="144" t="str">
        <f>IF(AN31="","",VLOOKUP(AN31,'シフト記号表（勤務時間帯)'!$C$5:$K$36,9,FALSE))</f>
        <v/>
      </c>
      <c r="AO32" s="145" t="str">
        <f>IF(AO31="","",VLOOKUP(AO31,'シフト記号表（勤務時間帯)'!$C$5:$K$36,9,FALSE))</f>
        <v/>
      </c>
      <c r="AP32" s="145" t="str">
        <f>IF(AP31="","",VLOOKUP(AP31,'シフト記号表（勤務時間帯)'!$C$5:$K$36,9,FALSE))</f>
        <v/>
      </c>
      <c r="AQ32" s="145" t="str">
        <f>IF(AQ31="","",VLOOKUP(AQ31,'シフト記号表（勤務時間帯)'!$C$5:$K$36,9,FALSE))</f>
        <v/>
      </c>
      <c r="AR32" s="145" t="str">
        <f>IF(AR31="","",VLOOKUP(AR31,'シフト記号表（勤務時間帯)'!$C$5:$K$36,9,FALSE))</f>
        <v/>
      </c>
      <c r="AS32" s="145" t="str">
        <f>IF(AS31="","",VLOOKUP(AS31,'シフト記号表（勤務時間帯)'!$C$5:$K$36,9,FALSE))</f>
        <v/>
      </c>
      <c r="AT32" s="146" t="str">
        <f>IF(AT31="","",VLOOKUP(AT31,'シフト記号表（勤務時間帯)'!$C$5:$K$36,9,FALSE))</f>
        <v/>
      </c>
      <c r="AU32" s="144" t="str">
        <f>IF(AU31="","",VLOOKUP(AU31,'シフト記号表（勤務時間帯)'!$C$5:$K$36,9,FALSE))</f>
        <v/>
      </c>
      <c r="AV32" s="145" t="str">
        <f>IF(AV31="","",VLOOKUP(AV31,'シフト記号表（勤務時間帯)'!$C$5:$K$36,9,FALSE))</f>
        <v/>
      </c>
      <c r="AW32" s="146" t="str">
        <f>IF(AW31="","",VLOOKUP(AW31,'シフト記号表（勤務時間帯)'!$C$5:$K$36,9,FALSE))</f>
        <v/>
      </c>
      <c r="AX32" s="272">
        <f>IF($BB$3="計画",SUM(S32:AT32),IF($BB$3="実績",SUM(S32:AW32),""))</f>
        <v>0</v>
      </c>
      <c r="AY32" s="273"/>
      <c r="AZ32" s="274">
        <f>IF($BB$3="計画",AX32/4,IF($BB$3="実績",AX32/($AM$10/7),""))</f>
        <v>0</v>
      </c>
      <c r="BA32" s="275"/>
      <c r="BB32" s="419"/>
      <c r="BC32" s="420"/>
      <c r="BD32" s="420"/>
      <c r="BE32" s="420"/>
      <c r="BF32" s="421"/>
    </row>
    <row r="33" spans="2:58" ht="20.25" customHeight="1" x14ac:dyDescent="0.4">
      <c r="B33" s="284"/>
      <c r="C33" s="440"/>
      <c r="D33" s="441"/>
      <c r="E33" s="442"/>
      <c r="F33" s="472"/>
      <c r="G33" s="446"/>
      <c r="H33" s="444"/>
      <c r="I33" s="444"/>
      <c r="J33" s="445"/>
      <c r="K33" s="458"/>
      <c r="L33" s="459"/>
      <c r="M33" s="459"/>
      <c r="N33" s="460"/>
      <c r="O33" s="147">
        <f t="shared" ref="O33" si="3">C31</f>
        <v>0</v>
      </c>
      <c r="P33" s="316" t="s">
        <v>49</v>
      </c>
      <c r="Q33" s="317"/>
      <c r="R33" s="318"/>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19">
        <f>IF($BB$3="計画",SUM(S33:AT33),IF($BB$3="実績",SUM(S33:AW33),""))</f>
        <v>0</v>
      </c>
      <c r="AY33" s="320"/>
      <c r="AZ33" s="321">
        <f>IF($BB$3="計画",AX33/4,IF($BB$3="実績",AX33/($AM$10/7),""))</f>
        <v>0</v>
      </c>
      <c r="BA33" s="322"/>
      <c r="BB33" s="422"/>
      <c r="BC33" s="423"/>
      <c r="BD33" s="423"/>
      <c r="BE33" s="423"/>
      <c r="BF33" s="424"/>
    </row>
    <row r="34" spans="2:58" ht="20.25" customHeight="1" x14ac:dyDescent="0.4">
      <c r="B34" s="284">
        <f t="shared" ref="B34" si="4">((ROW()-21)+2)/3</f>
        <v>5</v>
      </c>
      <c r="C34" s="437"/>
      <c r="D34" s="438"/>
      <c r="E34" s="439"/>
      <c r="F34" s="470"/>
      <c r="G34" s="443"/>
      <c r="H34" s="444"/>
      <c r="I34" s="444"/>
      <c r="J34" s="445"/>
      <c r="K34" s="452"/>
      <c r="L34" s="453"/>
      <c r="M34" s="453"/>
      <c r="N34" s="454"/>
      <c r="O34" s="206"/>
      <c r="P34" s="308" t="s">
        <v>48</v>
      </c>
      <c r="Q34" s="309"/>
      <c r="R34" s="310"/>
      <c r="S34" s="62"/>
      <c r="T34" s="63"/>
      <c r="U34" s="63"/>
      <c r="V34" s="63"/>
      <c r="W34" s="63"/>
      <c r="X34" s="63"/>
      <c r="Y34" s="64"/>
      <c r="Z34" s="62"/>
      <c r="AA34" s="63"/>
      <c r="AB34" s="63"/>
      <c r="AC34" s="63"/>
      <c r="AD34" s="63"/>
      <c r="AE34" s="63"/>
      <c r="AF34" s="64"/>
      <c r="AG34" s="62"/>
      <c r="AH34" s="63"/>
      <c r="AI34" s="63"/>
      <c r="AJ34" s="63"/>
      <c r="AK34" s="63"/>
      <c r="AL34" s="63"/>
      <c r="AM34" s="64"/>
      <c r="AN34" s="62"/>
      <c r="AO34" s="63"/>
      <c r="AP34" s="63"/>
      <c r="AQ34" s="63"/>
      <c r="AR34" s="63"/>
      <c r="AS34" s="63"/>
      <c r="AT34" s="64"/>
      <c r="AU34" s="62"/>
      <c r="AV34" s="63"/>
      <c r="AW34" s="64"/>
      <c r="AX34" s="253"/>
      <c r="AY34" s="254"/>
      <c r="AZ34" s="255"/>
      <c r="BA34" s="256"/>
      <c r="BB34" s="416"/>
      <c r="BC34" s="417"/>
      <c r="BD34" s="417"/>
      <c r="BE34" s="417"/>
      <c r="BF34" s="418"/>
    </row>
    <row r="35" spans="2:58" ht="20.25" customHeight="1" x14ac:dyDescent="0.4">
      <c r="B35" s="284"/>
      <c r="C35" s="437"/>
      <c r="D35" s="438"/>
      <c r="E35" s="439"/>
      <c r="F35" s="471"/>
      <c r="G35" s="446"/>
      <c r="H35" s="444"/>
      <c r="I35" s="444"/>
      <c r="J35" s="445"/>
      <c r="K35" s="455"/>
      <c r="L35" s="456"/>
      <c r="M35" s="456"/>
      <c r="N35" s="457"/>
      <c r="O35" s="143"/>
      <c r="P35" s="269" t="s">
        <v>14</v>
      </c>
      <c r="Q35" s="270"/>
      <c r="R35" s="271"/>
      <c r="S35" s="144" t="str">
        <f>IF(S34="","",VLOOKUP(S34,'シフト記号表（勤務時間帯)'!$C$5:$K$36,9,FALSE))</f>
        <v/>
      </c>
      <c r="T35" s="145" t="str">
        <f>IF(T34="","",VLOOKUP(T34,'シフト記号表（勤務時間帯)'!$C$5:$K$36,9,FALSE))</f>
        <v/>
      </c>
      <c r="U35" s="145" t="str">
        <f>IF(U34="","",VLOOKUP(U34,'シフト記号表（勤務時間帯)'!$C$5:$K$36,9,FALSE))</f>
        <v/>
      </c>
      <c r="V35" s="145" t="str">
        <f>IF(V34="","",VLOOKUP(V34,'シフト記号表（勤務時間帯)'!$C$5:$K$36,9,FALSE))</f>
        <v/>
      </c>
      <c r="W35" s="145" t="str">
        <f>IF(W34="","",VLOOKUP(W34,'シフト記号表（勤務時間帯)'!$C$5:$K$36,9,FALSE))</f>
        <v/>
      </c>
      <c r="X35" s="145" t="str">
        <f>IF(X34="","",VLOOKUP(X34,'シフト記号表（勤務時間帯)'!$C$5:$K$36,9,FALSE))</f>
        <v/>
      </c>
      <c r="Y35" s="146" t="str">
        <f>IF(Y34="","",VLOOKUP(Y34,'シフト記号表（勤務時間帯)'!$C$5:$K$36,9,FALSE))</f>
        <v/>
      </c>
      <c r="Z35" s="144" t="str">
        <f>IF(Z34="","",VLOOKUP(Z34,'シフト記号表（勤務時間帯)'!$C$5:$K$36,9,FALSE))</f>
        <v/>
      </c>
      <c r="AA35" s="145" t="str">
        <f>IF(AA34="","",VLOOKUP(AA34,'シフト記号表（勤務時間帯)'!$C$5:$K$36,9,FALSE))</f>
        <v/>
      </c>
      <c r="AB35" s="145" t="str">
        <f>IF(AB34="","",VLOOKUP(AB34,'シフト記号表（勤務時間帯)'!$C$5:$K$36,9,FALSE))</f>
        <v/>
      </c>
      <c r="AC35" s="145" t="str">
        <f>IF(AC34="","",VLOOKUP(AC34,'シフト記号表（勤務時間帯)'!$C$5:$K$36,9,FALSE))</f>
        <v/>
      </c>
      <c r="AD35" s="145" t="str">
        <f>IF(AD34="","",VLOOKUP(AD34,'シフト記号表（勤務時間帯)'!$C$5:$K$36,9,FALSE))</f>
        <v/>
      </c>
      <c r="AE35" s="145" t="str">
        <f>IF(AE34="","",VLOOKUP(AE34,'シフト記号表（勤務時間帯)'!$C$5:$K$36,9,FALSE))</f>
        <v/>
      </c>
      <c r="AF35" s="146" t="str">
        <f>IF(AF34="","",VLOOKUP(AF34,'シフト記号表（勤務時間帯)'!$C$5:$K$36,9,FALSE))</f>
        <v/>
      </c>
      <c r="AG35" s="144" t="str">
        <f>IF(AG34="","",VLOOKUP(AG34,'シフト記号表（勤務時間帯)'!$C$5:$K$36,9,FALSE))</f>
        <v/>
      </c>
      <c r="AH35" s="145" t="str">
        <f>IF(AH34="","",VLOOKUP(AH34,'シフト記号表（勤務時間帯)'!$C$5:$K$36,9,FALSE))</f>
        <v/>
      </c>
      <c r="AI35" s="145" t="str">
        <f>IF(AI34="","",VLOOKUP(AI34,'シフト記号表（勤務時間帯)'!$C$5:$K$36,9,FALSE))</f>
        <v/>
      </c>
      <c r="AJ35" s="145" t="str">
        <f>IF(AJ34="","",VLOOKUP(AJ34,'シフト記号表（勤務時間帯)'!$C$5:$K$36,9,FALSE))</f>
        <v/>
      </c>
      <c r="AK35" s="145" t="str">
        <f>IF(AK34="","",VLOOKUP(AK34,'シフト記号表（勤務時間帯)'!$C$5:$K$36,9,FALSE))</f>
        <v/>
      </c>
      <c r="AL35" s="145" t="str">
        <f>IF(AL34="","",VLOOKUP(AL34,'シフト記号表（勤務時間帯)'!$C$5:$K$36,9,FALSE))</f>
        <v/>
      </c>
      <c r="AM35" s="146" t="str">
        <f>IF(AM34="","",VLOOKUP(AM34,'シフト記号表（勤務時間帯)'!$C$5:$K$36,9,FALSE))</f>
        <v/>
      </c>
      <c r="AN35" s="144" t="str">
        <f>IF(AN34="","",VLOOKUP(AN34,'シフト記号表（勤務時間帯)'!$C$5:$K$36,9,FALSE))</f>
        <v/>
      </c>
      <c r="AO35" s="145" t="str">
        <f>IF(AO34="","",VLOOKUP(AO34,'シフト記号表（勤務時間帯)'!$C$5:$K$36,9,FALSE))</f>
        <v/>
      </c>
      <c r="AP35" s="145" t="str">
        <f>IF(AP34="","",VLOOKUP(AP34,'シフト記号表（勤務時間帯)'!$C$5:$K$36,9,FALSE))</f>
        <v/>
      </c>
      <c r="AQ35" s="145" t="str">
        <f>IF(AQ34="","",VLOOKUP(AQ34,'シフト記号表（勤務時間帯)'!$C$5:$K$36,9,FALSE))</f>
        <v/>
      </c>
      <c r="AR35" s="145" t="str">
        <f>IF(AR34="","",VLOOKUP(AR34,'シフト記号表（勤務時間帯)'!$C$5:$K$36,9,FALSE))</f>
        <v/>
      </c>
      <c r="AS35" s="145" t="str">
        <f>IF(AS34="","",VLOOKUP(AS34,'シフト記号表（勤務時間帯)'!$C$5:$K$36,9,FALSE))</f>
        <v/>
      </c>
      <c r="AT35" s="146" t="str">
        <f>IF(AT34="","",VLOOKUP(AT34,'シフト記号表（勤務時間帯)'!$C$5:$K$36,9,FALSE))</f>
        <v/>
      </c>
      <c r="AU35" s="144" t="str">
        <f>IF(AU34="","",VLOOKUP(AU34,'シフト記号表（勤務時間帯)'!$C$5:$K$36,9,FALSE))</f>
        <v/>
      </c>
      <c r="AV35" s="145" t="str">
        <f>IF(AV34="","",VLOOKUP(AV34,'シフト記号表（勤務時間帯)'!$C$5:$K$36,9,FALSE))</f>
        <v/>
      </c>
      <c r="AW35" s="146" t="str">
        <f>IF(AW34="","",VLOOKUP(AW34,'シフト記号表（勤務時間帯)'!$C$5:$K$36,9,FALSE))</f>
        <v/>
      </c>
      <c r="AX35" s="272">
        <f>IF($BB$3="計画",SUM(S35:AT35),IF($BB$3="実績",SUM(S35:AW35),""))</f>
        <v>0</v>
      </c>
      <c r="AY35" s="273"/>
      <c r="AZ35" s="274">
        <f>IF($BB$3="計画",AX35/4,IF($BB$3="実績",AX35/($AM$10/7),""))</f>
        <v>0</v>
      </c>
      <c r="BA35" s="275"/>
      <c r="BB35" s="419"/>
      <c r="BC35" s="420"/>
      <c r="BD35" s="420"/>
      <c r="BE35" s="420"/>
      <c r="BF35" s="421"/>
    </row>
    <row r="36" spans="2:58" ht="20.25" customHeight="1" x14ac:dyDescent="0.4">
      <c r="B36" s="284"/>
      <c r="C36" s="440"/>
      <c r="D36" s="441"/>
      <c r="E36" s="442"/>
      <c r="F36" s="472"/>
      <c r="G36" s="446"/>
      <c r="H36" s="444"/>
      <c r="I36" s="444"/>
      <c r="J36" s="445"/>
      <c r="K36" s="458"/>
      <c r="L36" s="459"/>
      <c r="M36" s="459"/>
      <c r="N36" s="460"/>
      <c r="O36" s="147">
        <f t="shared" ref="O36" si="5">C34</f>
        <v>0</v>
      </c>
      <c r="P36" s="316" t="s">
        <v>49</v>
      </c>
      <c r="Q36" s="317"/>
      <c r="R36" s="318"/>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19">
        <f>IF($BB$3="計画",SUM(S36:AT36),IF($BB$3="実績",SUM(S36:AW36),""))</f>
        <v>0</v>
      </c>
      <c r="AY36" s="320"/>
      <c r="AZ36" s="321">
        <f>IF($BB$3="計画",AX36/4,IF($BB$3="実績",AX36/($AM$10/7),""))</f>
        <v>0</v>
      </c>
      <c r="BA36" s="322"/>
      <c r="BB36" s="422"/>
      <c r="BC36" s="423"/>
      <c r="BD36" s="423"/>
      <c r="BE36" s="423"/>
      <c r="BF36" s="424"/>
    </row>
    <row r="37" spans="2:58" ht="20.25" customHeight="1" x14ac:dyDescent="0.4">
      <c r="B37" s="284">
        <f t="shared" ref="B37" si="6">((ROW()-21)+2)/3</f>
        <v>6</v>
      </c>
      <c r="C37" s="437"/>
      <c r="D37" s="438"/>
      <c r="E37" s="439"/>
      <c r="F37" s="470"/>
      <c r="G37" s="443"/>
      <c r="H37" s="444"/>
      <c r="I37" s="444"/>
      <c r="J37" s="445"/>
      <c r="K37" s="452"/>
      <c r="L37" s="453"/>
      <c r="M37" s="453"/>
      <c r="N37" s="454"/>
      <c r="O37" s="206"/>
      <c r="P37" s="308" t="s">
        <v>48</v>
      </c>
      <c r="Q37" s="309"/>
      <c r="R37" s="310"/>
      <c r="S37" s="62"/>
      <c r="T37" s="63"/>
      <c r="U37" s="63"/>
      <c r="V37" s="63"/>
      <c r="W37" s="63"/>
      <c r="X37" s="63"/>
      <c r="Y37" s="64"/>
      <c r="Z37" s="62"/>
      <c r="AA37" s="63"/>
      <c r="AB37" s="63"/>
      <c r="AC37" s="63"/>
      <c r="AD37" s="63"/>
      <c r="AE37" s="63"/>
      <c r="AF37" s="64"/>
      <c r="AG37" s="62"/>
      <c r="AH37" s="63"/>
      <c r="AI37" s="63"/>
      <c r="AJ37" s="63"/>
      <c r="AK37" s="63"/>
      <c r="AL37" s="63"/>
      <c r="AM37" s="64"/>
      <c r="AN37" s="62"/>
      <c r="AO37" s="63"/>
      <c r="AP37" s="63"/>
      <c r="AQ37" s="63"/>
      <c r="AR37" s="63"/>
      <c r="AS37" s="63"/>
      <c r="AT37" s="64"/>
      <c r="AU37" s="62"/>
      <c r="AV37" s="63"/>
      <c r="AW37" s="64"/>
      <c r="AX37" s="253"/>
      <c r="AY37" s="254"/>
      <c r="AZ37" s="255"/>
      <c r="BA37" s="256"/>
      <c r="BB37" s="416"/>
      <c r="BC37" s="417"/>
      <c r="BD37" s="417"/>
      <c r="BE37" s="417"/>
      <c r="BF37" s="418"/>
    </row>
    <row r="38" spans="2:58" ht="20.25" customHeight="1" x14ac:dyDescent="0.4">
      <c r="B38" s="284"/>
      <c r="C38" s="437"/>
      <c r="D38" s="438"/>
      <c r="E38" s="439"/>
      <c r="F38" s="471"/>
      <c r="G38" s="446"/>
      <c r="H38" s="444"/>
      <c r="I38" s="444"/>
      <c r="J38" s="445"/>
      <c r="K38" s="455"/>
      <c r="L38" s="456"/>
      <c r="M38" s="456"/>
      <c r="N38" s="457"/>
      <c r="O38" s="143"/>
      <c r="P38" s="269" t="s">
        <v>14</v>
      </c>
      <c r="Q38" s="270"/>
      <c r="R38" s="271"/>
      <c r="S38" s="144" t="str">
        <f>IF(S37="","",VLOOKUP(S37,'シフト記号表（勤務時間帯)'!$C$5:$K$36,9,FALSE))</f>
        <v/>
      </c>
      <c r="T38" s="145" t="str">
        <f>IF(T37="","",VLOOKUP(T37,'シフト記号表（勤務時間帯)'!$C$5:$K$36,9,FALSE))</f>
        <v/>
      </c>
      <c r="U38" s="145" t="str">
        <f>IF(U37="","",VLOOKUP(U37,'シフト記号表（勤務時間帯)'!$C$5:$K$36,9,FALSE))</f>
        <v/>
      </c>
      <c r="V38" s="145" t="str">
        <f>IF(V37="","",VLOOKUP(V37,'シフト記号表（勤務時間帯)'!$C$5:$K$36,9,FALSE))</f>
        <v/>
      </c>
      <c r="W38" s="145" t="str">
        <f>IF(W37="","",VLOOKUP(W37,'シフト記号表（勤務時間帯)'!$C$5:$K$36,9,FALSE))</f>
        <v/>
      </c>
      <c r="X38" s="145" t="str">
        <f>IF(X37="","",VLOOKUP(X37,'シフト記号表（勤務時間帯)'!$C$5:$K$36,9,FALSE))</f>
        <v/>
      </c>
      <c r="Y38" s="146" t="str">
        <f>IF(Y37="","",VLOOKUP(Y37,'シフト記号表（勤務時間帯)'!$C$5:$K$36,9,FALSE))</f>
        <v/>
      </c>
      <c r="Z38" s="144" t="str">
        <f>IF(Z37="","",VLOOKUP(Z37,'シフト記号表（勤務時間帯)'!$C$5:$K$36,9,FALSE))</f>
        <v/>
      </c>
      <c r="AA38" s="145" t="str">
        <f>IF(AA37="","",VLOOKUP(AA37,'シフト記号表（勤務時間帯)'!$C$5:$K$36,9,FALSE))</f>
        <v/>
      </c>
      <c r="AB38" s="145" t="str">
        <f>IF(AB37="","",VLOOKUP(AB37,'シフト記号表（勤務時間帯)'!$C$5:$K$36,9,FALSE))</f>
        <v/>
      </c>
      <c r="AC38" s="145" t="str">
        <f>IF(AC37="","",VLOOKUP(AC37,'シフト記号表（勤務時間帯)'!$C$5:$K$36,9,FALSE))</f>
        <v/>
      </c>
      <c r="AD38" s="145" t="str">
        <f>IF(AD37="","",VLOOKUP(AD37,'シフト記号表（勤務時間帯)'!$C$5:$K$36,9,FALSE))</f>
        <v/>
      </c>
      <c r="AE38" s="145" t="str">
        <f>IF(AE37="","",VLOOKUP(AE37,'シフト記号表（勤務時間帯)'!$C$5:$K$36,9,FALSE))</f>
        <v/>
      </c>
      <c r="AF38" s="146" t="str">
        <f>IF(AF37="","",VLOOKUP(AF37,'シフト記号表（勤務時間帯)'!$C$5:$K$36,9,FALSE))</f>
        <v/>
      </c>
      <c r="AG38" s="144" t="str">
        <f>IF(AG37="","",VLOOKUP(AG37,'シフト記号表（勤務時間帯)'!$C$5:$K$36,9,FALSE))</f>
        <v/>
      </c>
      <c r="AH38" s="145" t="str">
        <f>IF(AH37="","",VLOOKUP(AH37,'シフト記号表（勤務時間帯)'!$C$5:$K$36,9,FALSE))</f>
        <v/>
      </c>
      <c r="AI38" s="145" t="str">
        <f>IF(AI37="","",VLOOKUP(AI37,'シフト記号表（勤務時間帯)'!$C$5:$K$36,9,FALSE))</f>
        <v/>
      </c>
      <c r="AJ38" s="145" t="str">
        <f>IF(AJ37="","",VLOOKUP(AJ37,'シフト記号表（勤務時間帯)'!$C$5:$K$36,9,FALSE))</f>
        <v/>
      </c>
      <c r="AK38" s="145" t="str">
        <f>IF(AK37="","",VLOOKUP(AK37,'シフト記号表（勤務時間帯)'!$C$5:$K$36,9,FALSE))</f>
        <v/>
      </c>
      <c r="AL38" s="145" t="str">
        <f>IF(AL37="","",VLOOKUP(AL37,'シフト記号表（勤務時間帯)'!$C$5:$K$36,9,FALSE))</f>
        <v/>
      </c>
      <c r="AM38" s="146" t="str">
        <f>IF(AM37="","",VLOOKUP(AM37,'シフト記号表（勤務時間帯)'!$C$5:$K$36,9,FALSE))</f>
        <v/>
      </c>
      <c r="AN38" s="144" t="str">
        <f>IF(AN37="","",VLOOKUP(AN37,'シフト記号表（勤務時間帯)'!$C$5:$K$36,9,FALSE))</f>
        <v/>
      </c>
      <c r="AO38" s="145" t="str">
        <f>IF(AO37="","",VLOOKUP(AO37,'シフト記号表（勤務時間帯)'!$C$5:$K$36,9,FALSE))</f>
        <v/>
      </c>
      <c r="AP38" s="145" t="str">
        <f>IF(AP37="","",VLOOKUP(AP37,'シフト記号表（勤務時間帯)'!$C$5:$K$36,9,FALSE))</f>
        <v/>
      </c>
      <c r="AQ38" s="145" t="str">
        <f>IF(AQ37="","",VLOOKUP(AQ37,'シフト記号表（勤務時間帯)'!$C$5:$K$36,9,FALSE))</f>
        <v/>
      </c>
      <c r="AR38" s="145" t="str">
        <f>IF(AR37="","",VLOOKUP(AR37,'シフト記号表（勤務時間帯)'!$C$5:$K$36,9,FALSE))</f>
        <v/>
      </c>
      <c r="AS38" s="145" t="str">
        <f>IF(AS37="","",VLOOKUP(AS37,'シフト記号表（勤務時間帯)'!$C$5:$K$36,9,FALSE))</f>
        <v/>
      </c>
      <c r="AT38" s="146" t="str">
        <f>IF(AT37="","",VLOOKUP(AT37,'シフト記号表（勤務時間帯)'!$C$5:$K$36,9,FALSE))</f>
        <v/>
      </c>
      <c r="AU38" s="144" t="str">
        <f>IF(AU37="","",VLOOKUP(AU37,'シフト記号表（勤務時間帯)'!$C$5:$K$36,9,FALSE))</f>
        <v/>
      </c>
      <c r="AV38" s="145" t="str">
        <f>IF(AV37="","",VLOOKUP(AV37,'シフト記号表（勤務時間帯)'!$C$5:$K$36,9,FALSE))</f>
        <v/>
      </c>
      <c r="AW38" s="146" t="str">
        <f>IF(AW37="","",VLOOKUP(AW37,'シフト記号表（勤務時間帯)'!$C$5:$K$36,9,FALSE))</f>
        <v/>
      </c>
      <c r="AX38" s="272">
        <f>IF($BB$3="計画",SUM(S38:AT38),IF($BB$3="実績",SUM(S38:AW38),""))</f>
        <v>0</v>
      </c>
      <c r="AY38" s="273"/>
      <c r="AZ38" s="274">
        <f>IF($BB$3="計画",AX38/4,IF($BB$3="実績",AX38/($AM$10/7),""))</f>
        <v>0</v>
      </c>
      <c r="BA38" s="275"/>
      <c r="BB38" s="419"/>
      <c r="BC38" s="420"/>
      <c r="BD38" s="420"/>
      <c r="BE38" s="420"/>
      <c r="BF38" s="421"/>
    </row>
    <row r="39" spans="2:58" ht="20.25" customHeight="1" x14ac:dyDescent="0.4">
      <c r="B39" s="284"/>
      <c r="C39" s="440"/>
      <c r="D39" s="441"/>
      <c r="E39" s="442"/>
      <c r="F39" s="472"/>
      <c r="G39" s="446"/>
      <c r="H39" s="444"/>
      <c r="I39" s="444"/>
      <c r="J39" s="445"/>
      <c r="K39" s="458"/>
      <c r="L39" s="459"/>
      <c r="M39" s="459"/>
      <c r="N39" s="460"/>
      <c r="O39" s="147">
        <f t="shared" ref="O39" si="7">C37</f>
        <v>0</v>
      </c>
      <c r="P39" s="316" t="s">
        <v>49</v>
      </c>
      <c r="Q39" s="317"/>
      <c r="R39" s="318"/>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19">
        <f>IF($BB$3="計画",SUM(S39:AT39),IF($BB$3="実績",SUM(S39:AW39),""))</f>
        <v>0</v>
      </c>
      <c r="AY39" s="320"/>
      <c r="AZ39" s="321">
        <f>IF($BB$3="計画",AX39/4,IF($BB$3="実績",AX39/($AM$10/7),""))</f>
        <v>0</v>
      </c>
      <c r="BA39" s="322"/>
      <c r="BB39" s="422"/>
      <c r="BC39" s="423"/>
      <c r="BD39" s="423"/>
      <c r="BE39" s="423"/>
      <c r="BF39" s="424"/>
    </row>
    <row r="40" spans="2:58" ht="20.25" customHeight="1" x14ac:dyDescent="0.4">
      <c r="B40" s="284">
        <f t="shared" ref="B40" si="8">((ROW()-21)+2)/3</f>
        <v>7</v>
      </c>
      <c r="C40" s="437"/>
      <c r="D40" s="438"/>
      <c r="E40" s="439"/>
      <c r="F40" s="470"/>
      <c r="G40" s="443"/>
      <c r="H40" s="444"/>
      <c r="I40" s="444"/>
      <c r="J40" s="445"/>
      <c r="K40" s="452"/>
      <c r="L40" s="453"/>
      <c r="M40" s="453"/>
      <c r="N40" s="454"/>
      <c r="O40" s="206"/>
      <c r="P40" s="308" t="s">
        <v>48</v>
      </c>
      <c r="Q40" s="309"/>
      <c r="R40" s="310"/>
      <c r="S40" s="62"/>
      <c r="T40" s="63"/>
      <c r="U40" s="63"/>
      <c r="V40" s="63"/>
      <c r="W40" s="63"/>
      <c r="X40" s="63"/>
      <c r="Y40" s="64"/>
      <c r="Z40" s="62"/>
      <c r="AA40" s="63"/>
      <c r="AB40" s="63"/>
      <c r="AC40" s="63"/>
      <c r="AD40" s="63"/>
      <c r="AE40" s="63"/>
      <c r="AF40" s="64"/>
      <c r="AG40" s="62"/>
      <c r="AH40" s="63"/>
      <c r="AI40" s="63"/>
      <c r="AJ40" s="63"/>
      <c r="AK40" s="63"/>
      <c r="AL40" s="63"/>
      <c r="AM40" s="64"/>
      <c r="AN40" s="62"/>
      <c r="AO40" s="63"/>
      <c r="AP40" s="63"/>
      <c r="AQ40" s="63"/>
      <c r="AR40" s="63"/>
      <c r="AS40" s="63"/>
      <c r="AT40" s="64"/>
      <c r="AU40" s="62"/>
      <c r="AV40" s="63"/>
      <c r="AW40" s="64"/>
      <c r="AX40" s="253"/>
      <c r="AY40" s="254"/>
      <c r="AZ40" s="255"/>
      <c r="BA40" s="256"/>
      <c r="BB40" s="416"/>
      <c r="BC40" s="417"/>
      <c r="BD40" s="417"/>
      <c r="BE40" s="417"/>
      <c r="BF40" s="418"/>
    </row>
    <row r="41" spans="2:58" ht="20.25" customHeight="1" x14ac:dyDescent="0.4">
      <c r="B41" s="284"/>
      <c r="C41" s="437"/>
      <c r="D41" s="438"/>
      <c r="E41" s="439"/>
      <c r="F41" s="471"/>
      <c r="G41" s="446"/>
      <c r="H41" s="444"/>
      <c r="I41" s="444"/>
      <c r="J41" s="445"/>
      <c r="K41" s="455"/>
      <c r="L41" s="456"/>
      <c r="M41" s="456"/>
      <c r="N41" s="457"/>
      <c r="O41" s="143"/>
      <c r="P41" s="269" t="s">
        <v>14</v>
      </c>
      <c r="Q41" s="270"/>
      <c r="R41" s="271"/>
      <c r="S41" s="144" t="str">
        <f>IF(S40="","",VLOOKUP(S40,'シフト記号表（勤務時間帯)'!$C$5:$K$36,9,FALSE))</f>
        <v/>
      </c>
      <c r="T41" s="145" t="str">
        <f>IF(T40="","",VLOOKUP(T40,'シフト記号表（勤務時間帯)'!$C$5:$K$36,9,FALSE))</f>
        <v/>
      </c>
      <c r="U41" s="145" t="str">
        <f>IF(U40="","",VLOOKUP(U40,'シフト記号表（勤務時間帯)'!$C$5:$K$36,9,FALSE))</f>
        <v/>
      </c>
      <c r="V41" s="145" t="str">
        <f>IF(V40="","",VLOOKUP(V40,'シフト記号表（勤務時間帯)'!$C$5:$K$36,9,FALSE))</f>
        <v/>
      </c>
      <c r="W41" s="145" t="str">
        <f>IF(W40="","",VLOOKUP(W40,'シフト記号表（勤務時間帯)'!$C$5:$K$36,9,FALSE))</f>
        <v/>
      </c>
      <c r="X41" s="145" t="str">
        <f>IF(X40="","",VLOOKUP(X40,'シフト記号表（勤務時間帯)'!$C$5:$K$36,9,FALSE))</f>
        <v/>
      </c>
      <c r="Y41" s="146" t="str">
        <f>IF(Y40="","",VLOOKUP(Y40,'シフト記号表（勤務時間帯)'!$C$5:$K$36,9,FALSE))</f>
        <v/>
      </c>
      <c r="Z41" s="144" t="str">
        <f>IF(Z40="","",VLOOKUP(Z40,'シフト記号表（勤務時間帯)'!$C$5:$K$36,9,FALSE))</f>
        <v/>
      </c>
      <c r="AA41" s="145" t="str">
        <f>IF(AA40="","",VLOOKUP(AA40,'シフト記号表（勤務時間帯)'!$C$5:$K$36,9,FALSE))</f>
        <v/>
      </c>
      <c r="AB41" s="145" t="str">
        <f>IF(AB40="","",VLOOKUP(AB40,'シフト記号表（勤務時間帯)'!$C$5:$K$36,9,FALSE))</f>
        <v/>
      </c>
      <c r="AC41" s="145" t="str">
        <f>IF(AC40="","",VLOOKUP(AC40,'シフト記号表（勤務時間帯)'!$C$5:$K$36,9,FALSE))</f>
        <v/>
      </c>
      <c r="AD41" s="145" t="str">
        <f>IF(AD40="","",VLOOKUP(AD40,'シフト記号表（勤務時間帯)'!$C$5:$K$36,9,FALSE))</f>
        <v/>
      </c>
      <c r="AE41" s="145" t="str">
        <f>IF(AE40="","",VLOOKUP(AE40,'シフト記号表（勤務時間帯)'!$C$5:$K$36,9,FALSE))</f>
        <v/>
      </c>
      <c r="AF41" s="146" t="str">
        <f>IF(AF40="","",VLOOKUP(AF40,'シフト記号表（勤務時間帯)'!$C$5:$K$36,9,FALSE))</f>
        <v/>
      </c>
      <c r="AG41" s="144" t="str">
        <f>IF(AG40="","",VLOOKUP(AG40,'シフト記号表（勤務時間帯)'!$C$5:$K$36,9,FALSE))</f>
        <v/>
      </c>
      <c r="AH41" s="145" t="str">
        <f>IF(AH40="","",VLOOKUP(AH40,'シフト記号表（勤務時間帯)'!$C$5:$K$36,9,FALSE))</f>
        <v/>
      </c>
      <c r="AI41" s="145" t="str">
        <f>IF(AI40="","",VLOOKUP(AI40,'シフト記号表（勤務時間帯)'!$C$5:$K$36,9,FALSE))</f>
        <v/>
      </c>
      <c r="AJ41" s="145" t="str">
        <f>IF(AJ40="","",VLOOKUP(AJ40,'シフト記号表（勤務時間帯)'!$C$5:$K$36,9,FALSE))</f>
        <v/>
      </c>
      <c r="AK41" s="145" t="str">
        <f>IF(AK40="","",VLOOKUP(AK40,'シフト記号表（勤務時間帯)'!$C$5:$K$36,9,FALSE))</f>
        <v/>
      </c>
      <c r="AL41" s="145" t="str">
        <f>IF(AL40="","",VLOOKUP(AL40,'シフト記号表（勤務時間帯)'!$C$5:$K$36,9,FALSE))</f>
        <v/>
      </c>
      <c r="AM41" s="146" t="str">
        <f>IF(AM40="","",VLOOKUP(AM40,'シフト記号表（勤務時間帯)'!$C$5:$K$36,9,FALSE))</f>
        <v/>
      </c>
      <c r="AN41" s="144" t="str">
        <f>IF(AN40="","",VLOOKUP(AN40,'シフト記号表（勤務時間帯)'!$C$5:$K$36,9,FALSE))</f>
        <v/>
      </c>
      <c r="AO41" s="145" t="str">
        <f>IF(AO40="","",VLOOKUP(AO40,'シフト記号表（勤務時間帯)'!$C$5:$K$36,9,FALSE))</f>
        <v/>
      </c>
      <c r="AP41" s="145" t="str">
        <f>IF(AP40="","",VLOOKUP(AP40,'シフト記号表（勤務時間帯)'!$C$5:$K$36,9,FALSE))</f>
        <v/>
      </c>
      <c r="AQ41" s="145" t="str">
        <f>IF(AQ40="","",VLOOKUP(AQ40,'シフト記号表（勤務時間帯)'!$C$5:$K$36,9,FALSE))</f>
        <v/>
      </c>
      <c r="AR41" s="145" t="str">
        <f>IF(AR40="","",VLOOKUP(AR40,'シフト記号表（勤務時間帯)'!$C$5:$K$36,9,FALSE))</f>
        <v/>
      </c>
      <c r="AS41" s="145" t="str">
        <f>IF(AS40="","",VLOOKUP(AS40,'シフト記号表（勤務時間帯)'!$C$5:$K$36,9,FALSE))</f>
        <v/>
      </c>
      <c r="AT41" s="146" t="str">
        <f>IF(AT40="","",VLOOKUP(AT40,'シフト記号表（勤務時間帯)'!$C$5:$K$36,9,FALSE))</f>
        <v/>
      </c>
      <c r="AU41" s="144" t="str">
        <f>IF(AU40="","",VLOOKUP(AU40,'シフト記号表（勤務時間帯)'!$C$5:$K$36,9,FALSE))</f>
        <v/>
      </c>
      <c r="AV41" s="145" t="str">
        <f>IF(AV40="","",VLOOKUP(AV40,'シフト記号表（勤務時間帯)'!$C$5:$K$36,9,FALSE))</f>
        <v/>
      </c>
      <c r="AW41" s="146" t="str">
        <f>IF(AW40="","",VLOOKUP(AW40,'シフト記号表（勤務時間帯)'!$C$5:$K$36,9,FALSE))</f>
        <v/>
      </c>
      <c r="AX41" s="272">
        <f>IF($BB$3="計画",SUM(S41:AT41),IF($BB$3="実績",SUM(S41:AW41),""))</f>
        <v>0</v>
      </c>
      <c r="AY41" s="273"/>
      <c r="AZ41" s="274">
        <f>IF($BB$3="計画",AX41/4,IF($BB$3="実績",AX41/($AM$10/7),""))</f>
        <v>0</v>
      </c>
      <c r="BA41" s="275"/>
      <c r="BB41" s="419"/>
      <c r="BC41" s="420"/>
      <c r="BD41" s="420"/>
      <c r="BE41" s="420"/>
      <c r="BF41" s="421"/>
    </row>
    <row r="42" spans="2:58" ht="20.25" customHeight="1" x14ac:dyDescent="0.4">
      <c r="B42" s="284"/>
      <c r="C42" s="440"/>
      <c r="D42" s="441"/>
      <c r="E42" s="442"/>
      <c r="F42" s="472"/>
      <c r="G42" s="446"/>
      <c r="H42" s="444"/>
      <c r="I42" s="444"/>
      <c r="J42" s="445"/>
      <c r="K42" s="458"/>
      <c r="L42" s="459"/>
      <c r="M42" s="459"/>
      <c r="N42" s="460"/>
      <c r="O42" s="147">
        <f t="shared" ref="O42" si="9">C40</f>
        <v>0</v>
      </c>
      <c r="P42" s="316" t="s">
        <v>49</v>
      </c>
      <c r="Q42" s="317"/>
      <c r="R42" s="318"/>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19">
        <f>IF($BB$3="計画",SUM(S42:AT42),IF($BB$3="実績",SUM(S42:AW42),""))</f>
        <v>0</v>
      </c>
      <c r="AY42" s="320"/>
      <c r="AZ42" s="321">
        <f>IF($BB$3="計画",AX42/4,IF($BB$3="実績",AX42/($AM$10/7),""))</f>
        <v>0</v>
      </c>
      <c r="BA42" s="322"/>
      <c r="BB42" s="422"/>
      <c r="BC42" s="423"/>
      <c r="BD42" s="423"/>
      <c r="BE42" s="423"/>
      <c r="BF42" s="424"/>
    </row>
    <row r="43" spans="2:58" ht="20.25" customHeight="1" x14ac:dyDescent="0.4">
      <c r="B43" s="284">
        <f t="shared" ref="B43" si="10">((ROW()-21)+2)/3</f>
        <v>8</v>
      </c>
      <c r="C43" s="437"/>
      <c r="D43" s="438"/>
      <c r="E43" s="439"/>
      <c r="F43" s="470"/>
      <c r="G43" s="443"/>
      <c r="H43" s="444"/>
      <c r="I43" s="444"/>
      <c r="J43" s="445"/>
      <c r="K43" s="452"/>
      <c r="L43" s="453"/>
      <c r="M43" s="453"/>
      <c r="N43" s="454"/>
      <c r="O43" s="206"/>
      <c r="P43" s="308" t="s">
        <v>48</v>
      </c>
      <c r="Q43" s="309"/>
      <c r="R43" s="310"/>
      <c r="S43" s="62"/>
      <c r="T43" s="63"/>
      <c r="U43" s="63"/>
      <c r="V43" s="63"/>
      <c r="W43" s="63"/>
      <c r="X43" s="63"/>
      <c r="Y43" s="64"/>
      <c r="Z43" s="62"/>
      <c r="AA43" s="63"/>
      <c r="AB43" s="63"/>
      <c r="AC43" s="63"/>
      <c r="AD43" s="63"/>
      <c r="AE43" s="63"/>
      <c r="AF43" s="64"/>
      <c r="AG43" s="62"/>
      <c r="AH43" s="63"/>
      <c r="AI43" s="63"/>
      <c r="AJ43" s="63"/>
      <c r="AK43" s="63"/>
      <c r="AL43" s="63"/>
      <c r="AM43" s="64"/>
      <c r="AN43" s="62"/>
      <c r="AO43" s="63"/>
      <c r="AP43" s="63"/>
      <c r="AQ43" s="63"/>
      <c r="AR43" s="63"/>
      <c r="AS43" s="63"/>
      <c r="AT43" s="64"/>
      <c r="AU43" s="62"/>
      <c r="AV43" s="63"/>
      <c r="AW43" s="64"/>
      <c r="AX43" s="253"/>
      <c r="AY43" s="254"/>
      <c r="AZ43" s="255"/>
      <c r="BA43" s="256"/>
      <c r="BB43" s="416"/>
      <c r="BC43" s="417"/>
      <c r="BD43" s="417"/>
      <c r="BE43" s="417"/>
      <c r="BF43" s="418"/>
    </row>
    <row r="44" spans="2:58" ht="20.25" customHeight="1" x14ac:dyDescent="0.4">
      <c r="B44" s="284"/>
      <c r="C44" s="437"/>
      <c r="D44" s="438"/>
      <c r="E44" s="439"/>
      <c r="F44" s="471"/>
      <c r="G44" s="446"/>
      <c r="H44" s="444"/>
      <c r="I44" s="444"/>
      <c r="J44" s="445"/>
      <c r="K44" s="455"/>
      <c r="L44" s="456"/>
      <c r="M44" s="456"/>
      <c r="N44" s="457"/>
      <c r="O44" s="143"/>
      <c r="P44" s="269" t="s">
        <v>14</v>
      </c>
      <c r="Q44" s="270"/>
      <c r="R44" s="271"/>
      <c r="S44" s="144" t="str">
        <f>IF(S43="","",VLOOKUP(S43,'シフト記号表（勤務時間帯)'!$C$5:$K$36,9,FALSE))</f>
        <v/>
      </c>
      <c r="T44" s="145" t="str">
        <f>IF(T43="","",VLOOKUP(T43,'シフト記号表（勤務時間帯)'!$C$5:$K$36,9,FALSE))</f>
        <v/>
      </c>
      <c r="U44" s="145" t="str">
        <f>IF(U43="","",VLOOKUP(U43,'シフト記号表（勤務時間帯)'!$C$5:$K$36,9,FALSE))</f>
        <v/>
      </c>
      <c r="V44" s="145" t="str">
        <f>IF(V43="","",VLOOKUP(V43,'シフト記号表（勤務時間帯)'!$C$5:$K$36,9,FALSE))</f>
        <v/>
      </c>
      <c r="W44" s="145" t="str">
        <f>IF(W43="","",VLOOKUP(W43,'シフト記号表（勤務時間帯)'!$C$5:$K$36,9,FALSE))</f>
        <v/>
      </c>
      <c r="X44" s="145" t="str">
        <f>IF(X43="","",VLOOKUP(X43,'シフト記号表（勤務時間帯)'!$C$5:$K$36,9,FALSE))</f>
        <v/>
      </c>
      <c r="Y44" s="146" t="str">
        <f>IF(Y43="","",VLOOKUP(Y43,'シフト記号表（勤務時間帯)'!$C$5:$K$36,9,FALSE))</f>
        <v/>
      </c>
      <c r="Z44" s="144" t="str">
        <f>IF(Z43="","",VLOOKUP(Z43,'シフト記号表（勤務時間帯)'!$C$5:$K$36,9,FALSE))</f>
        <v/>
      </c>
      <c r="AA44" s="145" t="str">
        <f>IF(AA43="","",VLOOKUP(AA43,'シフト記号表（勤務時間帯)'!$C$5:$K$36,9,FALSE))</f>
        <v/>
      </c>
      <c r="AB44" s="145" t="str">
        <f>IF(AB43="","",VLOOKUP(AB43,'シフト記号表（勤務時間帯)'!$C$5:$K$36,9,FALSE))</f>
        <v/>
      </c>
      <c r="AC44" s="145" t="str">
        <f>IF(AC43="","",VLOOKUP(AC43,'シフト記号表（勤務時間帯)'!$C$5:$K$36,9,FALSE))</f>
        <v/>
      </c>
      <c r="AD44" s="145" t="str">
        <f>IF(AD43="","",VLOOKUP(AD43,'シフト記号表（勤務時間帯)'!$C$5:$K$36,9,FALSE))</f>
        <v/>
      </c>
      <c r="AE44" s="145" t="str">
        <f>IF(AE43="","",VLOOKUP(AE43,'シフト記号表（勤務時間帯)'!$C$5:$K$36,9,FALSE))</f>
        <v/>
      </c>
      <c r="AF44" s="146" t="str">
        <f>IF(AF43="","",VLOOKUP(AF43,'シフト記号表（勤務時間帯)'!$C$5:$K$36,9,FALSE))</f>
        <v/>
      </c>
      <c r="AG44" s="144" t="str">
        <f>IF(AG43="","",VLOOKUP(AG43,'シフト記号表（勤務時間帯)'!$C$5:$K$36,9,FALSE))</f>
        <v/>
      </c>
      <c r="AH44" s="145" t="str">
        <f>IF(AH43="","",VLOOKUP(AH43,'シフト記号表（勤務時間帯)'!$C$5:$K$36,9,FALSE))</f>
        <v/>
      </c>
      <c r="AI44" s="145" t="str">
        <f>IF(AI43="","",VLOOKUP(AI43,'シフト記号表（勤務時間帯)'!$C$5:$K$36,9,FALSE))</f>
        <v/>
      </c>
      <c r="AJ44" s="145" t="str">
        <f>IF(AJ43="","",VLOOKUP(AJ43,'シフト記号表（勤務時間帯)'!$C$5:$K$36,9,FALSE))</f>
        <v/>
      </c>
      <c r="AK44" s="145" t="str">
        <f>IF(AK43="","",VLOOKUP(AK43,'シフト記号表（勤務時間帯)'!$C$5:$K$36,9,FALSE))</f>
        <v/>
      </c>
      <c r="AL44" s="145" t="str">
        <f>IF(AL43="","",VLOOKUP(AL43,'シフト記号表（勤務時間帯)'!$C$5:$K$36,9,FALSE))</f>
        <v/>
      </c>
      <c r="AM44" s="146" t="str">
        <f>IF(AM43="","",VLOOKUP(AM43,'シフト記号表（勤務時間帯)'!$C$5:$K$36,9,FALSE))</f>
        <v/>
      </c>
      <c r="AN44" s="144" t="str">
        <f>IF(AN43="","",VLOOKUP(AN43,'シフト記号表（勤務時間帯)'!$C$5:$K$36,9,FALSE))</f>
        <v/>
      </c>
      <c r="AO44" s="145" t="str">
        <f>IF(AO43="","",VLOOKUP(AO43,'シフト記号表（勤務時間帯)'!$C$5:$K$36,9,FALSE))</f>
        <v/>
      </c>
      <c r="AP44" s="145" t="str">
        <f>IF(AP43="","",VLOOKUP(AP43,'シフト記号表（勤務時間帯)'!$C$5:$K$36,9,FALSE))</f>
        <v/>
      </c>
      <c r="AQ44" s="145" t="str">
        <f>IF(AQ43="","",VLOOKUP(AQ43,'シフト記号表（勤務時間帯)'!$C$5:$K$36,9,FALSE))</f>
        <v/>
      </c>
      <c r="AR44" s="145" t="str">
        <f>IF(AR43="","",VLOOKUP(AR43,'シフト記号表（勤務時間帯)'!$C$5:$K$36,9,FALSE))</f>
        <v/>
      </c>
      <c r="AS44" s="145" t="str">
        <f>IF(AS43="","",VLOOKUP(AS43,'シフト記号表（勤務時間帯)'!$C$5:$K$36,9,FALSE))</f>
        <v/>
      </c>
      <c r="AT44" s="146" t="str">
        <f>IF(AT43="","",VLOOKUP(AT43,'シフト記号表（勤務時間帯)'!$C$5:$K$36,9,FALSE))</f>
        <v/>
      </c>
      <c r="AU44" s="144" t="str">
        <f>IF(AU43="","",VLOOKUP(AU43,'シフト記号表（勤務時間帯)'!$C$5:$K$36,9,FALSE))</f>
        <v/>
      </c>
      <c r="AV44" s="145" t="str">
        <f>IF(AV43="","",VLOOKUP(AV43,'シフト記号表（勤務時間帯)'!$C$5:$K$36,9,FALSE))</f>
        <v/>
      </c>
      <c r="AW44" s="146" t="str">
        <f>IF(AW43="","",VLOOKUP(AW43,'シフト記号表（勤務時間帯)'!$C$5:$K$36,9,FALSE))</f>
        <v/>
      </c>
      <c r="AX44" s="272">
        <f>IF($BB$3="計画",SUM(S44:AT44),IF($BB$3="実績",SUM(S44:AW44),""))</f>
        <v>0</v>
      </c>
      <c r="AY44" s="273"/>
      <c r="AZ44" s="274">
        <f>IF($BB$3="計画",AX44/4,IF($BB$3="実績",AX44/($AM$10/7),""))</f>
        <v>0</v>
      </c>
      <c r="BA44" s="275"/>
      <c r="BB44" s="419"/>
      <c r="BC44" s="420"/>
      <c r="BD44" s="420"/>
      <c r="BE44" s="420"/>
      <c r="BF44" s="421"/>
    </row>
    <row r="45" spans="2:58" ht="20.25" customHeight="1" x14ac:dyDescent="0.4">
      <c r="B45" s="284"/>
      <c r="C45" s="440"/>
      <c r="D45" s="441"/>
      <c r="E45" s="442"/>
      <c r="F45" s="472"/>
      <c r="G45" s="446"/>
      <c r="H45" s="444"/>
      <c r="I45" s="444"/>
      <c r="J45" s="445"/>
      <c r="K45" s="458"/>
      <c r="L45" s="459"/>
      <c r="M45" s="459"/>
      <c r="N45" s="460"/>
      <c r="O45" s="147">
        <f t="shared" ref="O45" si="11">C43</f>
        <v>0</v>
      </c>
      <c r="P45" s="316" t="s">
        <v>49</v>
      </c>
      <c r="Q45" s="317"/>
      <c r="R45" s="318"/>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19">
        <f>IF($BB$3="計画",SUM(S45:AT45),IF($BB$3="実績",SUM(S45:AW45),""))</f>
        <v>0</v>
      </c>
      <c r="AY45" s="320"/>
      <c r="AZ45" s="321">
        <f>IF($BB$3="計画",AX45/4,IF($BB$3="実績",AX45/($AM$10/7),""))</f>
        <v>0</v>
      </c>
      <c r="BA45" s="322"/>
      <c r="BB45" s="422"/>
      <c r="BC45" s="423"/>
      <c r="BD45" s="423"/>
      <c r="BE45" s="423"/>
      <c r="BF45" s="424"/>
    </row>
    <row r="46" spans="2:58" ht="20.25" customHeight="1" x14ac:dyDescent="0.4">
      <c r="B46" s="284">
        <f t="shared" ref="B46" si="12">((ROW()-21)+2)/3</f>
        <v>9</v>
      </c>
      <c r="C46" s="437"/>
      <c r="D46" s="438"/>
      <c r="E46" s="439"/>
      <c r="F46" s="470"/>
      <c r="G46" s="443"/>
      <c r="H46" s="444"/>
      <c r="I46" s="444"/>
      <c r="J46" s="445"/>
      <c r="K46" s="452"/>
      <c r="L46" s="453"/>
      <c r="M46" s="453"/>
      <c r="N46" s="454"/>
      <c r="O46" s="206"/>
      <c r="P46" s="308" t="s">
        <v>48</v>
      </c>
      <c r="Q46" s="309"/>
      <c r="R46" s="310"/>
      <c r="S46" s="62"/>
      <c r="T46" s="63"/>
      <c r="U46" s="63"/>
      <c r="V46" s="63"/>
      <c r="W46" s="63"/>
      <c r="X46" s="63"/>
      <c r="Y46" s="64"/>
      <c r="Z46" s="62"/>
      <c r="AA46" s="63"/>
      <c r="AB46" s="63"/>
      <c r="AC46" s="63"/>
      <c r="AD46" s="63"/>
      <c r="AE46" s="63"/>
      <c r="AF46" s="64"/>
      <c r="AG46" s="62"/>
      <c r="AH46" s="63"/>
      <c r="AI46" s="63"/>
      <c r="AJ46" s="63"/>
      <c r="AK46" s="63"/>
      <c r="AL46" s="63"/>
      <c r="AM46" s="64"/>
      <c r="AN46" s="62"/>
      <c r="AO46" s="63"/>
      <c r="AP46" s="63"/>
      <c r="AQ46" s="63"/>
      <c r="AR46" s="63"/>
      <c r="AS46" s="63"/>
      <c r="AT46" s="64"/>
      <c r="AU46" s="62"/>
      <c r="AV46" s="63"/>
      <c r="AW46" s="64"/>
      <c r="AX46" s="253"/>
      <c r="AY46" s="254"/>
      <c r="AZ46" s="255"/>
      <c r="BA46" s="256"/>
      <c r="BB46" s="416"/>
      <c r="BC46" s="417"/>
      <c r="BD46" s="417"/>
      <c r="BE46" s="417"/>
      <c r="BF46" s="418"/>
    </row>
    <row r="47" spans="2:58" ht="20.25" customHeight="1" x14ac:dyDescent="0.4">
      <c r="B47" s="284"/>
      <c r="C47" s="437"/>
      <c r="D47" s="438"/>
      <c r="E47" s="439"/>
      <c r="F47" s="471"/>
      <c r="G47" s="446"/>
      <c r="H47" s="444"/>
      <c r="I47" s="444"/>
      <c r="J47" s="445"/>
      <c r="K47" s="455"/>
      <c r="L47" s="456"/>
      <c r="M47" s="456"/>
      <c r="N47" s="457"/>
      <c r="O47" s="143"/>
      <c r="P47" s="269" t="s">
        <v>14</v>
      </c>
      <c r="Q47" s="270"/>
      <c r="R47" s="271"/>
      <c r="S47" s="144" t="str">
        <f>IF(S46="","",VLOOKUP(S46,'シフト記号表（勤務時間帯)'!$C$5:$K$36,9,FALSE))</f>
        <v/>
      </c>
      <c r="T47" s="145" t="str">
        <f>IF(T46="","",VLOOKUP(T46,'シフト記号表（勤務時間帯)'!$C$5:$K$36,9,FALSE))</f>
        <v/>
      </c>
      <c r="U47" s="145" t="str">
        <f>IF(U46="","",VLOOKUP(U46,'シフト記号表（勤務時間帯)'!$C$5:$K$36,9,FALSE))</f>
        <v/>
      </c>
      <c r="V47" s="145" t="str">
        <f>IF(V46="","",VLOOKUP(V46,'シフト記号表（勤務時間帯)'!$C$5:$K$36,9,FALSE))</f>
        <v/>
      </c>
      <c r="W47" s="145" t="str">
        <f>IF(W46="","",VLOOKUP(W46,'シフト記号表（勤務時間帯)'!$C$5:$K$36,9,FALSE))</f>
        <v/>
      </c>
      <c r="X47" s="145" t="str">
        <f>IF(X46="","",VLOOKUP(X46,'シフト記号表（勤務時間帯)'!$C$5:$K$36,9,FALSE))</f>
        <v/>
      </c>
      <c r="Y47" s="146" t="str">
        <f>IF(Y46="","",VLOOKUP(Y46,'シフト記号表（勤務時間帯)'!$C$5:$K$36,9,FALSE))</f>
        <v/>
      </c>
      <c r="Z47" s="144" t="str">
        <f>IF(Z46="","",VLOOKUP(Z46,'シフト記号表（勤務時間帯)'!$C$5:$K$36,9,FALSE))</f>
        <v/>
      </c>
      <c r="AA47" s="145" t="str">
        <f>IF(AA46="","",VLOOKUP(AA46,'シフト記号表（勤務時間帯)'!$C$5:$K$36,9,FALSE))</f>
        <v/>
      </c>
      <c r="AB47" s="145" t="str">
        <f>IF(AB46="","",VLOOKUP(AB46,'シフト記号表（勤務時間帯)'!$C$5:$K$36,9,FALSE))</f>
        <v/>
      </c>
      <c r="AC47" s="145" t="str">
        <f>IF(AC46="","",VLOOKUP(AC46,'シフト記号表（勤務時間帯)'!$C$5:$K$36,9,FALSE))</f>
        <v/>
      </c>
      <c r="AD47" s="145" t="str">
        <f>IF(AD46="","",VLOOKUP(AD46,'シフト記号表（勤務時間帯)'!$C$5:$K$36,9,FALSE))</f>
        <v/>
      </c>
      <c r="AE47" s="145" t="str">
        <f>IF(AE46="","",VLOOKUP(AE46,'シフト記号表（勤務時間帯)'!$C$5:$K$36,9,FALSE))</f>
        <v/>
      </c>
      <c r="AF47" s="146" t="str">
        <f>IF(AF46="","",VLOOKUP(AF46,'シフト記号表（勤務時間帯)'!$C$5:$K$36,9,FALSE))</f>
        <v/>
      </c>
      <c r="AG47" s="144" t="str">
        <f>IF(AG46="","",VLOOKUP(AG46,'シフト記号表（勤務時間帯)'!$C$5:$K$36,9,FALSE))</f>
        <v/>
      </c>
      <c r="AH47" s="145" t="str">
        <f>IF(AH46="","",VLOOKUP(AH46,'シフト記号表（勤務時間帯)'!$C$5:$K$36,9,FALSE))</f>
        <v/>
      </c>
      <c r="AI47" s="145" t="str">
        <f>IF(AI46="","",VLOOKUP(AI46,'シフト記号表（勤務時間帯)'!$C$5:$K$36,9,FALSE))</f>
        <v/>
      </c>
      <c r="AJ47" s="145" t="str">
        <f>IF(AJ46="","",VLOOKUP(AJ46,'シフト記号表（勤務時間帯)'!$C$5:$K$36,9,FALSE))</f>
        <v/>
      </c>
      <c r="AK47" s="145" t="str">
        <f>IF(AK46="","",VLOOKUP(AK46,'シフト記号表（勤務時間帯)'!$C$5:$K$36,9,FALSE))</f>
        <v/>
      </c>
      <c r="AL47" s="145" t="str">
        <f>IF(AL46="","",VLOOKUP(AL46,'シフト記号表（勤務時間帯)'!$C$5:$K$36,9,FALSE))</f>
        <v/>
      </c>
      <c r="AM47" s="146" t="str">
        <f>IF(AM46="","",VLOOKUP(AM46,'シフト記号表（勤務時間帯)'!$C$5:$K$36,9,FALSE))</f>
        <v/>
      </c>
      <c r="AN47" s="144" t="str">
        <f>IF(AN46="","",VLOOKUP(AN46,'シフト記号表（勤務時間帯)'!$C$5:$K$36,9,FALSE))</f>
        <v/>
      </c>
      <c r="AO47" s="145" t="str">
        <f>IF(AO46="","",VLOOKUP(AO46,'シフト記号表（勤務時間帯)'!$C$5:$K$36,9,FALSE))</f>
        <v/>
      </c>
      <c r="AP47" s="145" t="str">
        <f>IF(AP46="","",VLOOKUP(AP46,'シフト記号表（勤務時間帯)'!$C$5:$K$36,9,FALSE))</f>
        <v/>
      </c>
      <c r="AQ47" s="145" t="str">
        <f>IF(AQ46="","",VLOOKUP(AQ46,'シフト記号表（勤務時間帯)'!$C$5:$K$36,9,FALSE))</f>
        <v/>
      </c>
      <c r="AR47" s="145" t="str">
        <f>IF(AR46="","",VLOOKUP(AR46,'シフト記号表（勤務時間帯)'!$C$5:$K$36,9,FALSE))</f>
        <v/>
      </c>
      <c r="AS47" s="145" t="str">
        <f>IF(AS46="","",VLOOKUP(AS46,'シフト記号表（勤務時間帯)'!$C$5:$K$36,9,FALSE))</f>
        <v/>
      </c>
      <c r="AT47" s="146" t="str">
        <f>IF(AT46="","",VLOOKUP(AT46,'シフト記号表（勤務時間帯)'!$C$5:$K$36,9,FALSE))</f>
        <v/>
      </c>
      <c r="AU47" s="144" t="str">
        <f>IF(AU46="","",VLOOKUP(AU46,'シフト記号表（勤務時間帯)'!$C$5:$K$36,9,FALSE))</f>
        <v/>
      </c>
      <c r="AV47" s="145" t="str">
        <f>IF(AV46="","",VLOOKUP(AV46,'シフト記号表（勤務時間帯)'!$C$5:$K$36,9,FALSE))</f>
        <v/>
      </c>
      <c r="AW47" s="146" t="str">
        <f>IF(AW46="","",VLOOKUP(AW46,'シフト記号表（勤務時間帯)'!$C$5:$K$36,9,FALSE))</f>
        <v/>
      </c>
      <c r="AX47" s="272">
        <f>IF($BB$3="計画",SUM(S47:AT47),IF($BB$3="実績",SUM(S47:AW47),""))</f>
        <v>0</v>
      </c>
      <c r="AY47" s="273"/>
      <c r="AZ47" s="274">
        <f>IF($BB$3="計画",AX47/4,IF($BB$3="実績",AX47/($AM$10/7),""))</f>
        <v>0</v>
      </c>
      <c r="BA47" s="275"/>
      <c r="BB47" s="419"/>
      <c r="BC47" s="420"/>
      <c r="BD47" s="420"/>
      <c r="BE47" s="420"/>
      <c r="BF47" s="421"/>
    </row>
    <row r="48" spans="2:58" ht="20.25" customHeight="1" x14ac:dyDescent="0.4">
      <c r="B48" s="284"/>
      <c r="C48" s="440"/>
      <c r="D48" s="441"/>
      <c r="E48" s="442"/>
      <c r="F48" s="472"/>
      <c r="G48" s="446"/>
      <c r="H48" s="444"/>
      <c r="I48" s="444"/>
      <c r="J48" s="445"/>
      <c r="K48" s="458"/>
      <c r="L48" s="459"/>
      <c r="M48" s="459"/>
      <c r="N48" s="460"/>
      <c r="O48" s="147">
        <f t="shared" ref="O48" si="13">C46</f>
        <v>0</v>
      </c>
      <c r="P48" s="316" t="s">
        <v>49</v>
      </c>
      <c r="Q48" s="317"/>
      <c r="R48" s="318"/>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19">
        <f>IF($BB$3="計画",SUM(S48:AT48),IF($BB$3="実績",SUM(S48:AW48),""))</f>
        <v>0</v>
      </c>
      <c r="AY48" s="320"/>
      <c r="AZ48" s="321">
        <f>IF($BB$3="計画",AX48/4,IF($BB$3="実績",AX48/($AM$10/7),""))</f>
        <v>0</v>
      </c>
      <c r="BA48" s="322"/>
      <c r="BB48" s="422"/>
      <c r="BC48" s="423"/>
      <c r="BD48" s="423"/>
      <c r="BE48" s="423"/>
      <c r="BF48" s="424"/>
    </row>
    <row r="49" spans="2:58" ht="20.25" customHeight="1" x14ac:dyDescent="0.4">
      <c r="B49" s="284">
        <f t="shared" ref="B49" si="14">((ROW()-21)+2)/3</f>
        <v>10</v>
      </c>
      <c r="C49" s="437"/>
      <c r="D49" s="438"/>
      <c r="E49" s="439"/>
      <c r="F49" s="470"/>
      <c r="G49" s="443"/>
      <c r="H49" s="444"/>
      <c r="I49" s="444"/>
      <c r="J49" s="445"/>
      <c r="K49" s="452"/>
      <c r="L49" s="453"/>
      <c r="M49" s="453"/>
      <c r="N49" s="454"/>
      <c r="O49" s="206"/>
      <c r="P49" s="308" t="s">
        <v>48</v>
      </c>
      <c r="Q49" s="309"/>
      <c r="R49" s="310"/>
      <c r="S49" s="62"/>
      <c r="T49" s="63"/>
      <c r="U49" s="63"/>
      <c r="V49" s="63"/>
      <c r="W49" s="63"/>
      <c r="X49" s="63"/>
      <c r="Y49" s="64"/>
      <c r="Z49" s="62"/>
      <c r="AA49" s="63"/>
      <c r="AB49" s="63"/>
      <c r="AC49" s="63"/>
      <c r="AD49" s="63"/>
      <c r="AE49" s="63"/>
      <c r="AF49" s="64"/>
      <c r="AG49" s="62"/>
      <c r="AH49" s="63"/>
      <c r="AI49" s="63"/>
      <c r="AJ49" s="63"/>
      <c r="AK49" s="63"/>
      <c r="AL49" s="63"/>
      <c r="AM49" s="64"/>
      <c r="AN49" s="62"/>
      <c r="AO49" s="63"/>
      <c r="AP49" s="63"/>
      <c r="AQ49" s="63"/>
      <c r="AR49" s="63"/>
      <c r="AS49" s="63"/>
      <c r="AT49" s="64"/>
      <c r="AU49" s="62"/>
      <c r="AV49" s="63"/>
      <c r="AW49" s="64"/>
      <c r="AX49" s="253"/>
      <c r="AY49" s="254"/>
      <c r="AZ49" s="255"/>
      <c r="BA49" s="256"/>
      <c r="BB49" s="416"/>
      <c r="BC49" s="417"/>
      <c r="BD49" s="417"/>
      <c r="BE49" s="417"/>
      <c r="BF49" s="418"/>
    </row>
    <row r="50" spans="2:58" ht="20.25" customHeight="1" x14ac:dyDescent="0.4">
      <c r="B50" s="284"/>
      <c r="C50" s="437"/>
      <c r="D50" s="438"/>
      <c r="E50" s="439"/>
      <c r="F50" s="471"/>
      <c r="G50" s="446"/>
      <c r="H50" s="444"/>
      <c r="I50" s="444"/>
      <c r="J50" s="445"/>
      <c r="K50" s="455"/>
      <c r="L50" s="456"/>
      <c r="M50" s="456"/>
      <c r="N50" s="457"/>
      <c r="O50" s="143"/>
      <c r="P50" s="269" t="s">
        <v>14</v>
      </c>
      <c r="Q50" s="270"/>
      <c r="R50" s="271"/>
      <c r="S50" s="144" t="str">
        <f>IF(S49="","",VLOOKUP(S49,'シフト記号表（勤務時間帯)'!$C$5:$K$36,9,FALSE))</f>
        <v/>
      </c>
      <c r="T50" s="145" t="str">
        <f>IF(T49="","",VLOOKUP(T49,'シフト記号表（勤務時間帯)'!$C$5:$K$36,9,FALSE))</f>
        <v/>
      </c>
      <c r="U50" s="145" t="str">
        <f>IF(U49="","",VLOOKUP(U49,'シフト記号表（勤務時間帯)'!$C$5:$K$36,9,FALSE))</f>
        <v/>
      </c>
      <c r="V50" s="145" t="str">
        <f>IF(V49="","",VLOOKUP(V49,'シフト記号表（勤務時間帯)'!$C$5:$K$36,9,FALSE))</f>
        <v/>
      </c>
      <c r="W50" s="145" t="str">
        <f>IF(W49="","",VLOOKUP(W49,'シフト記号表（勤務時間帯)'!$C$5:$K$36,9,FALSE))</f>
        <v/>
      </c>
      <c r="X50" s="145" t="str">
        <f>IF(X49="","",VLOOKUP(X49,'シフト記号表（勤務時間帯)'!$C$5:$K$36,9,FALSE))</f>
        <v/>
      </c>
      <c r="Y50" s="146" t="str">
        <f>IF(Y49="","",VLOOKUP(Y49,'シフト記号表（勤務時間帯)'!$C$5:$K$36,9,FALSE))</f>
        <v/>
      </c>
      <c r="Z50" s="144" t="str">
        <f>IF(Z49="","",VLOOKUP(Z49,'シフト記号表（勤務時間帯)'!$C$5:$K$36,9,FALSE))</f>
        <v/>
      </c>
      <c r="AA50" s="145" t="str">
        <f>IF(AA49="","",VLOOKUP(AA49,'シフト記号表（勤務時間帯)'!$C$5:$K$36,9,FALSE))</f>
        <v/>
      </c>
      <c r="AB50" s="145" t="str">
        <f>IF(AB49="","",VLOOKUP(AB49,'シフト記号表（勤務時間帯)'!$C$5:$K$36,9,FALSE))</f>
        <v/>
      </c>
      <c r="AC50" s="145" t="str">
        <f>IF(AC49="","",VLOOKUP(AC49,'シフト記号表（勤務時間帯)'!$C$5:$K$36,9,FALSE))</f>
        <v/>
      </c>
      <c r="AD50" s="145" t="str">
        <f>IF(AD49="","",VLOOKUP(AD49,'シフト記号表（勤務時間帯)'!$C$5:$K$36,9,FALSE))</f>
        <v/>
      </c>
      <c r="AE50" s="145" t="str">
        <f>IF(AE49="","",VLOOKUP(AE49,'シフト記号表（勤務時間帯)'!$C$5:$K$36,9,FALSE))</f>
        <v/>
      </c>
      <c r="AF50" s="146" t="str">
        <f>IF(AF49="","",VLOOKUP(AF49,'シフト記号表（勤務時間帯)'!$C$5:$K$36,9,FALSE))</f>
        <v/>
      </c>
      <c r="AG50" s="144" t="str">
        <f>IF(AG49="","",VLOOKUP(AG49,'シフト記号表（勤務時間帯)'!$C$5:$K$36,9,FALSE))</f>
        <v/>
      </c>
      <c r="AH50" s="145" t="str">
        <f>IF(AH49="","",VLOOKUP(AH49,'シフト記号表（勤務時間帯)'!$C$5:$K$36,9,FALSE))</f>
        <v/>
      </c>
      <c r="AI50" s="145" t="str">
        <f>IF(AI49="","",VLOOKUP(AI49,'シフト記号表（勤務時間帯)'!$C$5:$K$36,9,FALSE))</f>
        <v/>
      </c>
      <c r="AJ50" s="145" t="str">
        <f>IF(AJ49="","",VLOOKUP(AJ49,'シフト記号表（勤務時間帯)'!$C$5:$K$36,9,FALSE))</f>
        <v/>
      </c>
      <c r="AK50" s="145" t="str">
        <f>IF(AK49="","",VLOOKUP(AK49,'シフト記号表（勤務時間帯)'!$C$5:$K$36,9,FALSE))</f>
        <v/>
      </c>
      <c r="AL50" s="145" t="str">
        <f>IF(AL49="","",VLOOKUP(AL49,'シフト記号表（勤務時間帯)'!$C$5:$K$36,9,FALSE))</f>
        <v/>
      </c>
      <c r="AM50" s="146" t="str">
        <f>IF(AM49="","",VLOOKUP(AM49,'シフト記号表（勤務時間帯)'!$C$5:$K$36,9,FALSE))</f>
        <v/>
      </c>
      <c r="AN50" s="144" t="str">
        <f>IF(AN49="","",VLOOKUP(AN49,'シフト記号表（勤務時間帯)'!$C$5:$K$36,9,FALSE))</f>
        <v/>
      </c>
      <c r="AO50" s="145" t="str">
        <f>IF(AO49="","",VLOOKUP(AO49,'シフト記号表（勤務時間帯)'!$C$5:$K$36,9,FALSE))</f>
        <v/>
      </c>
      <c r="AP50" s="145" t="str">
        <f>IF(AP49="","",VLOOKUP(AP49,'シフト記号表（勤務時間帯)'!$C$5:$K$36,9,FALSE))</f>
        <v/>
      </c>
      <c r="AQ50" s="145" t="str">
        <f>IF(AQ49="","",VLOOKUP(AQ49,'シフト記号表（勤務時間帯)'!$C$5:$K$36,9,FALSE))</f>
        <v/>
      </c>
      <c r="AR50" s="145" t="str">
        <f>IF(AR49="","",VLOOKUP(AR49,'シフト記号表（勤務時間帯)'!$C$5:$K$36,9,FALSE))</f>
        <v/>
      </c>
      <c r="AS50" s="145" t="str">
        <f>IF(AS49="","",VLOOKUP(AS49,'シフト記号表（勤務時間帯)'!$C$5:$K$36,9,FALSE))</f>
        <v/>
      </c>
      <c r="AT50" s="146" t="str">
        <f>IF(AT49="","",VLOOKUP(AT49,'シフト記号表（勤務時間帯)'!$C$5:$K$36,9,FALSE))</f>
        <v/>
      </c>
      <c r="AU50" s="144" t="str">
        <f>IF(AU49="","",VLOOKUP(AU49,'シフト記号表（勤務時間帯)'!$C$5:$K$36,9,FALSE))</f>
        <v/>
      </c>
      <c r="AV50" s="145" t="str">
        <f>IF(AV49="","",VLOOKUP(AV49,'シフト記号表（勤務時間帯)'!$C$5:$K$36,9,FALSE))</f>
        <v/>
      </c>
      <c r="AW50" s="146" t="str">
        <f>IF(AW49="","",VLOOKUP(AW49,'シフト記号表（勤務時間帯)'!$C$5:$K$36,9,FALSE))</f>
        <v/>
      </c>
      <c r="AX50" s="272">
        <f>IF($BB$3="計画",SUM(S50:AT50),IF($BB$3="実績",SUM(S50:AW50),""))</f>
        <v>0</v>
      </c>
      <c r="AY50" s="273"/>
      <c r="AZ50" s="274">
        <f>IF($BB$3="計画",AX50/4,IF($BB$3="実績",AX50/($AM$10/7),""))</f>
        <v>0</v>
      </c>
      <c r="BA50" s="275"/>
      <c r="BB50" s="419"/>
      <c r="BC50" s="420"/>
      <c r="BD50" s="420"/>
      <c r="BE50" s="420"/>
      <c r="BF50" s="421"/>
    </row>
    <row r="51" spans="2:58" ht="20.25" customHeight="1" x14ac:dyDescent="0.4">
      <c r="B51" s="284"/>
      <c r="C51" s="440"/>
      <c r="D51" s="441"/>
      <c r="E51" s="442"/>
      <c r="F51" s="472"/>
      <c r="G51" s="446"/>
      <c r="H51" s="444"/>
      <c r="I51" s="444"/>
      <c r="J51" s="445"/>
      <c r="K51" s="458"/>
      <c r="L51" s="459"/>
      <c r="M51" s="459"/>
      <c r="N51" s="460"/>
      <c r="O51" s="147">
        <f t="shared" ref="O51" si="15">C49</f>
        <v>0</v>
      </c>
      <c r="P51" s="316" t="s">
        <v>49</v>
      </c>
      <c r="Q51" s="317"/>
      <c r="R51" s="318"/>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19">
        <f>IF($BB$3="計画",SUM(S51:AT51),IF($BB$3="実績",SUM(S51:AW51),""))</f>
        <v>0</v>
      </c>
      <c r="AY51" s="320"/>
      <c r="AZ51" s="321">
        <f>IF($BB$3="計画",AX51/4,IF($BB$3="実績",AX51/($AM$10/7),""))</f>
        <v>0</v>
      </c>
      <c r="BA51" s="322"/>
      <c r="BB51" s="422"/>
      <c r="BC51" s="423"/>
      <c r="BD51" s="423"/>
      <c r="BE51" s="423"/>
      <c r="BF51" s="424"/>
    </row>
    <row r="52" spans="2:58" ht="20.25" customHeight="1" x14ac:dyDescent="0.4">
      <c r="B52" s="284">
        <f t="shared" ref="B52" si="16">((ROW()-21)+2)/3</f>
        <v>11</v>
      </c>
      <c r="C52" s="437"/>
      <c r="D52" s="438"/>
      <c r="E52" s="439"/>
      <c r="F52" s="470"/>
      <c r="G52" s="443"/>
      <c r="H52" s="444"/>
      <c r="I52" s="444"/>
      <c r="J52" s="445"/>
      <c r="K52" s="452"/>
      <c r="L52" s="453"/>
      <c r="M52" s="453"/>
      <c r="N52" s="454"/>
      <c r="O52" s="206"/>
      <c r="P52" s="308" t="s">
        <v>48</v>
      </c>
      <c r="Q52" s="309"/>
      <c r="R52" s="310"/>
      <c r="S52" s="62"/>
      <c r="T52" s="63"/>
      <c r="U52" s="63"/>
      <c r="V52" s="63"/>
      <c r="W52" s="63"/>
      <c r="X52" s="63"/>
      <c r="Y52" s="64"/>
      <c r="Z52" s="62"/>
      <c r="AA52" s="63"/>
      <c r="AB52" s="63"/>
      <c r="AC52" s="63"/>
      <c r="AD52" s="63"/>
      <c r="AE52" s="63"/>
      <c r="AF52" s="64"/>
      <c r="AG52" s="62"/>
      <c r="AH52" s="63"/>
      <c r="AI52" s="63"/>
      <c r="AJ52" s="63"/>
      <c r="AK52" s="63"/>
      <c r="AL52" s="63"/>
      <c r="AM52" s="64"/>
      <c r="AN52" s="62"/>
      <c r="AO52" s="63"/>
      <c r="AP52" s="63"/>
      <c r="AQ52" s="63"/>
      <c r="AR52" s="63"/>
      <c r="AS52" s="63"/>
      <c r="AT52" s="64"/>
      <c r="AU52" s="62"/>
      <c r="AV52" s="63"/>
      <c r="AW52" s="64"/>
      <c r="AX52" s="253"/>
      <c r="AY52" s="254"/>
      <c r="AZ52" s="255"/>
      <c r="BA52" s="256"/>
      <c r="BB52" s="416"/>
      <c r="BC52" s="417"/>
      <c r="BD52" s="417"/>
      <c r="BE52" s="417"/>
      <c r="BF52" s="418"/>
    </row>
    <row r="53" spans="2:58" ht="20.25" customHeight="1" x14ac:dyDescent="0.4">
      <c r="B53" s="284"/>
      <c r="C53" s="437"/>
      <c r="D53" s="438"/>
      <c r="E53" s="439"/>
      <c r="F53" s="471"/>
      <c r="G53" s="446"/>
      <c r="H53" s="444"/>
      <c r="I53" s="444"/>
      <c r="J53" s="445"/>
      <c r="K53" s="455"/>
      <c r="L53" s="456"/>
      <c r="M53" s="456"/>
      <c r="N53" s="457"/>
      <c r="O53" s="143"/>
      <c r="P53" s="269" t="s">
        <v>14</v>
      </c>
      <c r="Q53" s="270"/>
      <c r="R53" s="271"/>
      <c r="S53" s="144" t="str">
        <f>IF(S52="","",VLOOKUP(S52,'シフト記号表（勤務時間帯)'!$C$5:$K$36,9,FALSE))</f>
        <v/>
      </c>
      <c r="T53" s="145" t="str">
        <f>IF(T52="","",VLOOKUP(T52,'シフト記号表（勤務時間帯)'!$C$5:$K$36,9,FALSE))</f>
        <v/>
      </c>
      <c r="U53" s="145" t="str">
        <f>IF(U52="","",VLOOKUP(U52,'シフト記号表（勤務時間帯)'!$C$5:$K$36,9,FALSE))</f>
        <v/>
      </c>
      <c r="V53" s="145" t="str">
        <f>IF(V52="","",VLOOKUP(V52,'シフト記号表（勤務時間帯)'!$C$5:$K$36,9,FALSE))</f>
        <v/>
      </c>
      <c r="W53" s="145" t="str">
        <f>IF(W52="","",VLOOKUP(W52,'シフト記号表（勤務時間帯)'!$C$5:$K$36,9,FALSE))</f>
        <v/>
      </c>
      <c r="X53" s="145" t="str">
        <f>IF(X52="","",VLOOKUP(X52,'シフト記号表（勤務時間帯)'!$C$5:$K$36,9,FALSE))</f>
        <v/>
      </c>
      <c r="Y53" s="146" t="str">
        <f>IF(Y52="","",VLOOKUP(Y52,'シフト記号表（勤務時間帯)'!$C$5:$K$36,9,FALSE))</f>
        <v/>
      </c>
      <c r="Z53" s="144" t="str">
        <f>IF(Z52="","",VLOOKUP(Z52,'シフト記号表（勤務時間帯)'!$C$5:$K$36,9,FALSE))</f>
        <v/>
      </c>
      <c r="AA53" s="145" t="str">
        <f>IF(AA52="","",VLOOKUP(AA52,'シフト記号表（勤務時間帯)'!$C$5:$K$36,9,FALSE))</f>
        <v/>
      </c>
      <c r="AB53" s="145" t="str">
        <f>IF(AB52="","",VLOOKUP(AB52,'シフト記号表（勤務時間帯)'!$C$5:$K$36,9,FALSE))</f>
        <v/>
      </c>
      <c r="AC53" s="145" t="str">
        <f>IF(AC52="","",VLOOKUP(AC52,'シフト記号表（勤務時間帯)'!$C$5:$K$36,9,FALSE))</f>
        <v/>
      </c>
      <c r="AD53" s="145" t="str">
        <f>IF(AD52="","",VLOOKUP(AD52,'シフト記号表（勤務時間帯)'!$C$5:$K$36,9,FALSE))</f>
        <v/>
      </c>
      <c r="AE53" s="145" t="str">
        <f>IF(AE52="","",VLOOKUP(AE52,'シフト記号表（勤務時間帯)'!$C$5:$K$36,9,FALSE))</f>
        <v/>
      </c>
      <c r="AF53" s="146" t="str">
        <f>IF(AF52="","",VLOOKUP(AF52,'シフト記号表（勤務時間帯)'!$C$5:$K$36,9,FALSE))</f>
        <v/>
      </c>
      <c r="AG53" s="144" t="str">
        <f>IF(AG52="","",VLOOKUP(AG52,'シフト記号表（勤務時間帯)'!$C$5:$K$36,9,FALSE))</f>
        <v/>
      </c>
      <c r="AH53" s="145" t="str">
        <f>IF(AH52="","",VLOOKUP(AH52,'シフト記号表（勤務時間帯)'!$C$5:$K$36,9,FALSE))</f>
        <v/>
      </c>
      <c r="AI53" s="145" t="str">
        <f>IF(AI52="","",VLOOKUP(AI52,'シフト記号表（勤務時間帯)'!$C$5:$K$36,9,FALSE))</f>
        <v/>
      </c>
      <c r="AJ53" s="145" t="str">
        <f>IF(AJ52="","",VLOOKUP(AJ52,'シフト記号表（勤務時間帯)'!$C$5:$K$36,9,FALSE))</f>
        <v/>
      </c>
      <c r="AK53" s="145" t="str">
        <f>IF(AK52="","",VLOOKUP(AK52,'シフト記号表（勤務時間帯)'!$C$5:$K$36,9,FALSE))</f>
        <v/>
      </c>
      <c r="AL53" s="145" t="str">
        <f>IF(AL52="","",VLOOKUP(AL52,'シフト記号表（勤務時間帯)'!$C$5:$K$36,9,FALSE))</f>
        <v/>
      </c>
      <c r="AM53" s="146" t="str">
        <f>IF(AM52="","",VLOOKUP(AM52,'シフト記号表（勤務時間帯)'!$C$5:$K$36,9,FALSE))</f>
        <v/>
      </c>
      <c r="AN53" s="144" t="str">
        <f>IF(AN52="","",VLOOKUP(AN52,'シフト記号表（勤務時間帯)'!$C$5:$K$36,9,FALSE))</f>
        <v/>
      </c>
      <c r="AO53" s="145" t="str">
        <f>IF(AO52="","",VLOOKUP(AO52,'シフト記号表（勤務時間帯)'!$C$5:$K$36,9,FALSE))</f>
        <v/>
      </c>
      <c r="AP53" s="145" t="str">
        <f>IF(AP52="","",VLOOKUP(AP52,'シフト記号表（勤務時間帯)'!$C$5:$K$36,9,FALSE))</f>
        <v/>
      </c>
      <c r="AQ53" s="145" t="str">
        <f>IF(AQ52="","",VLOOKUP(AQ52,'シフト記号表（勤務時間帯)'!$C$5:$K$36,9,FALSE))</f>
        <v/>
      </c>
      <c r="AR53" s="145" t="str">
        <f>IF(AR52="","",VLOOKUP(AR52,'シフト記号表（勤務時間帯)'!$C$5:$K$36,9,FALSE))</f>
        <v/>
      </c>
      <c r="AS53" s="145" t="str">
        <f>IF(AS52="","",VLOOKUP(AS52,'シフト記号表（勤務時間帯)'!$C$5:$K$36,9,FALSE))</f>
        <v/>
      </c>
      <c r="AT53" s="146" t="str">
        <f>IF(AT52="","",VLOOKUP(AT52,'シフト記号表（勤務時間帯)'!$C$5:$K$36,9,FALSE))</f>
        <v/>
      </c>
      <c r="AU53" s="144" t="str">
        <f>IF(AU52="","",VLOOKUP(AU52,'シフト記号表（勤務時間帯)'!$C$5:$K$36,9,FALSE))</f>
        <v/>
      </c>
      <c r="AV53" s="145" t="str">
        <f>IF(AV52="","",VLOOKUP(AV52,'シフト記号表（勤務時間帯)'!$C$5:$K$36,9,FALSE))</f>
        <v/>
      </c>
      <c r="AW53" s="146" t="str">
        <f>IF(AW52="","",VLOOKUP(AW52,'シフト記号表（勤務時間帯)'!$C$5:$K$36,9,FALSE))</f>
        <v/>
      </c>
      <c r="AX53" s="272">
        <f>IF($BB$3="計画",SUM(S53:AT53),IF($BB$3="実績",SUM(S53:AW53),""))</f>
        <v>0</v>
      </c>
      <c r="AY53" s="273"/>
      <c r="AZ53" s="274">
        <f>IF($BB$3="計画",AX53/4,IF($BB$3="実績",AX53/($AM$10/7),""))</f>
        <v>0</v>
      </c>
      <c r="BA53" s="275"/>
      <c r="BB53" s="419"/>
      <c r="BC53" s="420"/>
      <c r="BD53" s="420"/>
      <c r="BE53" s="420"/>
      <c r="BF53" s="421"/>
    </row>
    <row r="54" spans="2:58" ht="20.25" customHeight="1" x14ac:dyDescent="0.4">
      <c r="B54" s="284"/>
      <c r="C54" s="440"/>
      <c r="D54" s="441"/>
      <c r="E54" s="442"/>
      <c r="F54" s="472"/>
      <c r="G54" s="446"/>
      <c r="H54" s="444"/>
      <c r="I54" s="444"/>
      <c r="J54" s="445"/>
      <c r="K54" s="458"/>
      <c r="L54" s="459"/>
      <c r="M54" s="459"/>
      <c r="N54" s="460"/>
      <c r="O54" s="147">
        <f t="shared" ref="O54" si="17">C52</f>
        <v>0</v>
      </c>
      <c r="P54" s="316" t="s">
        <v>49</v>
      </c>
      <c r="Q54" s="317"/>
      <c r="R54" s="318"/>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19">
        <f>IF($BB$3="計画",SUM(S54:AT54),IF($BB$3="実績",SUM(S54:AW54),""))</f>
        <v>0</v>
      </c>
      <c r="AY54" s="320"/>
      <c r="AZ54" s="321">
        <f>IF($BB$3="計画",AX54/4,IF($BB$3="実績",AX54/($AM$10/7),""))</f>
        <v>0</v>
      </c>
      <c r="BA54" s="322"/>
      <c r="BB54" s="422"/>
      <c r="BC54" s="423"/>
      <c r="BD54" s="423"/>
      <c r="BE54" s="423"/>
      <c r="BF54" s="424"/>
    </row>
    <row r="55" spans="2:58" ht="20.25" customHeight="1" x14ac:dyDescent="0.4">
      <c r="B55" s="284">
        <f t="shared" ref="B55" si="18">((ROW()-21)+2)/3</f>
        <v>12</v>
      </c>
      <c r="C55" s="437"/>
      <c r="D55" s="438"/>
      <c r="E55" s="439"/>
      <c r="F55" s="470"/>
      <c r="G55" s="443"/>
      <c r="H55" s="444"/>
      <c r="I55" s="444"/>
      <c r="J55" s="445"/>
      <c r="K55" s="452"/>
      <c r="L55" s="453"/>
      <c r="M55" s="453"/>
      <c r="N55" s="454"/>
      <c r="O55" s="206"/>
      <c r="P55" s="308" t="s">
        <v>48</v>
      </c>
      <c r="Q55" s="309"/>
      <c r="R55" s="310"/>
      <c r="S55" s="62"/>
      <c r="T55" s="63"/>
      <c r="U55" s="63"/>
      <c r="V55" s="63"/>
      <c r="W55" s="63"/>
      <c r="X55" s="63"/>
      <c r="Y55" s="64"/>
      <c r="Z55" s="62"/>
      <c r="AA55" s="63"/>
      <c r="AB55" s="63"/>
      <c r="AC55" s="63"/>
      <c r="AD55" s="63"/>
      <c r="AE55" s="63"/>
      <c r="AF55" s="64"/>
      <c r="AG55" s="62"/>
      <c r="AH55" s="63"/>
      <c r="AI55" s="63"/>
      <c r="AJ55" s="63"/>
      <c r="AK55" s="63"/>
      <c r="AL55" s="63"/>
      <c r="AM55" s="64"/>
      <c r="AN55" s="62"/>
      <c r="AO55" s="63"/>
      <c r="AP55" s="63"/>
      <c r="AQ55" s="63"/>
      <c r="AR55" s="63"/>
      <c r="AS55" s="63"/>
      <c r="AT55" s="64"/>
      <c r="AU55" s="62"/>
      <c r="AV55" s="63"/>
      <c r="AW55" s="64"/>
      <c r="AX55" s="253"/>
      <c r="AY55" s="254"/>
      <c r="AZ55" s="255"/>
      <c r="BA55" s="256"/>
      <c r="BB55" s="416"/>
      <c r="BC55" s="417"/>
      <c r="BD55" s="417"/>
      <c r="BE55" s="417"/>
      <c r="BF55" s="418"/>
    </row>
    <row r="56" spans="2:58" ht="20.25" customHeight="1" x14ac:dyDescent="0.4">
      <c r="B56" s="284"/>
      <c r="C56" s="437"/>
      <c r="D56" s="438"/>
      <c r="E56" s="439"/>
      <c r="F56" s="471"/>
      <c r="G56" s="446"/>
      <c r="H56" s="444"/>
      <c r="I56" s="444"/>
      <c r="J56" s="445"/>
      <c r="K56" s="455"/>
      <c r="L56" s="456"/>
      <c r="M56" s="456"/>
      <c r="N56" s="457"/>
      <c r="O56" s="143"/>
      <c r="P56" s="269" t="s">
        <v>14</v>
      </c>
      <c r="Q56" s="270"/>
      <c r="R56" s="271"/>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272">
        <f>IF($BB$3="計画",SUM(S56:AT56),IF($BB$3="実績",SUM(S56:AW56),""))</f>
        <v>0</v>
      </c>
      <c r="AY56" s="273"/>
      <c r="AZ56" s="274">
        <f>IF($BB$3="計画",AX56/4,IF($BB$3="実績",AX56/($AM$10/7),""))</f>
        <v>0</v>
      </c>
      <c r="BA56" s="275"/>
      <c r="BB56" s="419"/>
      <c r="BC56" s="420"/>
      <c r="BD56" s="420"/>
      <c r="BE56" s="420"/>
      <c r="BF56" s="421"/>
    </row>
    <row r="57" spans="2:58" ht="20.25" customHeight="1" x14ac:dyDescent="0.4">
      <c r="B57" s="284"/>
      <c r="C57" s="440"/>
      <c r="D57" s="441"/>
      <c r="E57" s="442"/>
      <c r="F57" s="472"/>
      <c r="G57" s="446"/>
      <c r="H57" s="444"/>
      <c r="I57" s="444"/>
      <c r="J57" s="445"/>
      <c r="K57" s="458"/>
      <c r="L57" s="459"/>
      <c r="M57" s="459"/>
      <c r="N57" s="460"/>
      <c r="O57" s="147">
        <f t="shared" ref="O57" si="19">C55</f>
        <v>0</v>
      </c>
      <c r="P57" s="316" t="s">
        <v>49</v>
      </c>
      <c r="Q57" s="317"/>
      <c r="R57" s="318"/>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19">
        <f>IF($BB$3="計画",SUM(S57:AT57),IF($BB$3="実績",SUM(S57:AW57),""))</f>
        <v>0</v>
      </c>
      <c r="AY57" s="320"/>
      <c r="AZ57" s="321">
        <f>IF($BB$3="計画",AX57/4,IF($BB$3="実績",AX57/($AM$10/7),""))</f>
        <v>0</v>
      </c>
      <c r="BA57" s="322"/>
      <c r="BB57" s="422"/>
      <c r="BC57" s="423"/>
      <c r="BD57" s="423"/>
      <c r="BE57" s="423"/>
      <c r="BF57" s="424"/>
    </row>
    <row r="58" spans="2:58" ht="20.25" customHeight="1" x14ac:dyDescent="0.4">
      <c r="B58" s="284">
        <f>((ROW()-21)+2)/3</f>
        <v>13</v>
      </c>
      <c r="C58" s="437"/>
      <c r="D58" s="438"/>
      <c r="E58" s="439"/>
      <c r="F58" s="470"/>
      <c r="G58" s="443"/>
      <c r="H58" s="444"/>
      <c r="I58" s="444"/>
      <c r="J58" s="445"/>
      <c r="K58" s="452"/>
      <c r="L58" s="453"/>
      <c r="M58" s="453"/>
      <c r="N58" s="454"/>
      <c r="O58" s="206"/>
      <c r="P58" s="308" t="s">
        <v>48</v>
      </c>
      <c r="Q58" s="309"/>
      <c r="R58" s="310"/>
      <c r="S58" s="62"/>
      <c r="T58" s="63"/>
      <c r="U58" s="63"/>
      <c r="V58" s="63"/>
      <c r="W58" s="63"/>
      <c r="X58" s="63"/>
      <c r="Y58" s="64"/>
      <c r="Z58" s="62"/>
      <c r="AA58" s="63"/>
      <c r="AB58" s="63"/>
      <c r="AC58" s="63"/>
      <c r="AD58" s="63"/>
      <c r="AE58" s="63"/>
      <c r="AF58" s="64"/>
      <c r="AG58" s="62"/>
      <c r="AH58" s="63"/>
      <c r="AI58" s="63"/>
      <c r="AJ58" s="63"/>
      <c r="AK58" s="63"/>
      <c r="AL58" s="63"/>
      <c r="AM58" s="64"/>
      <c r="AN58" s="62"/>
      <c r="AO58" s="63"/>
      <c r="AP58" s="63"/>
      <c r="AQ58" s="63"/>
      <c r="AR58" s="63"/>
      <c r="AS58" s="63"/>
      <c r="AT58" s="64"/>
      <c r="AU58" s="62"/>
      <c r="AV58" s="63"/>
      <c r="AW58" s="64"/>
      <c r="AX58" s="253"/>
      <c r="AY58" s="254"/>
      <c r="AZ58" s="255"/>
      <c r="BA58" s="256"/>
      <c r="BB58" s="416"/>
      <c r="BC58" s="417"/>
      <c r="BD58" s="417"/>
      <c r="BE58" s="417"/>
      <c r="BF58" s="418"/>
    </row>
    <row r="59" spans="2:58" ht="20.25" customHeight="1" x14ac:dyDescent="0.4">
      <c r="B59" s="284"/>
      <c r="C59" s="437"/>
      <c r="D59" s="438"/>
      <c r="E59" s="439"/>
      <c r="F59" s="471"/>
      <c r="G59" s="446"/>
      <c r="H59" s="444"/>
      <c r="I59" s="444"/>
      <c r="J59" s="445"/>
      <c r="K59" s="455"/>
      <c r="L59" s="456"/>
      <c r="M59" s="456"/>
      <c r="N59" s="457"/>
      <c r="O59" s="143"/>
      <c r="P59" s="269" t="s">
        <v>14</v>
      </c>
      <c r="Q59" s="270"/>
      <c r="R59" s="271"/>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272">
        <f>IF($BB$3="計画",SUM(S59:AT59),IF($BB$3="実績",SUM(S59:AW59),""))</f>
        <v>0</v>
      </c>
      <c r="AY59" s="273"/>
      <c r="AZ59" s="274">
        <f>IF($BB$3="計画",AX59/4,IF($BB$3="実績",AX59/($AM$10/7),""))</f>
        <v>0</v>
      </c>
      <c r="BA59" s="275"/>
      <c r="BB59" s="419"/>
      <c r="BC59" s="420"/>
      <c r="BD59" s="420"/>
      <c r="BE59" s="420"/>
      <c r="BF59" s="421"/>
    </row>
    <row r="60" spans="2:58" ht="20.25" customHeight="1" thickBot="1" x14ac:dyDescent="0.45">
      <c r="B60" s="284"/>
      <c r="C60" s="440"/>
      <c r="D60" s="441"/>
      <c r="E60" s="442"/>
      <c r="F60" s="482"/>
      <c r="G60" s="447"/>
      <c r="H60" s="448"/>
      <c r="I60" s="448"/>
      <c r="J60" s="449"/>
      <c r="K60" s="483"/>
      <c r="L60" s="484"/>
      <c r="M60" s="484"/>
      <c r="N60" s="485"/>
      <c r="O60" s="147">
        <f>C58</f>
        <v>0</v>
      </c>
      <c r="P60" s="279" t="s">
        <v>49</v>
      </c>
      <c r="Q60" s="280"/>
      <c r="R60" s="281"/>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282">
        <f>IF($BB$3="計画",SUM(S60:AT60),IF($BB$3="実績",SUM(S60:AW60),""))</f>
        <v>0</v>
      </c>
      <c r="AY60" s="283"/>
      <c r="AZ60" s="311">
        <f>IF($BB$3="計画",AX60/4,IF($BB$3="実績",AX60/($AM$10/7),""))</f>
        <v>0</v>
      </c>
      <c r="BA60" s="312"/>
      <c r="BB60" s="486"/>
      <c r="BC60" s="487"/>
      <c r="BD60" s="487"/>
      <c r="BE60" s="487"/>
      <c r="BF60" s="488"/>
    </row>
    <row r="61" spans="2:58" s="164" customFormat="1" ht="6" customHeight="1" thickBot="1" x14ac:dyDescent="0.45">
      <c r="B61" s="156"/>
      <c r="C61" s="157"/>
      <c r="D61" s="157"/>
      <c r="E61" s="157"/>
      <c r="F61" s="158"/>
      <c r="G61" s="159"/>
      <c r="H61" s="159"/>
      <c r="I61" s="159"/>
      <c r="J61" s="159"/>
      <c r="K61" s="158"/>
      <c r="L61" s="158"/>
      <c r="M61" s="158"/>
      <c r="N61" s="158"/>
      <c r="O61" s="158"/>
      <c r="P61" s="160"/>
      <c r="Q61" s="160"/>
      <c r="R61" s="160"/>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161"/>
      <c r="AY61" s="161"/>
      <c r="AZ61" s="162"/>
      <c r="BA61" s="162"/>
      <c r="BB61" s="158"/>
      <c r="BC61" s="158"/>
      <c r="BD61" s="158"/>
      <c r="BE61" s="158"/>
      <c r="BF61" s="163"/>
    </row>
    <row r="62" spans="2:58" ht="20.100000000000001" customHeight="1" x14ac:dyDescent="0.4">
      <c r="B62" s="165"/>
      <c r="C62" s="166"/>
      <c r="D62" s="166"/>
      <c r="E62" s="166"/>
      <c r="F62" s="166"/>
      <c r="G62" s="247" t="s">
        <v>148</v>
      </c>
      <c r="H62" s="247"/>
      <c r="I62" s="247"/>
      <c r="J62" s="247"/>
      <c r="K62" s="247"/>
      <c r="L62" s="247"/>
      <c r="M62" s="247"/>
      <c r="N62" s="247"/>
      <c r="O62" s="247"/>
      <c r="P62" s="247"/>
      <c r="Q62" s="247"/>
      <c r="R62" s="247"/>
      <c r="S62" s="40" t="str">
        <f>IF(SUMIF($O$22:$O$61, "生活相談員", S22:S61)=0,"",SUMIF($O$22:$O$61,"生活相談員",S22:S61))</f>
        <v/>
      </c>
      <c r="T62" s="41" t="str">
        <f t="shared" ref="T62:AW62" si="20">IF(SUMIF($O$22:$O$61, "生活相談員", T22:T61)=0,"",SUMIF($O$22:$O$61,"生活相談員",T22:T61))</f>
        <v/>
      </c>
      <c r="U62" s="41" t="str">
        <f t="shared" si="20"/>
        <v/>
      </c>
      <c r="V62" s="41" t="str">
        <f t="shared" si="20"/>
        <v/>
      </c>
      <c r="W62" s="41" t="str">
        <f t="shared" si="20"/>
        <v/>
      </c>
      <c r="X62" s="41" t="str">
        <f t="shared" si="20"/>
        <v/>
      </c>
      <c r="Y62" s="503" t="str">
        <f t="shared" si="20"/>
        <v/>
      </c>
      <c r="Z62" s="40" t="str">
        <f t="shared" si="20"/>
        <v/>
      </c>
      <c r="AA62" s="41" t="str">
        <f t="shared" si="20"/>
        <v/>
      </c>
      <c r="AB62" s="41" t="str">
        <f t="shared" si="20"/>
        <v/>
      </c>
      <c r="AC62" s="41" t="str">
        <f t="shared" si="20"/>
        <v/>
      </c>
      <c r="AD62" s="41" t="str">
        <f t="shared" si="20"/>
        <v/>
      </c>
      <c r="AE62" s="41" t="str">
        <f t="shared" si="20"/>
        <v/>
      </c>
      <c r="AF62" s="42" t="str">
        <f t="shared" si="20"/>
        <v/>
      </c>
      <c r="AG62" s="49" t="str">
        <f t="shared" si="20"/>
        <v/>
      </c>
      <c r="AH62" s="41" t="str">
        <f t="shared" si="20"/>
        <v/>
      </c>
      <c r="AI62" s="41" t="str">
        <f t="shared" si="20"/>
        <v/>
      </c>
      <c r="AJ62" s="41" t="str">
        <f t="shared" si="20"/>
        <v/>
      </c>
      <c r="AK62" s="41" t="str">
        <f t="shared" si="20"/>
        <v/>
      </c>
      <c r="AL62" s="41" t="str">
        <f t="shared" si="20"/>
        <v/>
      </c>
      <c r="AM62" s="503" t="str">
        <f t="shared" si="20"/>
        <v/>
      </c>
      <c r="AN62" s="40" t="str">
        <f t="shared" si="20"/>
        <v/>
      </c>
      <c r="AO62" s="41" t="str">
        <f t="shared" si="20"/>
        <v/>
      </c>
      <c r="AP62" s="41" t="str">
        <f t="shared" si="20"/>
        <v/>
      </c>
      <c r="AQ62" s="41" t="str">
        <f t="shared" si="20"/>
        <v/>
      </c>
      <c r="AR62" s="41" t="str">
        <f t="shared" si="20"/>
        <v/>
      </c>
      <c r="AS62" s="41" t="str">
        <f t="shared" si="20"/>
        <v/>
      </c>
      <c r="AT62" s="42" t="str">
        <f t="shared" si="20"/>
        <v/>
      </c>
      <c r="AU62" s="49" t="str">
        <f t="shared" si="20"/>
        <v/>
      </c>
      <c r="AV62" s="41" t="str">
        <f t="shared" si="20"/>
        <v/>
      </c>
      <c r="AW62" s="42" t="str">
        <f t="shared" si="20"/>
        <v/>
      </c>
      <c r="AX62" s="501" t="str">
        <f>IF(SUMIF($C$22:$C$60, "生活相談員", AX22:AY60)=0,"",SUMIF($C$22:$C$60,"生活相談員",AX22:AY60))</f>
        <v/>
      </c>
      <c r="AY62" s="250"/>
      <c r="AZ62" s="251" t="e">
        <f>IF($BB$3="計画",AX62/4,IF($BB$3="実績",AX62/($AM$10/7),""))</f>
        <v>#VALUE!</v>
      </c>
      <c r="BA62" s="252"/>
      <c r="BB62" s="170"/>
      <c r="BC62" s="171"/>
      <c r="BD62" s="171"/>
      <c r="BE62" s="171"/>
      <c r="BF62" s="172"/>
    </row>
    <row r="63" spans="2:58" ht="20.25" customHeight="1" x14ac:dyDescent="0.4">
      <c r="B63" s="173"/>
      <c r="C63" s="174"/>
      <c r="D63" s="174"/>
      <c r="E63" s="174"/>
      <c r="F63" s="174"/>
      <c r="G63" s="218" t="s">
        <v>204</v>
      </c>
      <c r="H63" s="218"/>
      <c r="I63" s="218"/>
      <c r="J63" s="218"/>
      <c r="K63" s="218"/>
      <c r="L63" s="218"/>
      <c r="M63" s="218"/>
      <c r="N63" s="218"/>
      <c r="O63" s="218"/>
      <c r="P63" s="218"/>
      <c r="Q63" s="218"/>
      <c r="R63" s="218"/>
      <c r="S63" s="43" t="str">
        <f>IF(SUMIF($O$22:$O$61, "看護職員", S22:S61)=0,"",SUMIF($O$22:$O$61, "看護職員", S22:S61))</f>
        <v/>
      </c>
      <c r="T63" s="44" t="str">
        <f t="shared" ref="T63:AW63" si="21">IF(SUMIF($O$22:$O$61, "看護職員", T22:T61)=0,"",SUMIF($O$22:$O$61, "看護職員", T22:T61))</f>
        <v/>
      </c>
      <c r="U63" s="44" t="str">
        <f t="shared" si="21"/>
        <v/>
      </c>
      <c r="V63" s="44" t="str">
        <f t="shared" si="21"/>
        <v/>
      </c>
      <c r="W63" s="44" t="str">
        <f t="shared" si="21"/>
        <v/>
      </c>
      <c r="X63" s="44" t="str">
        <f t="shared" si="21"/>
        <v/>
      </c>
      <c r="Y63" s="504" t="str">
        <f t="shared" si="21"/>
        <v/>
      </c>
      <c r="Z63" s="43" t="str">
        <f t="shared" si="21"/>
        <v/>
      </c>
      <c r="AA63" s="44" t="str">
        <f t="shared" si="21"/>
        <v/>
      </c>
      <c r="AB63" s="44" t="str">
        <f t="shared" si="21"/>
        <v/>
      </c>
      <c r="AC63" s="44" t="str">
        <f t="shared" si="21"/>
        <v/>
      </c>
      <c r="AD63" s="44" t="str">
        <f t="shared" si="21"/>
        <v/>
      </c>
      <c r="AE63" s="44" t="str">
        <f t="shared" si="21"/>
        <v/>
      </c>
      <c r="AF63" s="45" t="str">
        <f t="shared" si="21"/>
        <v/>
      </c>
      <c r="AG63" s="50" t="str">
        <f t="shared" si="21"/>
        <v/>
      </c>
      <c r="AH63" s="44" t="str">
        <f t="shared" si="21"/>
        <v/>
      </c>
      <c r="AI63" s="44" t="str">
        <f t="shared" si="21"/>
        <v/>
      </c>
      <c r="AJ63" s="44" t="str">
        <f t="shared" si="21"/>
        <v/>
      </c>
      <c r="AK63" s="44" t="str">
        <f t="shared" si="21"/>
        <v/>
      </c>
      <c r="AL63" s="44" t="str">
        <f t="shared" si="21"/>
        <v/>
      </c>
      <c r="AM63" s="504" t="str">
        <f t="shared" si="21"/>
        <v/>
      </c>
      <c r="AN63" s="43" t="str">
        <f t="shared" si="21"/>
        <v/>
      </c>
      <c r="AO63" s="44" t="str">
        <f t="shared" si="21"/>
        <v/>
      </c>
      <c r="AP63" s="44" t="str">
        <f t="shared" si="21"/>
        <v/>
      </c>
      <c r="AQ63" s="44" t="str">
        <f t="shared" si="21"/>
        <v/>
      </c>
      <c r="AR63" s="44" t="str">
        <f t="shared" si="21"/>
        <v/>
      </c>
      <c r="AS63" s="44" t="str">
        <f t="shared" si="21"/>
        <v/>
      </c>
      <c r="AT63" s="45" t="str">
        <f t="shared" si="21"/>
        <v/>
      </c>
      <c r="AU63" s="50" t="str">
        <f t="shared" si="21"/>
        <v/>
      </c>
      <c r="AV63" s="44" t="str">
        <f t="shared" si="21"/>
        <v/>
      </c>
      <c r="AW63" s="45" t="str">
        <f t="shared" si="21"/>
        <v/>
      </c>
      <c r="AX63" s="502" t="str">
        <f>IF(SUMIF($C$22:$C$60, "看護職員", AX22:AX60)=0,"",SUMIF($C$22:$C$60, "看護職員", AX22:AX60))</f>
        <v/>
      </c>
      <c r="AY63" s="221"/>
      <c r="AZ63" s="222" t="e">
        <f>IF($BB$3="計画",AX63/4,IF($BB$3="実績",AX63/($AM$10/7),""))</f>
        <v>#VALUE!</v>
      </c>
      <c r="BA63" s="223"/>
      <c r="BB63" s="175"/>
      <c r="BC63" s="176"/>
      <c r="BD63" s="176"/>
      <c r="BE63" s="176"/>
      <c r="BF63" s="177"/>
    </row>
    <row r="64" spans="2:58" ht="20.25" customHeight="1" thickBot="1" x14ac:dyDescent="0.45">
      <c r="B64" s="173"/>
      <c r="C64" s="174"/>
      <c r="D64" s="174"/>
      <c r="E64" s="174"/>
      <c r="F64" s="174"/>
      <c r="G64" s="218" t="s">
        <v>205</v>
      </c>
      <c r="H64" s="218"/>
      <c r="I64" s="218"/>
      <c r="J64" s="218"/>
      <c r="K64" s="218"/>
      <c r="L64" s="218"/>
      <c r="M64" s="218"/>
      <c r="N64" s="218"/>
      <c r="O64" s="218"/>
      <c r="P64" s="218"/>
      <c r="Q64" s="218"/>
      <c r="R64" s="218"/>
      <c r="S64" s="43" t="str">
        <f>IF(SUMIF($O$22:$O$61, "介護職員", S22:S61)=0,"",SUMIF($O$22:$O$61, "介護職員", S22:S61))</f>
        <v/>
      </c>
      <c r="T64" s="44" t="str">
        <f t="shared" ref="T64:AW64" si="22">IF(SUMIF($O$22:$O$61, "介護職員", T22:T61)=0,"",SUMIF($O$22:$O$61, "介護職員", T22:T61))</f>
        <v/>
      </c>
      <c r="U64" s="44" t="str">
        <f t="shared" si="22"/>
        <v/>
      </c>
      <c r="V64" s="44" t="str">
        <f t="shared" si="22"/>
        <v/>
      </c>
      <c r="W64" s="44" t="str">
        <f t="shared" si="22"/>
        <v/>
      </c>
      <c r="X64" s="44" t="str">
        <f t="shared" si="22"/>
        <v/>
      </c>
      <c r="Y64" s="504" t="str">
        <f t="shared" si="22"/>
        <v/>
      </c>
      <c r="Z64" s="43" t="str">
        <f t="shared" si="22"/>
        <v/>
      </c>
      <c r="AA64" s="44" t="str">
        <f t="shared" si="22"/>
        <v/>
      </c>
      <c r="AB64" s="44" t="str">
        <f t="shared" si="22"/>
        <v/>
      </c>
      <c r="AC64" s="44" t="str">
        <f t="shared" si="22"/>
        <v/>
      </c>
      <c r="AD64" s="44" t="str">
        <f t="shared" si="22"/>
        <v/>
      </c>
      <c r="AE64" s="44" t="str">
        <f t="shared" si="22"/>
        <v/>
      </c>
      <c r="AF64" s="45" t="str">
        <f t="shared" si="22"/>
        <v/>
      </c>
      <c r="AG64" s="50" t="str">
        <f>IF(SUMIF($O$22:$O$61, "介護職員", AG22:AG61)=0,"",SUMIF($O$22:$O$61, "介護職員", AG22:AG61))</f>
        <v/>
      </c>
      <c r="AH64" s="44" t="str">
        <f t="shared" si="22"/>
        <v/>
      </c>
      <c r="AI64" s="44" t="str">
        <f t="shared" si="22"/>
        <v/>
      </c>
      <c r="AJ64" s="44" t="str">
        <f t="shared" si="22"/>
        <v/>
      </c>
      <c r="AK64" s="44" t="str">
        <f t="shared" si="22"/>
        <v/>
      </c>
      <c r="AL64" s="44" t="str">
        <f t="shared" si="22"/>
        <v/>
      </c>
      <c r="AM64" s="504" t="str">
        <f t="shared" si="22"/>
        <v/>
      </c>
      <c r="AN64" s="43" t="str">
        <f t="shared" si="22"/>
        <v/>
      </c>
      <c r="AO64" s="44" t="str">
        <f t="shared" si="22"/>
        <v/>
      </c>
      <c r="AP64" s="44" t="str">
        <f t="shared" si="22"/>
        <v/>
      </c>
      <c r="AQ64" s="44" t="str">
        <f t="shared" si="22"/>
        <v/>
      </c>
      <c r="AR64" s="44" t="str">
        <f t="shared" si="22"/>
        <v/>
      </c>
      <c r="AS64" s="44" t="str">
        <f t="shared" si="22"/>
        <v/>
      </c>
      <c r="AT64" s="45" t="str">
        <f t="shared" si="22"/>
        <v/>
      </c>
      <c r="AU64" s="50" t="str">
        <f t="shared" si="22"/>
        <v/>
      </c>
      <c r="AV64" s="44" t="str">
        <f t="shared" si="22"/>
        <v/>
      </c>
      <c r="AW64" s="45" t="str">
        <f t="shared" si="22"/>
        <v/>
      </c>
      <c r="AX64" s="509" t="str">
        <f>IF(SUMIF($C$22:$C$60, "介護職員", AX22:AX60)=0,"",SUMIF($C$22:$C$60, "介護職員", AX22:AX60))</f>
        <v/>
      </c>
      <c r="AY64" s="510"/>
      <c r="AZ64" s="511" t="e">
        <f>IF($BB$3="計画",AX64/4,IF($BB$3="実績",AX64/($AM$10/7),""))</f>
        <v>#VALUE!</v>
      </c>
      <c r="BA64" s="512"/>
      <c r="BB64" s="175"/>
      <c r="BC64" s="176"/>
      <c r="BD64" s="176"/>
      <c r="BE64" s="176"/>
      <c r="BF64" s="177"/>
    </row>
    <row r="65" spans="1:73" ht="20.25" customHeight="1" x14ac:dyDescent="0.4">
      <c r="B65" s="173"/>
      <c r="C65" s="174"/>
      <c r="D65" s="174"/>
      <c r="E65" s="174"/>
      <c r="F65" s="174"/>
      <c r="G65" s="218" t="s">
        <v>206</v>
      </c>
      <c r="H65" s="218"/>
      <c r="I65" s="218"/>
      <c r="J65" s="218"/>
      <c r="K65" s="218"/>
      <c r="L65" s="218"/>
      <c r="M65" s="218"/>
      <c r="N65" s="218"/>
      <c r="O65" s="218"/>
      <c r="P65" s="218"/>
      <c r="Q65" s="218"/>
      <c r="R65" s="218"/>
      <c r="S65" s="69"/>
      <c r="T65" s="70"/>
      <c r="U65" s="70"/>
      <c r="V65" s="70"/>
      <c r="W65" s="70"/>
      <c r="X65" s="70"/>
      <c r="Y65" s="505"/>
      <c r="Z65" s="69"/>
      <c r="AA65" s="70"/>
      <c r="AB65" s="70"/>
      <c r="AC65" s="70"/>
      <c r="AD65" s="70"/>
      <c r="AE65" s="70"/>
      <c r="AF65" s="71"/>
      <c r="AG65" s="506"/>
      <c r="AH65" s="70"/>
      <c r="AI65" s="70"/>
      <c r="AJ65" s="70"/>
      <c r="AK65" s="70"/>
      <c r="AL65" s="70"/>
      <c r="AM65" s="505"/>
      <c r="AN65" s="69"/>
      <c r="AO65" s="70"/>
      <c r="AP65" s="70"/>
      <c r="AQ65" s="70"/>
      <c r="AR65" s="70"/>
      <c r="AS65" s="70"/>
      <c r="AT65" s="71"/>
      <c r="AU65" s="506"/>
      <c r="AV65" s="70"/>
      <c r="AW65" s="71"/>
      <c r="AX65" s="513"/>
      <c r="AY65" s="514"/>
      <c r="AZ65" s="514"/>
      <c r="BA65" s="515"/>
      <c r="BB65" s="175"/>
      <c r="BC65" s="176"/>
      <c r="BD65" s="176"/>
      <c r="BE65" s="176"/>
      <c r="BF65" s="177"/>
    </row>
    <row r="66" spans="1:73" ht="20.25" customHeight="1" thickBot="1" x14ac:dyDescent="0.45">
      <c r="B66" s="173"/>
      <c r="C66" s="174"/>
      <c r="D66" s="174"/>
      <c r="E66" s="174"/>
      <c r="F66" s="174"/>
      <c r="G66" s="233" t="s">
        <v>207</v>
      </c>
      <c r="H66" s="233"/>
      <c r="I66" s="233"/>
      <c r="J66" s="233"/>
      <c r="K66" s="233"/>
      <c r="L66" s="233"/>
      <c r="M66" s="233"/>
      <c r="N66" s="233"/>
      <c r="O66" s="233"/>
      <c r="P66" s="233"/>
      <c r="Q66" s="233"/>
      <c r="R66" s="233"/>
      <c r="S66" s="213"/>
      <c r="T66" s="214"/>
      <c r="U66" s="214"/>
      <c r="V66" s="214"/>
      <c r="W66" s="214"/>
      <c r="X66" s="214"/>
      <c r="Y66" s="516"/>
      <c r="Z66" s="213"/>
      <c r="AA66" s="214"/>
      <c r="AB66" s="214"/>
      <c r="AC66" s="214"/>
      <c r="AD66" s="214"/>
      <c r="AE66" s="214"/>
      <c r="AF66" s="215"/>
      <c r="AG66" s="517"/>
      <c r="AH66" s="214"/>
      <c r="AI66" s="214"/>
      <c r="AJ66" s="214"/>
      <c r="AK66" s="214"/>
      <c r="AL66" s="214"/>
      <c r="AM66" s="516"/>
      <c r="AN66" s="213"/>
      <c r="AO66" s="214"/>
      <c r="AP66" s="214"/>
      <c r="AQ66" s="214"/>
      <c r="AR66" s="214"/>
      <c r="AS66" s="214"/>
      <c r="AT66" s="215"/>
      <c r="AU66" s="517"/>
      <c r="AV66" s="214"/>
      <c r="AW66" s="215"/>
      <c r="AX66" s="227"/>
      <c r="AY66" s="228"/>
      <c r="AZ66" s="228"/>
      <c r="BA66" s="229"/>
      <c r="BB66" s="175"/>
      <c r="BC66" s="176"/>
      <c r="BD66" s="176"/>
      <c r="BE66" s="176"/>
      <c r="BF66" s="177"/>
    </row>
    <row r="67" spans="1:73" ht="18.75" customHeight="1" x14ac:dyDescent="0.4">
      <c r="B67" s="235" t="s">
        <v>216</v>
      </c>
      <c r="C67" s="236"/>
      <c r="D67" s="236"/>
      <c r="E67" s="236"/>
      <c r="F67" s="236"/>
      <c r="G67" s="236"/>
      <c r="H67" s="236"/>
      <c r="I67" s="236"/>
      <c r="J67" s="351"/>
      <c r="K67" s="507" t="s">
        <v>72</v>
      </c>
      <c r="L67" s="507"/>
      <c r="M67" s="507"/>
      <c r="N67" s="507"/>
      <c r="O67" s="507"/>
      <c r="P67" s="507"/>
      <c r="Q67" s="507"/>
      <c r="R67" s="507"/>
      <c r="S67" s="40" t="str">
        <f>IF($K67="","",IF(COUNTIFS($O$22:$O$61,$K67,S$22:S$61,"&gt;0")=0,"",COUNTIFS($O$22:$O$61,$K67,S$22:S$61,"&gt;0")))</f>
        <v/>
      </c>
      <c r="T67" s="41" t="str">
        <f t="shared" ref="T67:AW70" si="23">IF($K67="","",IF(COUNTIFS($O$22:$O$61,$K67,T$22:T$61,"&gt;0")=0,"",COUNTIFS($O$22:$O$61,$K67,T$22:T$61,"&gt;0")))</f>
        <v/>
      </c>
      <c r="U67" s="41" t="str">
        <f t="shared" si="23"/>
        <v/>
      </c>
      <c r="V67" s="41" t="str">
        <f t="shared" si="23"/>
        <v/>
      </c>
      <c r="W67" s="41" t="str">
        <f t="shared" si="23"/>
        <v/>
      </c>
      <c r="X67" s="41" t="str">
        <f t="shared" si="23"/>
        <v/>
      </c>
      <c r="Y67" s="503" t="str">
        <f t="shared" si="23"/>
        <v/>
      </c>
      <c r="Z67" s="40" t="str">
        <f t="shared" si="23"/>
        <v/>
      </c>
      <c r="AA67" s="41" t="str">
        <f t="shared" si="23"/>
        <v/>
      </c>
      <c r="AB67" s="41" t="str">
        <f t="shared" si="23"/>
        <v/>
      </c>
      <c r="AC67" s="41" t="str">
        <f t="shared" si="23"/>
        <v/>
      </c>
      <c r="AD67" s="41" t="str">
        <f t="shared" si="23"/>
        <v/>
      </c>
      <c r="AE67" s="41" t="str">
        <f t="shared" si="23"/>
        <v/>
      </c>
      <c r="AF67" s="42" t="str">
        <f t="shared" si="23"/>
        <v/>
      </c>
      <c r="AG67" s="49" t="str">
        <f t="shared" si="23"/>
        <v/>
      </c>
      <c r="AH67" s="41" t="str">
        <f t="shared" si="23"/>
        <v/>
      </c>
      <c r="AI67" s="41" t="str">
        <f t="shared" si="23"/>
        <v/>
      </c>
      <c r="AJ67" s="41" t="str">
        <f t="shared" si="23"/>
        <v/>
      </c>
      <c r="AK67" s="41" t="str">
        <f t="shared" si="23"/>
        <v/>
      </c>
      <c r="AL67" s="41" t="str">
        <f t="shared" si="23"/>
        <v/>
      </c>
      <c r="AM67" s="503" t="str">
        <f t="shared" si="23"/>
        <v/>
      </c>
      <c r="AN67" s="40" t="str">
        <f t="shared" si="23"/>
        <v/>
      </c>
      <c r="AO67" s="41" t="str">
        <f t="shared" si="23"/>
        <v/>
      </c>
      <c r="AP67" s="41" t="str">
        <f t="shared" si="23"/>
        <v/>
      </c>
      <c r="AQ67" s="41" t="str">
        <f t="shared" si="23"/>
        <v/>
      </c>
      <c r="AR67" s="41" t="str">
        <f t="shared" si="23"/>
        <v/>
      </c>
      <c r="AS67" s="41" t="str">
        <f t="shared" si="23"/>
        <v/>
      </c>
      <c r="AT67" s="42" t="str">
        <f t="shared" si="23"/>
        <v/>
      </c>
      <c r="AU67" s="49" t="str">
        <f t="shared" si="23"/>
        <v/>
      </c>
      <c r="AV67" s="41" t="str">
        <f t="shared" si="23"/>
        <v/>
      </c>
      <c r="AW67" s="42" t="str">
        <f t="shared" si="23"/>
        <v/>
      </c>
      <c r="AX67" s="228"/>
      <c r="AY67" s="228"/>
      <c r="AZ67" s="228"/>
      <c r="BA67" s="229"/>
      <c r="BB67" s="175"/>
      <c r="BC67" s="176"/>
      <c r="BD67" s="176"/>
      <c r="BE67" s="176"/>
      <c r="BF67" s="177"/>
    </row>
    <row r="68" spans="1:73" ht="18.75" customHeight="1" x14ac:dyDescent="0.4">
      <c r="B68" s="239"/>
      <c r="C68" s="237"/>
      <c r="D68" s="237"/>
      <c r="E68" s="237"/>
      <c r="F68" s="237"/>
      <c r="G68" s="237"/>
      <c r="H68" s="237"/>
      <c r="I68" s="237"/>
      <c r="J68" s="238"/>
      <c r="K68" s="245" t="s">
        <v>4</v>
      </c>
      <c r="L68" s="245"/>
      <c r="M68" s="245"/>
      <c r="N68" s="245"/>
      <c r="O68" s="245"/>
      <c r="P68" s="245"/>
      <c r="Q68" s="245"/>
      <c r="R68" s="245"/>
      <c r="S68" s="43" t="str">
        <f>IF($K68="","",IF(COUNTIFS($O$22:$O$61,$K68,S$22:S$61,"&gt;0")=0,"",COUNTIFS($O$22:$O$61,$K68,S$22:S$61,"&gt;0")))</f>
        <v/>
      </c>
      <c r="T68" s="44" t="str">
        <f t="shared" si="23"/>
        <v/>
      </c>
      <c r="U68" s="44" t="str">
        <f t="shared" si="23"/>
        <v/>
      </c>
      <c r="V68" s="44" t="str">
        <f t="shared" si="23"/>
        <v/>
      </c>
      <c r="W68" s="44" t="str">
        <f t="shared" si="23"/>
        <v/>
      </c>
      <c r="X68" s="44" t="str">
        <f t="shared" si="23"/>
        <v/>
      </c>
      <c r="Y68" s="504" t="str">
        <f t="shared" si="23"/>
        <v/>
      </c>
      <c r="Z68" s="43" t="str">
        <f t="shared" si="23"/>
        <v/>
      </c>
      <c r="AA68" s="44" t="str">
        <f t="shared" si="23"/>
        <v/>
      </c>
      <c r="AB68" s="44" t="str">
        <f t="shared" si="23"/>
        <v/>
      </c>
      <c r="AC68" s="44" t="str">
        <f t="shared" si="23"/>
        <v/>
      </c>
      <c r="AD68" s="44" t="str">
        <f t="shared" si="23"/>
        <v/>
      </c>
      <c r="AE68" s="44" t="str">
        <f t="shared" si="23"/>
        <v/>
      </c>
      <c r="AF68" s="45" t="str">
        <f t="shared" si="23"/>
        <v/>
      </c>
      <c r="AG68" s="50" t="str">
        <f t="shared" si="23"/>
        <v/>
      </c>
      <c r="AH68" s="44" t="str">
        <f t="shared" si="23"/>
        <v/>
      </c>
      <c r="AI68" s="44" t="str">
        <f t="shared" si="23"/>
        <v/>
      </c>
      <c r="AJ68" s="44" t="str">
        <f t="shared" si="23"/>
        <v/>
      </c>
      <c r="AK68" s="44" t="str">
        <f t="shared" si="23"/>
        <v/>
      </c>
      <c r="AL68" s="44" t="str">
        <f t="shared" si="23"/>
        <v/>
      </c>
      <c r="AM68" s="504" t="str">
        <f t="shared" si="23"/>
        <v/>
      </c>
      <c r="AN68" s="43" t="str">
        <f t="shared" si="23"/>
        <v/>
      </c>
      <c r="AO68" s="44" t="str">
        <f t="shared" si="23"/>
        <v/>
      </c>
      <c r="AP68" s="44" t="str">
        <f t="shared" si="23"/>
        <v/>
      </c>
      <c r="AQ68" s="44" t="str">
        <f t="shared" si="23"/>
        <v/>
      </c>
      <c r="AR68" s="44" t="str">
        <f t="shared" si="23"/>
        <v/>
      </c>
      <c r="AS68" s="44" t="str">
        <f t="shared" si="23"/>
        <v/>
      </c>
      <c r="AT68" s="45" t="str">
        <f t="shared" si="23"/>
        <v/>
      </c>
      <c r="AU68" s="50" t="str">
        <f t="shared" si="23"/>
        <v/>
      </c>
      <c r="AV68" s="44" t="str">
        <f t="shared" si="23"/>
        <v/>
      </c>
      <c r="AW68" s="45" t="str">
        <f t="shared" si="23"/>
        <v/>
      </c>
      <c r="AX68" s="228"/>
      <c r="AY68" s="228"/>
      <c r="AZ68" s="228"/>
      <c r="BA68" s="229"/>
      <c r="BB68" s="175"/>
      <c r="BC68" s="176"/>
      <c r="BD68" s="176"/>
      <c r="BE68" s="176"/>
      <c r="BF68" s="177"/>
    </row>
    <row r="69" spans="1:73" ht="18.75" customHeight="1" x14ac:dyDescent="0.4">
      <c r="B69" s="239"/>
      <c r="C69" s="237"/>
      <c r="D69" s="237"/>
      <c r="E69" s="237"/>
      <c r="F69" s="237"/>
      <c r="G69" s="237"/>
      <c r="H69" s="237"/>
      <c r="I69" s="237"/>
      <c r="J69" s="238"/>
      <c r="K69" s="245" t="s">
        <v>73</v>
      </c>
      <c r="L69" s="245"/>
      <c r="M69" s="245"/>
      <c r="N69" s="245"/>
      <c r="O69" s="245"/>
      <c r="P69" s="245"/>
      <c r="Q69" s="245"/>
      <c r="R69" s="245"/>
      <c r="S69" s="43" t="str">
        <f>IF($K69="","",IF(COUNTIFS($O$22:$O$61,$K69,S$22:S$61,"&gt;0")=0,"",COUNTIFS($O$22:$O$61,$K69,S$22:S$61,"&gt;0")))</f>
        <v/>
      </c>
      <c r="T69" s="44" t="str">
        <f t="shared" si="23"/>
        <v/>
      </c>
      <c r="U69" s="44" t="str">
        <f t="shared" si="23"/>
        <v/>
      </c>
      <c r="V69" s="44" t="str">
        <f t="shared" si="23"/>
        <v/>
      </c>
      <c r="W69" s="44" t="str">
        <f t="shared" si="23"/>
        <v/>
      </c>
      <c r="X69" s="44" t="str">
        <f t="shared" si="23"/>
        <v/>
      </c>
      <c r="Y69" s="504" t="str">
        <f t="shared" si="23"/>
        <v/>
      </c>
      <c r="Z69" s="43" t="str">
        <f t="shared" si="23"/>
        <v/>
      </c>
      <c r="AA69" s="44" t="str">
        <f t="shared" si="23"/>
        <v/>
      </c>
      <c r="AB69" s="44" t="str">
        <f t="shared" si="23"/>
        <v/>
      </c>
      <c r="AC69" s="44" t="str">
        <f t="shared" si="23"/>
        <v/>
      </c>
      <c r="AD69" s="44" t="str">
        <f t="shared" si="23"/>
        <v/>
      </c>
      <c r="AE69" s="44" t="str">
        <f t="shared" si="23"/>
        <v/>
      </c>
      <c r="AF69" s="45" t="str">
        <f t="shared" si="23"/>
        <v/>
      </c>
      <c r="AG69" s="50" t="str">
        <f t="shared" si="23"/>
        <v/>
      </c>
      <c r="AH69" s="44" t="str">
        <f t="shared" si="23"/>
        <v/>
      </c>
      <c r="AI69" s="44" t="str">
        <f t="shared" si="23"/>
        <v/>
      </c>
      <c r="AJ69" s="44" t="str">
        <f t="shared" si="23"/>
        <v/>
      </c>
      <c r="AK69" s="44" t="str">
        <f t="shared" si="23"/>
        <v/>
      </c>
      <c r="AL69" s="44" t="str">
        <f t="shared" si="23"/>
        <v/>
      </c>
      <c r="AM69" s="504" t="str">
        <f t="shared" si="23"/>
        <v/>
      </c>
      <c r="AN69" s="43" t="str">
        <f t="shared" si="23"/>
        <v/>
      </c>
      <c r="AO69" s="44" t="str">
        <f t="shared" si="23"/>
        <v/>
      </c>
      <c r="AP69" s="44" t="str">
        <f t="shared" si="23"/>
        <v/>
      </c>
      <c r="AQ69" s="44" t="str">
        <f t="shared" si="23"/>
        <v/>
      </c>
      <c r="AR69" s="44" t="str">
        <f t="shared" si="23"/>
        <v/>
      </c>
      <c r="AS69" s="44" t="str">
        <f t="shared" si="23"/>
        <v/>
      </c>
      <c r="AT69" s="45" t="str">
        <f t="shared" si="23"/>
        <v/>
      </c>
      <c r="AU69" s="50" t="str">
        <f t="shared" si="23"/>
        <v/>
      </c>
      <c r="AV69" s="44" t="str">
        <f t="shared" si="23"/>
        <v/>
      </c>
      <c r="AW69" s="45" t="str">
        <f t="shared" si="23"/>
        <v/>
      </c>
      <c r="AX69" s="228"/>
      <c r="AY69" s="228"/>
      <c r="AZ69" s="228"/>
      <c r="BA69" s="229"/>
      <c r="BB69" s="175"/>
      <c r="BC69" s="176"/>
      <c r="BD69" s="176"/>
      <c r="BE69" s="176"/>
      <c r="BF69" s="177"/>
    </row>
    <row r="70" spans="1:73" ht="18.75" customHeight="1" thickBot="1" x14ac:dyDescent="0.45">
      <c r="B70" s="240"/>
      <c r="C70" s="241"/>
      <c r="D70" s="241"/>
      <c r="E70" s="241"/>
      <c r="F70" s="241"/>
      <c r="G70" s="241"/>
      <c r="H70" s="241"/>
      <c r="I70" s="241"/>
      <c r="J70" s="242"/>
      <c r="K70" s="508" t="s">
        <v>74</v>
      </c>
      <c r="L70" s="508"/>
      <c r="M70" s="508"/>
      <c r="N70" s="508"/>
      <c r="O70" s="508"/>
      <c r="P70" s="508"/>
      <c r="Q70" s="508"/>
      <c r="R70" s="508"/>
      <c r="S70" s="46" t="str">
        <f>IF($K70="","",IF(COUNTIFS($O$22:$O$61,$K70,S$22:S$61,"&gt;0")=0,"",COUNTIFS($O$22:$O$61,$K70,S$22:S$61,"&gt;0")))</f>
        <v/>
      </c>
      <c r="T70" s="47" t="str">
        <f t="shared" si="23"/>
        <v/>
      </c>
      <c r="U70" s="47" t="str">
        <f t="shared" si="23"/>
        <v/>
      </c>
      <c r="V70" s="47" t="str">
        <f t="shared" si="23"/>
        <v/>
      </c>
      <c r="W70" s="47" t="str">
        <f t="shared" si="23"/>
        <v/>
      </c>
      <c r="X70" s="47" t="str">
        <f t="shared" si="23"/>
        <v/>
      </c>
      <c r="Y70" s="518" t="str">
        <f t="shared" si="23"/>
        <v/>
      </c>
      <c r="Z70" s="46" t="str">
        <f t="shared" si="23"/>
        <v/>
      </c>
      <c r="AA70" s="47" t="str">
        <f t="shared" si="23"/>
        <v/>
      </c>
      <c r="AB70" s="47" t="str">
        <f t="shared" si="23"/>
        <v/>
      </c>
      <c r="AC70" s="47" t="str">
        <f t="shared" si="23"/>
        <v/>
      </c>
      <c r="AD70" s="47" t="str">
        <f t="shared" si="23"/>
        <v/>
      </c>
      <c r="AE70" s="47" t="str">
        <f t="shared" si="23"/>
        <v/>
      </c>
      <c r="AF70" s="48" t="str">
        <f t="shared" si="23"/>
        <v/>
      </c>
      <c r="AG70" s="51" t="str">
        <f t="shared" si="23"/>
        <v/>
      </c>
      <c r="AH70" s="47" t="str">
        <f t="shared" si="23"/>
        <v/>
      </c>
      <c r="AI70" s="47" t="str">
        <f t="shared" si="23"/>
        <v/>
      </c>
      <c r="AJ70" s="47" t="str">
        <f t="shared" si="23"/>
        <v/>
      </c>
      <c r="AK70" s="47" t="str">
        <f t="shared" si="23"/>
        <v/>
      </c>
      <c r="AL70" s="47" t="str">
        <f t="shared" si="23"/>
        <v/>
      </c>
      <c r="AM70" s="518" t="str">
        <f t="shared" si="23"/>
        <v/>
      </c>
      <c r="AN70" s="46" t="str">
        <f t="shared" si="23"/>
        <v/>
      </c>
      <c r="AO70" s="47" t="str">
        <f t="shared" si="23"/>
        <v/>
      </c>
      <c r="AP70" s="47" t="str">
        <f t="shared" si="23"/>
        <v/>
      </c>
      <c r="AQ70" s="47" t="str">
        <f t="shared" si="23"/>
        <v/>
      </c>
      <c r="AR70" s="47" t="str">
        <f t="shared" si="23"/>
        <v/>
      </c>
      <c r="AS70" s="47" t="str">
        <f t="shared" si="23"/>
        <v/>
      </c>
      <c r="AT70" s="48" t="str">
        <f t="shared" si="23"/>
        <v/>
      </c>
      <c r="AU70" s="51" t="str">
        <f t="shared" si="23"/>
        <v/>
      </c>
      <c r="AV70" s="47" t="str">
        <f t="shared" si="23"/>
        <v/>
      </c>
      <c r="AW70" s="48" t="str">
        <f t="shared" si="23"/>
        <v/>
      </c>
      <c r="AX70" s="231"/>
      <c r="AY70" s="231"/>
      <c r="AZ70" s="231"/>
      <c r="BA70" s="232"/>
      <c r="BB70" s="181"/>
      <c r="BC70" s="182"/>
      <c r="BD70" s="182"/>
      <c r="BE70" s="182"/>
      <c r="BF70" s="183"/>
    </row>
    <row r="71" spans="1:73" ht="11.45" customHeight="1" x14ac:dyDescent="0.4">
      <c r="A71" s="184"/>
      <c r="B71" s="184"/>
      <c r="C71" s="184"/>
      <c r="D71" s="184"/>
      <c r="E71" s="184"/>
      <c r="F71" s="184"/>
      <c r="G71" s="185"/>
      <c r="H71" s="185"/>
      <c r="I71" s="185"/>
      <c r="J71" s="185"/>
      <c r="K71" s="185"/>
      <c r="L71" s="185"/>
      <c r="M71" s="185"/>
      <c r="N71" s="185"/>
      <c r="O71" s="184"/>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6"/>
      <c r="AS71" s="186"/>
      <c r="AT71" s="186"/>
      <c r="AU71" s="186"/>
      <c r="AV71" s="186"/>
      <c r="AW71" s="186"/>
      <c r="AX71" s="186"/>
      <c r="AY71" s="186"/>
      <c r="AZ71" s="186"/>
      <c r="BA71" s="186"/>
    </row>
    <row r="72" spans="1:73" ht="20.25" customHeight="1" x14ac:dyDescent="0.2">
      <c r="A72" s="187"/>
      <c r="B72" s="187"/>
      <c r="C72" s="184"/>
      <c r="D72" s="184"/>
      <c r="E72" s="184"/>
      <c r="F72" s="187"/>
      <c r="G72" s="187"/>
      <c r="H72" s="187"/>
      <c r="I72" s="187"/>
      <c r="J72" s="187"/>
      <c r="K72" s="187"/>
      <c r="L72" s="187"/>
      <c r="M72" s="187"/>
      <c r="N72" s="187"/>
      <c r="O72" s="184"/>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8"/>
      <c r="AS72" s="188"/>
      <c r="AT72" s="188"/>
      <c r="AU72" s="188"/>
      <c r="AV72" s="188"/>
      <c r="BN72" s="189"/>
      <c r="BO72" s="190"/>
      <c r="BP72" s="189"/>
      <c r="BQ72" s="189"/>
      <c r="BR72" s="189"/>
      <c r="BS72" s="191"/>
      <c r="BT72" s="192"/>
      <c r="BU72" s="192"/>
    </row>
    <row r="73" spans="1:73" ht="20.25" customHeight="1" x14ac:dyDescent="0.4">
      <c r="A73" s="184"/>
      <c r="B73" s="184"/>
      <c r="C73" s="193"/>
      <c r="D73" s="193"/>
      <c r="E73" s="193"/>
      <c r="F73" s="193"/>
      <c r="G73" s="194"/>
      <c r="H73" s="194"/>
      <c r="I73" s="184"/>
      <c r="J73" s="184"/>
      <c r="K73" s="184"/>
      <c r="L73" s="184"/>
      <c r="M73" s="184"/>
      <c r="N73" s="184"/>
      <c r="O73" s="193"/>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row>
    <row r="74" spans="1:73" ht="20.25" customHeight="1" x14ac:dyDescent="0.4">
      <c r="A74" s="184"/>
      <c r="B74" s="184"/>
      <c r="C74" s="193"/>
      <c r="D74" s="193"/>
      <c r="E74" s="193"/>
      <c r="F74" s="193"/>
      <c r="G74" s="194"/>
      <c r="H74" s="194"/>
      <c r="I74" s="184"/>
      <c r="J74" s="184"/>
      <c r="K74" s="184"/>
      <c r="L74" s="184"/>
      <c r="M74" s="184"/>
      <c r="N74" s="184"/>
      <c r="O74" s="193"/>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row>
    <row r="75" spans="1:73" ht="20.25" customHeight="1" x14ac:dyDescent="0.4">
      <c r="A75" s="184"/>
      <c r="B75" s="184"/>
      <c r="C75" s="194"/>
      <c r="D75" s="194"/>
      <c r="E75" s="194"/>
      <c r="F75" s="194"/>
      <c r="G75" s="184"/>
      <c r="H75" s="184"/>
      <c r="I75" s="184"/>
      <c r="J75" s="184"/>
      <c r="K75" s="184"/>
      <c r="L75" s="184"/>
      <c r="M75" s="184"/>
      <c r="N75" s="184"/>
      <c r="O75" s="19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row>
    <row r="76" spans="1:73" ht="20.25" customHeight="1" x14ac:dyDescent="0.4">
      <c r="A76" s="184"/>
      <c r="B76" s="184"/>
      <c r="C76" s="194"/>
      <c r="D76" s="194"/>
      <c r="E76" s="194"/>
      <c r="F76" s="194"/>
      <c r="G76" s="184"/>
      <c r="H76" s="184"/>
      <c r="I76" s="184"/>
      <c r="J76" s="184"/>
      <c r="K76" s="184"/>
      <c r="L76" s="184"/>
      <c r="M76" s="184"/>
      <c r="N76" s="184"/>
      <c r="O76" s="19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row>
    <row r="77" spans="1:73" ht="20.25" customHeight="1" x14ac:dyDescent="0.4">
      <c r="A77" s="184"/>
      <c r="B77" s="184"/>
      <c r="C77" s="194"/>
      <c r="D77" s="194"/>
      <c r="E77" s="194"/>
      <c r="F77" s="194"/>
      <c r="G77" s="184"/>
      <c r="H77" s="184"/>
      <c r="I77" s="184"/>
      <c r="J77" s="184"/>
      <c r="K77" s="184"/>
      <c r="L77" s="184"/>
      <c r="M77" s="184"/>
      <c r="N77" s="184"/>
      <c r="O77" s="19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row>
    <row r="78" spans="1:73" ht="20.25" customHeight="1" x14ac:dyDescent="0.4">
      <c r="C78" s="124"/>
      <c r="D78" s="124"/>
      <c r="E78" s="124"/>
      <c r="F78" s="124"/>
      <c r="O78" s="124"/>
    </row>
  </sheetData>
  <sheetProtection sheet="1" deleteRows="0"/>
  <mergeCells count="255">
    <mergeCell ref="C58:E60"/>
    <mergeCell ref="AY10:AZ10"/>
    <mergeCell ref="A1:W2"/>
    <mergeCell ref="C22:E24"/>
    <mergeCell ref="C25:E27"/>
    <mergeCell ref="C28:E30"/>
    <mergeCell ref="C31:E33"/>
    <mergeCell ref="C34:E36"/>
    <mergeCell ref="C37:E39"/>
    <mergeCell ref="C40:E42"/>
    <mergeCell ref="C43:E45"/>
    <mergeCell ref="AM10:AN10"/>
    <mergeCell ref="AX59:AY59"/>
    <mergeCell ref="AZ59:BA59"/>
    <mergeCell ref="AX60:AY60"/>
    <mergeCell ref="AZ60:BA60"/>
    <mergeCell ref="P50:R50"/>
    <mergeCell ref="AX50:AY50"/>
    <mergeCell ref="AZ50:BA50"/>
    <mergeCell ref="AX51:AY51"/>
    <mergeCell ref="AZ51:BA51"/>
    <mergeCell ref="AX52:AY52"/>
    <mergeCell ref="AZ52:BA52"/>
    <mergeCell ref="P53:R53"/>
    <mergeCell ref="AX65:BA70"/>
    <mergeCell ref="AZ62:BA62"/>
    <mergeCell ref="AZ63:BA63"/>
    <mergeCell ref="AZ64:BA64"/>
    <mergeCell ref="B67:J70"/>
    <mergeCell ref="K67:R67"/>
    <mergeCell ref="K68:R68"/>
    <mergeCell ref="K69:R69"/>
    <mergeCell ref="K70:R70"/>
    <mergeCell ref="AX64:AY64"/>
    <mergeCell ref="AX62:AY62"/>
    <mergeCell ref="AX63:AY63"/>
    <mergeCell ref="G62:R62"/>
    <mergeCell ref="G63:R63"/>
    <mergeCell ref="G64:R64"/>
    <mergeCell ref="G66:R66"/>
    <mergeCell ref="G65:R65"/>
    <mergeCell ref="AX38:AY38"/>
    <mergeCell ref="AZ38:BA38"/>
    <mergeCell ref="AX39:AY39"/>
    <mergeCell ref="AZ39:BA39"/>
    <mergeCell ref="AX47:AY47"/>
    <mergeCell ref="AX40:AY40"/>
    <mergeCell ref="AZ40:BA40"/>
    <mergeCell ref="AX41:AY41"/>
    <mergeCell ref="AZ41:BA41"/>
    <mergeCell ref="AX42:AY42"/>
    <mergeCell ref="AZ42:BA42"/>
    <mergeCell ref="AX43:AY43"/>
    <mergeCell ref="AX49:AY49"/>
    <mergeCell ref="AZ49:BA49"/>
    <mergeCell ref="AX54:AY54"/>
    <mergeCell ref="AZ54:BA54"/>
    <mergeCell ref="AX55:AY55"/>
    <mergeCell ref="AZ55:BA55"/>
    <mergeCell ref="AX45:AY45"/>
    <mergeCell ref="AZ45:BA45"/>
    <mergeCell ref="AX46:AY46"/>
    <mergeCell ref="AZ46:BA46"/>
    <mergeCell ref="AZ47:BA47"/>
    <mergeCell ref="AX48:AY48"/>
    <mergeCell ref="AX53:AY53"/>
    <mergeCell ref="AZ53:BA53"/>
    <mergeCell ref="AX56:AY56"/>
    <mergeCell ref="AZ56:BA56"/>
    <mergeCell ref="BB52:BF54"/>
    <mergeCell ref="P54:R54"/>
    <mergeCell ref="F58:F60"/>
    <mergeCell ref="K58:N60"/>
    <mergeCell ref="P58:R58"/>
    <mergeCell ref="BB58:BF60"/>
    <mergeCell ref="P60:R60"/>
    <mergeCell ref="F55:F57"/>
    <mergeCell ref="K55:N57"/>
    <mergeCell ref="P55:R55"/>
    <mergeCell ref="BB55:BF57"/>
    <mergeCell ref="P57:R57"/>
    <mergeCell ref="P59:R59"/>
    <mergeCell ref="P56:R56"/>
    <mergeCell ref="AX57:AY57"/>
    <mergeCell ref="AZ57:BA57"/>
    <mergeCell ref="AX58:AY58"/>
    <mergeCell ref="AZ58:BA58"/>
    <mergeCell ref="F52:F54"/>
    <mergeCell ref="K52:N54"/>
    <mergeCell ref="P52:R52"/>
    <mergeCell ref="G52:J54"/>
    <mergeCell ref="AP1:BE1"/>
    <mergeCell ref="P17:R21"/>
    <mergeCell ref="BB28:BF30"/>
    <mergeCell ref="BB31:BF33"/>
    <mergeCell ref="K17:N21"/>
    <mergeCell ref="K22:N24"/>
    <mergeCell ref="K25:N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F49:F51"/>
    <mergeCell ref="F25:F27"/>
    <mergeCell ref="F28:F30"/>
    <mergeCell ref="F31:F33"/>
    <mergeCell ref="F43:F45"/>
    <mergeCell ref="P43:R43"/>
    <mergeCell ref="K46:N48"/>
    <mergeCell ref="K49:N51"/>
    <mergeCell ref="P39:R39"/>
    <mergeCell ref="P40:R40"/>
    <mergeCell ref="P49:R49"/>
    <mergeCell ref="P51:R51"/>
    <mergeCell ref="P45:R45"/>
    <mergeCell ref="P46:R46"/>
    <mergeCell ref="P34:R34"/>
    <mergeCell ref="P36:R36"/>
    <mergeCell ref="P37:R37"/>
    <mergeCell ref="P35:R35"/>
    <mergeCell ref="G49:J51"/>
    <mergeCell ref="F46:F48"/>
    <mergeCell ref="F34:F36"/>
    <mergeCell ref="F37:F39"/>
    <mergeCell ref="F40:F42"/>
    <mergeCell ref="P48:R48"/>
    <mergeCell ref="BB49:BF51"/>
    <mergeCell ref="AZ35:BA35"/>
    <mergeCell ref="AX26:AY26"/>
    <mergeCell ref="AZ26:BA26"/>
    <mergeCell ref="AX27:AY27"/>
    <mergeCell ref="AZ27:BA27"/>
    <mergeCell ref="AX28:AY28"/>
    <mergeCell ref="AZ28:BA28"/>
    <mergeCell ref="BA10:BC10"/>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BB34:BF36"/>
    <mergeCell ref="Z2:AA2"/>
    <mergeCell ref="AC2:AD2"/>
    <mergeCell ref="AG2:AH2"/>
    <mergeCell ref="AP2:BE2"/>
    <mergeCell ref="G22:J24"/>
    <mergeCell ref="G25:J27"/>
    <mergeCell ref="G28:J30"/>
    <mergeCell ref="G31:J33"/>
    <mergeCell ref="G34:J36"/>
    <mergeCell ref="BA8:BC8"/>
    <mergeCell ref="AU14:AW14"/>
    <mergeCell ref="AY14:BA14"/>
    <mergeCell ref="BC14:BD14"/>
    <mergeCell ref="AA8:AB8"/>
    <mergeCell ref="AO12:AQ12"/>
    <mergeCell ref="AE8:AF8"/>
    <mergeCell ref="AI8:AJ8"/>
    <mergeCell ref="AX35:AY35"/>
    <mergeCell ref="K31:N33"/>
    <mergeCell ref="P23:R23"/>
    <mergeCell ref="K34:N36"/>
    <mergeCell ref="AX36:AY36"/>
    <mergeCell ref="AZ36:BA36"/>
    <mergeCell ref="BB3:BE3"/>
    <mergeCell ref="AV6:AW6"/>
    <mergeCell ref="P8:R8"/>
    <mergeCell ref="P10:R10"/>
    <mergeCell ref="P41:R41"/>
    <mergeCell ref="P44:R44"/>
    <mergeCell ref="P47:R47"/>
    <mergeCell ref="P42:R42"/>
    <mergeCell ref="P38:R38"/>
    <mergeCell ref="K37:N39"/>
    <mergeCell ref="K40:N42"/>
    <mergeCell ref="K43:N45"/>
    <mergeCell ref="AU18:AW18"/>
    <mergeCell ref="P27:R27"/>
    <mergeCell ref="P28:R28"/>
    <mergeCell ref="P26:R26"/>
    <mergeCell ref="S17:AW17"/>
    <mergeCell ref="S18:Y18"/>
    <mergeCell ref="Z18:AF18"/>
    <mergeCell ref="AG18:AM18"/>
    <mergeCell ref="AN18:AT18"/>
    <mergeCell ref="K28:N30"/>
    <mergeCell ref="B13:V14"/>
    <mergeCell ref="B58:B60"/>
    <mergeCell ref="B6:I6"/>
    <mergeCell ref="K8:M8"/>
    <mergeCell ref="K10:M10"/>
    <mergeCell ref="B22:B24"/>
    <mergeCell ref="B25:B27"/>
    <mergeCell ref="B28:B30"/>
    <mergeCell ref="B31:B33"/>
    <mergeCell ref="B34:B36"/>
    <mergeCell ref="B37:B39"/>
    <mergeCell ref="B40:B42"/>
    <mergeCell ref="B43:B45"/>
    <mergeCell ref="B49:B51"/>
    <mergeCell ref="B52:B54"/>
    <mergeCell ref="B55:B57"/>
    <mergeCell ref="C46:E48"/>
    <mergeCell ref="C49:E51"/>
    <mergeCell ref="C52:E54"/>
    <mergeCell ref="C55:E57"/>
    <mergeCell ref="G55:J57"/>
    <mergeCell ref="G58:J60"/>
    <mergeCell ref="G17:J21"/>
    <mergeCell ref="G37:J39"/>
    <mergeCell ref="G40:J42"/>
    <mergeCell ref="BB37:BF39"/>
    <mergeCell ref="BB40:BF42"/>
    <mergeCell ref="BB43:BF45"/>
    <mergeCell ref="BB46:BF48"/>
    <mergeCell ref="T8:U8"/>
    <mergeCell ref="T10:U10"/>
    <mergeCell ref="B12:V12"/>
    <mergeCell ref="B46:B48"/>
    <mergeCell ref="C17:E21"/>
    <mergeCell ref="G43:J45"/>
    <mergeCell ref="G46:J48"/>
    <mergeCell ref="B17:B21"/>
    <mergeCell ref="F17:F21"/>
    <mergeCell ref="F22:F24"/>
    <mergeCell ref="AZ43:BA43"/>
    <mergeCell ref="AX44:AY44"/>
    <mergeCell ref="AZ44:BA44"/>
    <mergeCell ref="AZ48:BA48"/>
    <mergeCell ref="AX29:AY29"/>
    <mergeCell ref="AZ29:BA29"/>
    <mergeCell ref="AX37:AY37"/>
    <mergeCell ref="AZ37:BA37"/>
  </mergeCells>
  <phoneticPr fontId="2"/>
  <dataValidations count="7">
    <dataValidation type="list" allowBlank="1" showInputMessage="1" showErrorMessage="1" sqref="F25:F26 F22:F23 F28:F29 F43:F44 F46:F47 F49:F50 F31:F32 F34:F35 F37:F38 F40:F41 F52:F53 F58:F59 F55:F56">
      <formula1>"A, B, C, D"</formula1>
    </dataValidation>
    <dataValidation type="list" allowBlank="1" showInputMessage="1" showErrorMessage="1" sqref="C22:C60">
      <formula1>職種</formula1>
    </dataValidation>
    <dataValidation type="list" allowBlank="1" showInputMessage="1" showErrorMessage="1" sqref="BB3:BE3">
      <formula1>"計画,実績"</formula1>
    </dataValidation>
    <dataValidation type="list" allowBlank="1" showInputMessage="1" showErrorMessage="1" sqref="B8:I8 B10:I10">
      <formula1>"○,－"</formula1>
    </dataValidation>
    <dataValidation type="decimal" allowBlank="1" showInputMessage="1" showErrorMessage="1" error="入力可能範囲　32～40" sqref="AE8:AF8">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G22:J60">
      <formula1>INDIRECT(C22)</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W36"/>
  <sheetViews>
    <sheetView workbookViewId="0">
      <selection activeCell="E23" sqref="E23"/>
    </sheetView>
  </sheetViews>
  <sheetFormatPr defaultRowHeight="18.75" x14ac:dyDescent="0.4"/>
  <cols>
    <col min="1" max="1" width="1.625" style="197" customWidth="1"/>
    <col min="2" max="2" width="15.125" style="196" bestFit="1" customWidth="1"/>
    <col min="3" max="3" width="10.625" style="196" customWidth="1"/>
    <col min="4" max="4" width="3.375" style="196" bestFit="1" customWidth="1"/>
    <col min="5" max="5" width="15.625" style="197" customWidth="1"/>
    <col min="6" max="6" width="3.375" style="197" bestFit="1" customWidth="1"/>
    <col min="7" max="7" width="15.625" style="197" customWidth="1"/>
    <col min="8" max="8" width="3.375" style="197" bestFit="1" customWidth="1"/>
    <col min="9" max="9" width="15.625" style="196" customWidth="1"/>
    <col min="10" max="10" width="3.375" style="197" bestFit="1" customWidth="1"/>
    <col min="11" max="11" width="15.625" style="197" customWidth="1"/>
    <col min="12" max="12" width="5" style="197" customWidth="1"/>
    <col min="13" max="13" width="15.625" style="197" customWidth="1"/>
    <col min="14" max="14" width="3.375" style="197" customWidth="1"/>
    <col min="15" max="15" width="15.625" style="197" customWidth="1"/>
    <col min="16" max="16" width="3.375" style="197" customWidth="1"/>
    <col min="17" max="17" width="15.625" style="197" customWidth="1"/>
    <col min="18" max="18" width="3.375" style="197" customWidth="1"/>
    <col min="19" max="19" width="15.625" style="197" customWidth="1"/>
    <col min="20" max="20" width="3.375" style="197" customWidth="1"/>
    <col min="21" max="21" width="15.625" style="197" customWidth="1"/>
    <col min="22" max="16384" width="9" style="197"/>
  </cols>
  <sheetData>
    <row r="1" spans="2:21" x14ac:dyDescent="0.4">
      <c r="B1" s="195" t="s">
        <v>82</v>
      </c>
    </row>
    <row r="2" spans="2:21" x14ac:dyDescent="0.4">
      <c r="B2" s="198" t="s">
        <v>83</v>
      </c>
      <c r="E2" s="199" t="s">
        <v>198</v>
      </c>
      <c r="I2" s="200" t="s">
        <v>199</v>
      </c>
    </row>
    <row r="3" spans="2:21" x14ac:dyDescent="0.4">
      <c r="B3" s="198"/>
      <c r="E3" s="415" t="s">
        <v>53</v>
      </c>
      <c r="F3" s="415"/>
      <c r="G3" s="415"/>
      <c r="H3" s="415"/>
      <c r="I3" s="415"/>
      <c r="J3" s="415"/>
      <c r="K3" s="415"/>
      <c r="M3" s="415" t="s">
        <v>50</v>
      </c>
      <c r="N3" s="415"/>
      <c r="O3" s="415"/>
      <c r="Q3" s="415" t="s">
        <v>104</v>
      </c>
      <c r="R3" s="415"/>
      <c r="S3" s="415"/>
      <c r="T3" s="415"/>
      <c r="U3" s="415"/>
    </row>
    <row r="4" spans="2:21" x14ac:dyDescent="0.4">
      <c r="B4" s="196" t="s">
        <v>84</v>
      </c>
      <c r="C4" s="196" t="s">
        <v>6</v>
      </c>
      <c r="E4" s="196" t="s">
        <v>85</v>
      </c>
      <c r="F4" s="196"/>
      <c r="G4" s="196" t="s">
        <v>86</v>
      </c>
      <c r="I4" s="196" t="s">
        <v>87</v>
      </c>
      <c r="K4" s="196" t="s">
        <v>53</v>
      </c>
      <c r="M4" s="196" t="s">
        <v>51</v>
      </c>
      <c r="O4" s="196" t="s">
        <v>52</v>
      </c>
      <c r="Q4" s="196" t="s">
        <v>51</v>
      </c>
      <c r="S4" s="196" t="s">
        <v>52</v>
      </c>
      <c r="U4" s="196" t="s">
        <v>53</v>
      </c>
    </row>
    <row r="5" spans="2:21" x14ac:dyDescent="0.4">
      <c r="B5" s="196" t="s">
        <v>88</v>
      </c>
      <c r="C5" s="65" t="s">
        <v>89</v>
      </c>
      <c r="D5" s="196" t="s">
        <v>90</v>
      </c>
      <c r="E5" s="66" t="s">
        <v>91</v>
      </c>
      <c r="F5" s="196" t="s">
        <v>1</v>
      </c>
      <c r="G5" s="66" t="s">
        <v>91</v>
      </c>
      <c r="H5" s="197" t="s">
        <v>92</v>
      </c>
      <c r="I5" s="66" t="s">
        <v>91</v>
      </c>
      <c r="J5" s="197" t="s">
        <v>20</v>
      </c>
      <c r="K5" s="67" t="s">
        <v>91</v>
      </c>
      <c r="M5" s="66" t="s">
        <v>91</v>
      </c>
      <c r="N5" s="196" t="s">
        <v>1</v>
      </c>
      <c r="O5" s="66" t="s">
        <v>91</v>
      </c>
      <c r="Q5" s="67" t="s">
        <v>91</v>
      </c>
      <c r="R5" s="196" t="s">
        <v>1</v>
      </c>
      <c r="S5" s="67" t="s">
        <v>91</v>
      </c>
      <c r="U5" s="67" t="s">
        <v>91</v>
      </c>
    </row>
    <row r="6" spans="2:21" x14ac:dyDescent="0.4">
      <c r="B6" s="196" t="s">
        <v>93</v>
      </c>
      <c r="C6" s="65" t="s">
        <v>94</v>
      </c>
      <c r="D6" s="196" t="s">
        <v>90</v>
      </c>
      <c r="E6" s="66" t="s">
        <v>91</v>
      </c>
      <c r="F6" s="196" t="s">
        <v>1</v>
      </c>
      <c r="G6" s="66" t="s">
        <v>91</v>
      </c>
      <c r="H6" s="197" t="s">
        <v>92</v>
      </c>
      <c r="I6" s="66" t="s">
        <v>91</v>
      </c>
      <c r="J6" s="197" t="s">
        <v>20</v>
      </c>
      <c r="K6" s="67" t="s">
        <v>91</v>
      </c>
      <c r="M6" s="66" t="s">
        <v>91</v>
      </c>
      <c r="N6" s="196" t="s">
        <v>1</v>
      </c>
      <c r="O6" s="66" t="s">
        <v>91</v>
      </c>
      <c r="Q6" s="67" t="s">
        <v>91</v>
      </c>
      <c r="R6" s="196" t="s">
        <v>1</v>
      </c>
      <c r="S6" s="67" t="s">
        <v>91</v>
      </c>
      <c r="U6" s="67" t="s">
        <v>91</v>
      </c>
    </row>
    <row r="7" spans="2:21" x14ac:dyDescent="0.4">
      <c r="B7" s="196" t="s">
        <v>95</v>
      </c>
      <c r="C7" s="65" t="s">
        <v>96</v>
      </c>
      <c r="D7" s="196" t="s">
        <v>90</v>
      </c>
      <c r="E7" s="66" t="s">
        <v>91</v>
      </c>
      <c r="F7" s="196" t="s">
        <v>1</v>
      </c>
      <c r="G7" s="66" t="s">
        <v>91</v>
      </c>
      <c r="H7" s="197" t="s">
        <v>92</v>
      </c>
      <c r="I7" s="66" t="s">
        <v>91</v>
      </c>
      <c r="J7" s="197" t="s">
        <v>20</v>
      </c>
      <c r="K7" s="67" t="s">
        <v>91</v>
      </c>
      <c r="M7" s="66" t="s">
        <v>91</v>
      </c>
      <c r="N7" s="196" t="s">
        <v>1</v>
      </c>
      <c r="O7" s="66" t="s">
        <v>91</v>
      </c>
      <c r="Q7" s="67" t="s">
        <v>91</v>
      </c>
      <c r="R7" s="196" t="s">
        <v>1</v>
      </c>
      <c r="S7" s="67" t="s">
        <v>91</v>
      </c>
      <c r="U7" s="67" t="s">
        <v>91</v>
      </c>
    </row>
    <row r="8" spans="2:21" x14ac:dyDescent="0.4">
      <c r="C8" s="65" t="s">
        <v>32</v>
      </c>
      <c r="D8" s="196" t="s">
        <v>90</v>
      </c>
      <c r="E8" s="66">
        <v>0.33333333333333331</v>
      </c>
      <c r="F8" s="196" t="s">
        <v>1</v>
      </c>
      <c r="G8" s="66">
        <v>0.70833333333333337</v>
      </c>
      <c r="H8" s="197" t="s">
        <v>92</v>
      </c>
      <c r="I8" s="66">
        <v>4.1666666666666664E-2</v>
      </c>
      <c r="J8" s="197" t="s">
        <v>20</v>
      </c>
      <c r="K8" s="67">
        <f>(G8-E8-I8)*24</f>
        <v>8</v>
      </c>
      <c r="M8" s="66">
        <v>0.39583333333333298</v>
      </c>
      <c r="N8" s="196" t="s">
        <v>1</v>
      </c>
      <c r="O8" s="66">
        <v>0.6875</v>
      </c>
      <c r="Q8" s="68">
        <f>IF(E8&lt;M8,M8,E8)</f>
        <v>0.39583333333333298</v>
      </c>
      <c r="R8" s="196" t="s">
        <v>1</v>
      </c>
      <c r="S8" s="68">
        <f>IF(G8&gt;O8,O8,G8)</f>
        <v>0.6875</v>
      </c>
      <c r="U8" s="203">
        <f>IF((S8-Q8)*24&gt;0,(S8-Q8)*24,0)</f>
        <v>7.0000000000000089</v>
      </c>
    </row>
    <row r="9" spans="2:21" x14ac:dyDescent="0.4">
      <c r="C9" s="65" t="s">
        <v>35</v>
      </c>
      <c r="D9" s="196" t="s">
        <v>90</v>
      </c>
      <c r="E9" s="66"/>
      <c r="F9" s="196" t="s">
        <v>1</v>
      </c>
      <c r="G9" s="66"/>
      <c r="H9" s="197" t="s">
        <v>92</v>
      </c>
      <c r="I9" s="66">
        <v>0</v>
      </c>
      <c r="J9" s="197" t="s">
        <v>20</v>
      </c>
      <c r="K9" s="67">
        <f>(G9-E9-I9)*24</f>
        <v>0</v>
      </c>
      <c r="M9" s="66">
        <v>0.39583333333333298</v>
      </c>
      <c r="N9" s="196" t="s">
        <v>1</v>
      </c>
      <c r="O9" s="66">
        <v>0.6875</v>
      </c>
      <c r="Q9" s="68">
        <f t="shared" ref="Q9:Q21" si="0">IF(E9&lt;M9,M9,E9)</f>
        <v>0.39583333333333298</v>
      </c>
      <c r="R9" s="196" t="s">
        <v>1</v>
      </c>
      <c r="S9" s="68">
        <f t="shared" ref="S9:S21" si="1">IF(G9&gt;O9,O9,G9)</f>
        <v>0</v>
      </c>
      <c r="U9" s="203">
        <f t="shared" ref="U9:U21" si="2">IF((S9-Q9)*24&gt;0,(S9-Q9)*24,0)</f>
        <v>0</v>
      </c>
    </row>
    <row r="10" spans="2:21" x14ac:dyDescent="0.4">
      <c r="C10" s="65" t="s">
        <v>33</v>
      </c>
      <c r="D10" s="196" t="s">
        <v>90</v>
      </c>
      <c r="E10" s="66"/>
      <c r="F10" s="196" t="s">
        <v>1</v>
      </c>
      <c r="G10" s="66"/>
      <c r="H10" s="197" t="s">
        <v>92</v>
      </c>
      <c r="I10" s="66">
        <v>0</v>
      </c>
      <c r="J10" s="197" t="s">
        <v>20</v>
      </c>
      <c r="K10" s="67">
        <f t="shared" ref="K10:K21" si="3">(G10-E10-I10)*24</f>
        <v>0</v>
      </c>
      <c r="M10" s="66">
        <v>0.39583333333333298</v>
      </c>
      <c r="N10" s="196" t="s">
        <v>1</v>
      </c>
      <c r="O10" s="66">
        <v>0.6875</v>
      </c>
      <c r="Q10" s="68">
        <f t="shared" si="0"/>
        <v>0.39583333333333298</v>
      </c>
      <c r="R10" s="196" t="s">
        <v>1</v>
      </c>
      <c r="S10" s="68">
        <f t="shared" si="1"/>
        <v>0</v>
      </c>
      <c r="U10" s="203">
        <f t="shared" si="2"/>
        <v>0</v>
      </c>
    </row>
    <row r="11" spans="2:21" x14ac:dyDescent="0.4">
      <c r="C11" s="65" t="s">
        <v>40</v>
      </c>
      <c r="D11" s="196" t="s">
        <v>90</v>
      </c>
      <c r="E11" s="66"/>
      <c r="F11" s="196" t="s">
        <v>1</v>
      </c>
      <c r="G11" s="66"/>
      <c r="H11" s="197" t="s">
        <v>92</v>
      </c>
      <c r="I11" s="66">
        <v>0</v>
      </c>
      <c r="J11" s="197" t="s">
        <v>20</v>
      </c>
      <c r="K11" s="67">
        <f t="shared" si="3"/>
        <v>0</v>
      </c>
      <c r="M11" s="66">
        <v>0.39583333333333298</v>
      </c>
      <c r="N11" s="196" t="s">
        <v>1</v>
      </c>
      <c r="O11" s="66">
        <v>0.6875</v>
      </c>
      <c r="Q11" s="68">
        <f t="shared" si="0"/>
        <v>0.39583333333333298</v>
      </c>
      <c r="R11" s="196" t="s">
        <v>1</v>
      </c>
      <c r="S11" s="68">
        <f t="shared" si="1"/>
        <v>0</v>
      </c>
      <c r="U11" s="203">
        <f t="shared" si="2"/>
        <v>0</v>
      </c>
    </row>
    <row r="12" spans="2:21" x14ac:dyDescent="0.4">
      <c r="C12" s="65" t="s">
        <v>36</v>
      </c>
      <c r="D12" s="196" t="s">
        <v>90</v>
      </c>
      <c r="E12" s="66"/>
      <c r="F12" s="196" t="s">
        <v>1</v>
      </c>
      <c r="G12" s="66"/>
      <c r="H12" s="197" t="s">
        <v>92</v>
      </c>
      <c r="I12" s="66">
        <v>0</v>
      </c>
      <c r="J12" s="197" t="s">
        <v>20</v>
      </c>
      <c r="K12" s="67">
        <f t="shared" si="3"/>
        <v>0</v>
      </c>
      <c r="M12" s="66">
        <v>0.39583333333333298</v>
      </c>
      <c r="N12" s="196" t="s">
        <v>1</v>
      </c>
      <c r="O12" s="66">
        <v>0.6875</v>
      </c>
      <c r="Q12" s="68">
        <f t="shared" si="0"/>
        <v>0.39583333333333298</v>
      </c>
      <c r="R12" s="196" t="s">
        <v>1</v>
      </c>
      <c r="S12" s="68">
        <f t="shared" si="1"/>
        <v>0</v>
      </c>
      <c r="U12" s="203">
        <f t="shared" si="2"/>
        <v>0</v>
      </c>
    </row>
    <row r="13" spans="2:21" x14ac:dyDescent="0.4">
      <c r="C13" s="65" t="s">
        <v>37</v>
      </c>
      <c r="D13" s="196" t="s">
        <v>90</v>
      </c>
      <c r="E13" s="66"/>
      <c r="F13" s="196" t="s">
        <v>1</v>
      </c>
      <c r="G13" s="66"/>
      <c r="H13" s="197" t="s">
        <v>92</v>
      </c>
      <c r="I13" s="66">
        <v>0</v>
      </c>
      <c r="J13" s="197" t="s">
        <v>20</v>
      </c>
      <c r="K13" s="67">
        <f t="shared" si="3"/>
        <v>0</v>
      </c>
      <c r="M13" s="66">
        <v>0.39583333333333298</v>
      </c>
      <c r="N13" s="196" t="s">
        <v>1</v>
      </c>
      <c r="O13" s="66">
        <v>0.6875</v>
      </c>
      <c r="Q13" s="68">
        <f t="shared" si="0"/>
        <v>0.39583333333333298</v>
      </c>
      <c r="R13" s="196" t="s">
        <v>1</v>
      </c>
      <c r="S13" s="68">
        <f t="shared" si="1"/>
        <v>0</v>
      </c>
      <c r="U13" s="203">
        <f t="shared" si="2"/>
        <v>0</v>
      </c>
    </row>
    <row r="14" spans="2:21" x14ac:dyDescent="0.4">
      <c r="C14" s="65" t="s">
        <v>41</v>
      </c>
      <c r="D14" s="196" t="s">
        <v>90</v>
      </c>
      <c r="E14" s="66"/>
      <c r="F14" s="196" t="s">
        <v>1</v>
      </c>
      <c r="G14" s="66"/>
      <c r="H14" s="197" t="s">
        <v>92</v>
      </c>
      <c r="I14" s="66">
        <v>0</v>
      </c>
      <c r="J14" s="197" t="s">
        <v>20</v>
      </c>
      <c r="K14" s="67">
        <f t="shared" si="3"/>
        <v>0</v>
      </c>
      <c r="M14" s="66">
        <v>0.39583333333333298</v>
      </c>
      <c r="N14" s="196" t="s">
        <v>1</v>
      </c>
      <c r="O14" s="66">
        <v>0.6875</v>
      </c>
      <c r="Q14" s="68">
        <f t="shared" si="0"/>
        <v>0.39583333333333298</v>
      </c>
      <c r="R14" s="196" t="s">
        <v>1</v>
      </c>
      <c r="S14" s="68">
        <f>IF(G14&gt;O14,O14,G14)</f>
        <v>0</v>
      </c>
      <c r="U14" s="203">
        <f t="shared" si="2"/>
        <v>0</v>
      </c>
    </row>
    <row r="15" spans="2:21" x14ac:dyDescent="0.4">
      <c r="C15" s="65" t="s">
        <v>34</v>
      </c>
      <c r="D15" s="196" t="s">
        <v>90</v>
      </c>
      <c r="E15" s="66"/>
      <c r="F15" s="196" t="s">
        <v>1</v>
      </c>
      <c r="G15" s="66"/>
      <c r="H15" s="197" t="s">
        <v>92</v>
      </c>
      <c r="I15" s="66">
        <v>0</v>
      </c>
      <c r="J15" s="197" t="s">
        <v>20</v>
      </c>
      <c r="K15" s="67">
        <f t="shared" si="3"/>
        <v>0</v>
      </c>
      <c r="M15" s="66">
        <v>0.39583333333333298</v>
      </c>
      <c r="N15" s="196" t="s">
        <v>1</v>
      </c>
      <c r="O15" s="66">
        <v>0.6875</v>
      </c>
      <c r="Q15" s="68">
        <f t="shared" si="0"/>
        <v>0.39583333333333298</v>
      </c>
      <c r="R15" s="196" t="s">
        <v>1</v>
      </c>
      <c r="S15" s="68">
        <f t="shared" si="1"/>
        <v>0</v>
      </c>
      <c r="U15" s="203">
        <f t="shared" si="2"/>
        <v>0</v>
      </c>
    </row>
    <row r="16" spans="2:21" x14ac:dyDescent="0.4">
      <c r="C16" s="65" t="s">
        <v>42</v>
      </c>
      <c r="D16" s="196" t="s">
        <v>90</v>
      </c>
      <c r="E16" s="66"/>
      <c r="F16" s="196" t="s">
        <v>1</v>
      </c>
      <c r="G16" s="66"/>
      <c r="H16" s="197" t="s">
        <v>92</v>
      </c>
      <c r="I16" s="66">
        <v>0</v>
      </c>
      <c r="J16" s="197" t="s">
        <v>20</v>
      </c>
      <c r="K16" s="67">
        <f t="shared" si="3"/>
        <v>0</v>
      </c>
      <c r="M16" s="66">
        <v>0.39583333333333298</v>
      </c>
      <c r="N16" s="196" t="s">
        <v>1</v>
      </c>
      <c r="O16" s="66">
        <v>0.6875</v>
      </c>
      <c r="Q16" s="68">
        <f t="shared" si="0"/>
        <v>0.39583333333333298</v>
      </c>
      <c r="R16" s="196" t="s">
        <v>1</v>
      </c>
      <c r="S16" s="68">
        <f t="shared" si="1"/>
        <v>0</v>
      </c>
      <c r="U16" s="203">
        <f t="shared" si="2"/>
        <v>0</v>
      </c>
    </row>
    <row r="17" spans="3:21" x14ac:dyDescent="0.4">
      <c r="C17" s="65" t="s">
        <v>43</v>
      </c>
      <c r="D17" s="196" t="s">
        <v>90</v>
      </c>
      <c r="E17" s="66"/>
      <c r="F17" s="196" t="s">
        <v>1</v>
      </c>
      <c r="G17" s="66"/>
      <c r="H17" s="197" t="s">
        <v>92</v>
      </c>
      <c r="I17" s="66">
        <v>0</v>
      </c>
      <c r="J17" s="197" t="s">
        <v>20</v>
      </c>
      <c r="K17" s="67">
        <f t="shared" si="3"/>
        <v>0</v>
      </c>
      <c r="M17" s="66">
        <v>0.39583333333333298</v>
      </c>
      <c r="N17" s="196" t="s">
        <v>1</v>
      </c>
      <c r="O17" s="66">
        <v>0.6875</v>
      </c>
      <c r="Q17" s="68">
        <f t="shared" si="0"/>
        <v>0.39583333333333298</v>
      </c>
      <c r="R17" s="196" t="s">
        <v>1</v>
      </c>
      <c r="S17" s="68">
        <f t="shared" si="1"/>
        <v>0</v>
      </c>
      <c r="U17" s="203">
        <f t="shared" si="2"/>
        <v>0</v>
      </c>
    </row>
    <row r="18" spans="3:21" x14ac:dyDescent="0.4">
      <c r="C18" s="65" t="s">
        <v>44</v>
      </c>
      <c r="D18" s="196" t="s">
        <v>90</v>
      </c>
      <c r="E18" s="66"/>
      <c r="F18" s="196" t="s">
        <v>1</v>
      </c>
      <c r="G18" s="66"/>
      <c r="H18" s="197" t="s">
        <v>92</v>
      </c>
      <c r="I18" s="66">
        <v>0</v>
      </c>
      <c r="J18" s="197" t="s">
        <v>20</v>
      </c>
      <c r="K18" s="67">
        <f t="shared" si="3"/>
        <v>0</v>
      </c>
      <c r="M18" s="66">
        <v>0.39583333333333298</v>
      </c>
      <c r="N18" s="196" t="s">
        <v>1</v>
      </c>
      <c r="O18" s="66">
        <v>0.6875</v>
      </c>
      <c r="Q18" s="68">
        <f t="shared" si="0"/>
        <v>0.39583333333333298</v>
      </c>
      <c r="R18" s="196" t="s">
        <v>1</v>
      </c>
      <c r="S18" s="68">
        <f t="shared" si="1"/>
        <v>0</v>
      </c>
      <c r="U18" s="203">
        <f t="shared" si="2"/>
        <v>0</v>
      </c>
    </row>
    <row r="19" spans="3:21" x14ac:dyDescent="0.4">
      <c r="C19" s="65" t="s">
        <v>45</v>
      </c>
      <c r="D19" s="196" t="s">
        <v>90</v>
      </c>
      <c r="E19" s="66"/>
      <c r="F19" s="196" t="s">
        <v>1</v>
      </c>
      <c r="G19" s="66"/>
      <c r="H19" s="197" t="s">
        <v>92</v>
      </c>
      <c r="I19" s="66">
        <v>0</v>
      </c>
      <c r="J19" s="197" t="s">
        <v>20</v>
      </c>
      <c r="K19" s="204">
        <f t="shared" si="3"/>
        <v>0</v>
      </c>
      <c r="M19" s="66">
        <v>0.39583333333333298</v>
      </c>
      <c r="N19" s="196" t="s">
        <v>1</v>
      </c>
      <c r="O19" s="66">
        <v>0.6875</v>
      </c>
      <c r="Q19" s="68">
        <f t="shared" si="0"/>
        <v>0.39583333333333298</v>
      </c>
      <c r="R19" s="196" t="s">
        <v>1</v>
      </c>
      <c r="S19" s="68">
        <f t="shared" si="1"/>
        <v>0</v>
      </c>
      <c r="U19" s="203">
        <f t="shared" si="2"/>
        <v>0</v>
      </c>
    </row>
    <row r="20" spans="3:21" x14ac:dyDescent="0.4">
      <c r="C20" s="65" t="s">
        <v>46</v>
      </c>
      <c r="D20" s="196" t="s">
        <v>90</v>
      </c>
      <c r="E20" s="66"/>
      <c r="F20" s="196" t="s">
        <v>1</v>
      </c>
      <c r="G20" s="66"/>
      <c r="H20" s="197" t="s">
        <v>92</v>
      </c>
      <c r="I20" s="66">
        <v>0</v>
      </c>
      <c r="J20" s="197" t="s">
        <v>20</v>
      </c>
      <c r="K20" s="67">
        <f t="shared" si="3"/>
        <v>0</v>
      </c>
      <c r="M20" s="66">
        <v>0.39583333333333298</v>
      </c>
      <c r="N20" s="196" t="s">
        <v>1</v>
      </c>
      <c r="O20" s="66">
        <v>0.6875</v>
      </c>
      <c r="Q20" s="68">
        <f t="shared" si="0"/>
        <v>0.39583333333333298</v>
      </c>
      <c r="R20" s="196" t="s">
        <v>1</v>
      </c>
      <c r="S20" s="68">
        <f t="shared" si="1"/>
        <v>0</v>
      </c>
      <c r="U20" s="203">
        <f t="shared" si="2"/>
        <v>0</v>
      </c>
    </row>
    <row r="21" spans="3:21" x14ac:dyDescent="0.4">
      <c r="C21" s="65" t="s">
        <v>47</v>
      </c>
      <c r="D21" s="196" t="s">
        <v>90</v>
      </c>
      <c r="E21" s="66"/>
      <c r="F21" s="196" t="s">
        <v>1</v>
      </c>
      <c r="G21" s="66"/>
      <c r="H21" s="197" t="s">
        <v>92</v>
      </c>
      <c r="I21" s="66">
        <v>0</v>
      </c>
      <c r="J21" s="197" t="s">
        <v>20</v>
      </c>
      <c r="K21" s="67">
        <f t="shared" si="3"/>
        <v>0</v>
      </c>
      <c r="M21" s="66">
        <v>0.39583333333333298</v>
      </c>
      <c r="N21" s="196" t="s">
        <v>1</v>
      </c>
      <c r="O21" s="66">
        <v>0.6875</v>
      </c>
      <c r="Q21" s="68">
        <f t="shared" si="0"/>
        <v>0.39583333333333298</v>
      </c>
      <c r="R21" s="196" t="s">
        <v>1</v>
      </c>
      <c r="S21" s="68">
        <f t="shared" si="1"/>
        <v>0</v>
      </c>
      <c r="U21" s="203">
        <f t="shared" si="2"/>
        <v>0</v>
      </c>
    </row>
    <row r="22" spans="3:21" x14ac:dyDescent="0.4">
      <c r="C22" s="65" t="s">
        <v>38</v>
      </c>
      <c r="D22" s="196" t="s">
        <v>90</v>
      </c>
      <c r="E22" s="205"/>
      <c r="F22" s="196" t="s">
        <v>1</v>
      </c>
      <c r="G22" s="205"/>
      <c r="H22" s="197" t="s">
        <v>92</v>
      </c>
      <c r="I22" s="205"/>
      <c r="J22" s="197" t="s">
        <v>20</v>
      </c>
      <c r="K22" s="65">
        <v>1</v>
      </c>
      <c r="M22" s="67"/>
      <c r="N22" s="196" t="s">
        <v>1</v>
      </c>
      <c r="O22" s="67"/>
      <c r="Q22" s="67"/>
      <c r="R22" s="196" t="s">
        <v>1</v>
      </c>
      <c r="S22" s="67"/>
      <c r="U22" s="65">
        <v>1</v>
      </c>
    </row>
    <row r="23" spans="3:21" x14ac:dyDescent="0.4">
      <c r="C23" s="65" t="s">
        <v>64</v>
      </c>
      <c r="D23" s="196" t="s">
        <v>90</v>
      </c>
      <c r="E23" s="205"/>
      <c r="F23" s="196" t="s">
        <v>1</v>
      </c>
      <c r="G23" s="205"/>
      <c r="H23" s="197" t="s">
        <v>92</v>
      </c>
      <c r="I23" s="205"/>
      <c r="J23" s="197" t="s">
        <v>20</v>
      </c>
      <c r="K23" s="65">
        <v>2</v>
      </c>
      <c r="M23" s="67"/>
      <c r="N23" s="196" t="s">
        <v>1</v>
      </c>
      <c r="O23" s="67"/>
      <c r="Q23" s="67"/>
      <c r="R23" s="196" t="s">
        <v>1</v>
      </c>
      <c r="S23" s="67"/>
      <c r="U23" s="65">
        <v>2</v>
      </c>
    </row>
    <row r="24" spans="3:21" x14ac:dyDescent="0.4">
      <c r="C24" s="65" t="s">
        <v>65</v>
      </c>
      <c r="D24" s="196" t="s">
        <v>90</v>
      </c>
      <c r="E24" s="205"/>
      <c r="F24" s="196" t="s">
        <v>1</v>
      </c>
      <c r="G24" s="205"/>
      <c r="H24" s="197" t="s">
        <v>92</v>
      </c>
      <c r="I24" s="205"/>
      <c r="J24" s="197" t="s">
        <v>20</v>
      </c>
      <c r="K24" s="65">
        <v>3</v>
      </c>
      <c r="M24" s="67"/>
      <c r="N24" s="196" t="s">
        <v>1</v>
      </c>
      <c r="O24" s="67"/>
      <c r="Q24" s="67"/>
      <c r="R24" s="196" t="s">
        <v>1</v>
      </c>
      <c r="S24" s="67"/>
      <c r="U24" s="65">
        <v>3</v>
      </c>
    </row>
    <row r="25" spans="3:21" x14ac:dyDescent="0.4">
      <c r="C25" s="65" t="s">
        <v>66</v>
      </c>
      <c r="D25" s="196" t="s">
        <v>90</v>
      </c>
      <c r="E25" s="205"/>
      <c r="F25" s="196" t="s">
        <v>1</v>
      </c>
      <c r="G25" s="205"/>
      <c r="H25" s="197" t="s">
        <v>92</v>
      </c>
      <c r="I25" s="205"/>
      <c r="J25" s="197" t="s">
        <v>20</v>
      </c>
      <c r="K25" s="65">
        <v>4</v>
      </c>
      <c r="M25" s="67"/>
      <c r="N25" s="196" t="s">
        <v>1</v>
      </c>
      <c r="O25" s="67"/>
      <c r="Q25" s="67"/>
      <c r="R25" s="196" t="s">
        <v>1</v>
      </c>
      <c r="S25" s="67"/>
      <c r="U25" s="65">
        <v>4</v>
      </c>
    </row>
    <row r="26" spans="3:21" x14ac:dyDescent="0.4">
      <c r="C26" s="65" t="s">
        <v>97</v>
      </c>
      <c r="D26" s="196" t="s">
        <v>90</v>
      </c>
      <c r="E26" s="205"/>
      <c r="F26" s="196" t="s">
        <v>1</v>
      </c>
      <c r="G26" s="205"/>
      <c r="H26" s="197" t="s">
        <v>92</v>
      </c>
      <c r="I26" s="205"/>
      <c r="J26" s="197" t="s">
        <v>20</v>
      </c>
      <c r="K26" s="65">
        <v>5</v>
      </c>
      <c r="M26" s="67"/>
      <c r="N26" s="196" t="s">
        <v>1</v>
      </c>
      <c r="O26" s="67"/>
      <c r="Q26" s="67"/>
      <c r="R26" s="196" t="s">
        <v>1</v>
      </c>
      <c r="S26" s="67"/>
      <c r="U26" s="65">
        <v>5</v>
      </c>
    </row>
    <row r="27" spans="3:21" x14ac:dyDescent="0.4">
      <c r="C27" s="65" t="s">
        <v>98</v>
      </c>
      <c r="D27" s="196" t="s">
        <v>90</v>
      </c>
      <c r="E27" s="205"/>
      <c r="F27" s="196" t="s">
        <v>1</v>
      </c>
      <c r="G27" s="205"/>
      <c r="H27" s="197" t="s">
        <v>92</v>
      </c>
      <c r="I27" s="205"/>
      <c r="J27" s="197" t="s">
        <v>20</v>
      </c>
      <c r="K27" s="65">
        <v>6</v>
      </c>
      <c r="M27" s="67"/>
      <c r="N27" s="196" t="s">
        <v>1</v>
      </c>
      <c r="O27" s="67"/>
      <c r="Q27" s="67"/>
      <c r="R27" s="196" t="s">
        <v>1</v>
      </c>
      <c r="S27" s="67"/>
      <c r="U27" s="65">
        <v>6</v>
      </c>
    </row>
    <row r="28" spans="3:21" x14ac:dyDescent="0.4">
      <c r="C28" s="65" t="s">
        <v>99</v>
      </c>
      <c r="D28" s="196" t="s">
        <v>90</v>
      </c>
      <c r="E28" s="205"/>
      <c r="F28" s="196" t="s">
        <v>1</v>
      </c>
      <c r="G28" s="205"/>
      <c r="H28" s="197" t="s">
        <v>92</v>
      </c>
      <c r="I28" s="205"/>
      <c r="J28" s="197" t="s">
        <v>20</v>
      </c>
      <c r="K28" s="65">
        <v>7</v>
      </c>
      <c r="M28" s="67"/>
      <c r="N28" s="196" t="s">
        <v>1</v>
      </c>
      <c r="O28" s="67"/>
      <c r="Q28" s="67"/>
      <c r="R28" s="196" t="s">
        <v>1</v>
      </c>
      <c r="S28" s="67"/>
      <c r="U28" s="65">
        <v>7</v>
      </c>
    </row>
    <row r="29" spans="3:21" x14ac:dyDescent="0.4">
      <c r="C29" s="65" t="s">
        <v>100</v>
      </c>
      <c r="D29" s="196" t="s">
        <v>90</v>
      </c>
      <c r="E29" s="205"/>
      <c r="F29" s="196" t="s">
        <v>1</v>
      </c>
      <c r="G29" s="205"/>
      <c r="H29" s="197" t="s">
        <v>92</v>
      </c>
      <c r="I29" s="205"/>
      <c r="J29" s="197" t="s">
        <v>20</v>
      </c>
      <c r="K29" s="65">
        <v>8</v>
      </c>
      <c r="M29" s="67"/>
      <c r="N29" s="196" t="s">
        <v>1</v>
      </c>
      <c r="O29" s="67"/>
      <c r="Q29" s="67"/>
      <c r="R29" s="196" t="s">
        <v>1</v>
      </c>
      <c r="S29" s="67"/>
      <c r="U29" s="65">
        <v>7</v>
      </c>
    </row>
    <row r="30" spans="3:21" x14ac:dyDescent="0.4">
      <c r="C30" s="65" t="s">
        <v>101</v>
      </c>
      <c r="D30" s="196" t="s">
        <v>90</v>
      </c>
      <c r="E30" s="205"/>
      <c r="F30" s="196" t="s">
        <v>1</v>
      </c>
      <c r="G30" s="205"/>
      <c r="H30" s="197" t="s">
        <v>92</v>
      </c>
      <c r="I30" s="205"/>
      <c r="J30" s="197" t="s">
        <v>20</v>
      </c>
      <c r="K30" s="65">
        <v>4</v>
      </c>
      <c r="M30" s="67"/>
      <c r="N30" s="196" t="s">
        <v>1</v>
      </c>
      <c r="O30" s="67"/>
      <c r="Q30" s="67"/>
      <c r="R30" s="196" t="s">
        <v>1</v>
      </c>
      <c r="S30" s="67"/>
      <c r="U30" s="65">
        <v>3</v>
      </c>
    </row>
    <row r="31" spans="3:21" x14ac:dyDescent="0.4">
      <c r="C31" s="65" t="s">
        <v>102</v>
      </c>
      <c r="D31" s="196" t="s">
        <v>90</v>
      </c>
      <c r="E31" s="205"/>
      <c r="F31" s="196" t="s">
        <v>1</v>
      </c>
      <c r="G31" s="205"/>
      <c r="H31" s="197" t="s">
        <v>92</v>
      </c>
      <c r="I31" s="205"/>
      <c r="J31" s="197" t="s">
        <v>20</v>
      </c>
      <c r="K31" s="65"/>
      <c r="M31" s="67"/>
      <c r="N31" s="196" t="s">
        <v>1</v>
      </c>
      <c r="O31" s="67"/>
      <c r="Q31" s="67"/>
      <c r="R31" s="196" t="s">
        <v>1</v>
      </c>
      <c r="S31" s="67"/>
      <c r="U31" s="65"/>
    </row>
    <row r="32" spans="3:21" x14ac:dyDescent="0.4">
      <c r="C32" s="65" t="s">
        <v>67</v>
      </c>
      <c r="D32" s="196" t="s">
        <v>90</v>
      </c>
      <c r="E32" s="205"/>
      <c r="F32" s="196" t="s">
        <v>1</v>
      </c>
      <c r="G32" s="205"/>
      <c r="H32" s="197" t="s">
        <v>92</v>
      </c>
      <c r="I32" s="205"/>
      <c r="J32" s="197" t="s">
        <v>20</v>
      </c>
      <c r="K32" s="65"/>
      <c r="M32" s="67"/>
      <c r="N32" s="196" t="s">
        <v>1</v>
      </c>
      <c r="O32" s="67"/>
      <c r="Q32" s="67"/>
      <c r="R32" s="196" t="s">
        <v>1</v>
      </c>
      <c r="S32" s="67"/>
      <c r="U32" s="65"/>
    </row>
    <row r="33" spans="3:23" x14ac:dyDescent="0.4">
      <c r="C33" s="65" t="s">
        <v>68</v>
      </c>
      <c r="D33" s="196" t="s">
        <v>90</v>
      </c>
      <c r="E33" s="66"/>
      <c r="F33" s="196" t="s">
        <v>1</v>
      </c>
      <c r="G33" s="66"/>
      <c r="H33" s="197" t="s">
        <v>92</v>
      </c>
      <c r="I33" s="66"/>
      <c r="J33" s="197" t="s">
        <v>20</v>
      </c>
      <c r="K33" s="67">
        <f t="shared" ref="K33:K36" si="4">(G33-E33-I33)*24</f>
        <v>0</v>
      </c>
      <c r="M33" s="65"/>
      <c r="N33" s="196" t="s">
        <v>1</v>
      </c>
      <c r="O33" s="65"/>
      <c r="Q33" s="68">
        <f t="shared" ref="Q33:Q36" si="5">IF(E33&lt;M33,M33,E33)</f>
        <v>0</v>
      </c>
      <c r="R33" s="196" t="s">
        <v>1</v>
      </c>
      <c r="S33" s="68">
        <f t="shared" ref="S33:S36" si="6">IF(G33&gt;O33,O33,G33)</f>
        <v>0</v>
      </c>
      <c r="U33" s="203">
        <f t="shared" ref="U33:U36" si="7">IF((S33-Q33)*24&gt;0,(S33-Q33)*24,0)</f>
        <v>0</v>
      </c>
    </row>
    <row r="34" spans="3:23" x14ac:dyDescent="0.4">
      <c r="C34" s="65" t="s">
        <v>200</v>
      </c>
      <c r="D34" s="196" t="s">
        <v>90</v>
      </c>
      <c r="E34" s="66"/>
      <c r="F34" s="196" t="s">
        <v>1</v>
      </c>
      <c r="G34" s="66"/>
      <c r="H34" s="197" t="s">
        <v>92</v>
      </c>
      <c r="I34" s="66"/>
      <c r="J34" s="197" t="s">
        <v>20</v>
      </c>
      <c r="K34" s="67">
        <f t="shared" si="4"/>
        <v>0</v>
      </c>
      <c r="M34" s="65"/>
      <c r="N34" s="196" t="s">
        <v>1</v>
      </c>
      <c r="O34" s="65"/>
      <c r="Q34" s="68">
        <f t="shared" si="5"/>
        <v>0</v>
      </c>
      <c r="R34" s="196" t="s">
        <v>1</v>
      </c>
      <c r="S34" s="68">
        <f t="shared" si="6"/>
        <v>0</v>
      </c>
      <c r="U34" s="203">
        <f t="shared" si="7"/>
        <v>0</v>
      </c>
      <c r="W34" s="197" t="s">
        <v>202</v>
      </c>
    </row>
    <row r="35" spans="3:23" x14ac:dyDescent="0.4">
      <c r="C35" s="65" t="s">
        <v>201</v>
      </c>
      <c r="D35" s="196" t="s">
        <v>90</v>
      </c>
      <c r="E35" s="66"/>
      <c r="F35" s="196" t="s">
        <v>1</v>
      </c>
      <c r="G35" s="66"/>
      <c r="H35" s="197" t="s">
        <v>92</v>
      </c>
      <c r="I35" s="66"/>
      <c r="J35" s="197" t="s">
        <v>20</v>
      </c>
      <c r="K35" s="67">
        <f t="shared" si="4"/>
        <v>0</v>
      </c>
      <c r="M35" s="65"/>
      <c r="N35" s="196" t="s">
        <v>1</v>
      </c>
      <c r="O35" s="65"/>
      <c r="Q35" s="68">
        <f t="shared" si="5"/>
        <v>0</v>
      </c>
      <c r="R35" s="196" t="s">
        <v>1</v>
      </c>
      <c r="S35" s="68">
        <f t="shared" si="6"/>
        <v>0</v>
      </c>
      <c r="U35" s="203">
        <f t="shared" si="7"/>
        <v>0</v>
      </c>
      <c r="W35" s="197" t="s">
        <v>202</v>
      </c>
    </row>
    <row r="36" spans="3:23" x14ac:dyDescent="0.4">
      <c r="C36" s="65" t="s">
        <v>103</v>
      </c>
      <c r="D36" s="196" t="s">
        <v>90</v>
      </c>
      <c r="E36" s="66"/>
      <c r="F36" s="196" t="s">
        <v>1</v>
      </c>
      <c r="G36" s="66"/>
      <c r="H36" s="197" t="s">
        <v>92</v>
      </c>
      <c r="I36" s="66"/>
      <c r="J36" s="197" t="s">
        <v>20</v>
      </c>
      <c r="K36" s="67">
        <f t="shared" si="4"/>
        <v>0</v>
      </c>
      <c r="M36" s="65"/>
      <c r="N36" s="196" t="s">
        <v>1</v>
      </c>
      <c r="O36" s="65"/>
      <c r="Q36" s="68">
        <f t="shared" si="5"/>
        <v>0</v>
      </c>
      <c r="R36" s="196" t="s">
        <v>1</v>
      </c>
      <c r="S36" s="68">
        <f t="shared" si="6"/>
        <v>0</v>
      </c>
      <c r="U36" s="203">
        <f t="shared" si="7"/>
        <v>0</v>
      </c>
    </row>
  </sheetData>
  <sheetProtection sheet="1"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7"/>
  <sheetViews>
    <sheetView workbookViewId="0">
      <selection activeCell="D20" sqref="D20"/>
    </sheetView>
  </sheetViews>
  <sheetFormatPr defaultRowHeight="18.75" x14ac:dyDescent="0.4"/>
  <cols>
    <col min="1" max="1" width="1.875" style="1" customWidth="1"/>
    <col min="2" max="3" width="9" style="1"/>
    <col min="4" max="4" width="45.625" style="1" customWidth="1"/>
    <col min="5" max="16384" width="9" style="1"/>
  </cols>
  <sheetData>
    <row r="1" spans="2:11" x14ac:dyDescent="0.4">
      <c r="B1" s="1" t="s">
        <v>150</v>
      </c>
      <c r="D1" s="23"/>
      <c r="E1" s="23"/>
      <c r="F1" s="23"/>
    </row>
    <row r="2" spans="2:11" s="22" customFormat="1" ht="20.25" customHeight="1" x14ac:dyDescent="0.4">
      <c r="B2" s="25" t="s">
        <v>226</v>
      </c>
      <c r="C2" s="25"/>
      <c r="D2" s="23"/>
      <c r="E2" s="23"/>
      <c r="F2" s="23"/>
    </row>
    <row r="3" spans="2:11" s="22" customFormat="1" ht="20.25" customHeight="1" x14ac:dyDescent="0.4">
      <c r="B3" s="25"/>
      <c r="C3" s="25"/>
      <c r="D3" s="23"/>
      <c r="E3" s="23"/>
      <c r="F3" s="23"/>
    </row>
    <row r="4" spans="2:11" s="29" customFormat="1" ht="20.25" customHeight="1" x14ac:dyDescent="0.4">
      <c r="B4" s="72"/>
      <c r="C4" s="23" t="s">
        <v>217</v>
      </c>
      <c r="D4" s="23"/>
      <c r="F4" s="497" t="s">
        <v>218</v>
      </c>
      <c r="G4" s="497"/>
      <c r="H4" s="497"/>
      <c r="I4" s="497"/>
      <c r="J4" s="497"/>
      <c r="K4" s="497"/>
    </row>
    <row r="5" spans="2:11" s="29" customFormat="1" ht="20.25" customHeight="1" x14ac:dyDescent="0.4">
      <c r="B5" s="73"/>
      <c r="C5" s="23" t="s">
        <v>219</v>
      </c>
      <c r="D5" s="23"/>
      <c r="F5" s="497"/>
      <c r="G5" s="497"/>
      <c r="H5" s="497"/>
      <c r="I5" s="497"/>
      <c r="J5" s="497"/>
      <c r="K5" s="497"/>
    </row>
    <row r="6" spans="2:11" s="22" customFormat="1" ht="20.25" customHeight="1" x14ac:dyDescent="0.4">
      <c r="B6" s="24" t="s">
        <v>196</v>
      </c>
      <c r="C6" s="23"/>
      <c r="D6" s="23"/>
      <c r="E6" s="37"/>
      <c r="F6" s="38"/>
    </row>
    <row r="7" spans="2:11" s="22" customFormat="1" ht="20.25" customHeight="1" x14ac:dyDescent="0.4">
      <c r="B7" s="25"/>
      <c r="C7" s="25"/>
      <c r="D7" s="23"/>
      <c r="E7" s="37"/>
      <c r="F7" s="38"/>
    </row>
    <row r="8" spans="2:11" s="22" customFormat="1" ht="20.25" customHeight="1" x14ac:dyDescent="0.4">
      <c r="B8" s="23" t="s">
        <v>151</v>
      </c>
      <c r="C8" s="25"/>
      <c r="D8" s="23"/>
      <c r="E8" s="37"/>
      <c r="F8" s="38"/>
    </row>
    <row r="9" spans="2:11" s="22" customFormat="1" ht="20.25" customHeight="1" x14ac:dyDescent="0.4">
      <c r="B9" s="25"/>
      <c r="C9" s="25"/>
      <c r="D9" s="23"/>
      <c r="E9" s="23"/>
      <c r="F9" s="23"/>
    </row>
    <row r="10" spans="2:11" s="22" customFormat="1" ht="20.25" customHeight="1" x14ac:dyDescent="0.4">
      <c r="B10" s="23" t="s">
        <v>152</v>
      </c>
      <c r="C10" s="25"/>
      <c r="D10" s="23"/>
      <c r="E10" s="23"/>
      <c r="F10" s="23"/>
    </row>
    <row r="11" spans="2:11" s="22" customFormat="1" ht="20.25" customHeight="1" x14ac:dyDescent="0.4">
      <c r="B11" s="24" t="s">
        <v>227</v>
      </c>
      <c r="C11" s="25"/>
      <c r="D11" s="23"/>
      <c r="E11" s="23"/>
      <c r="F11" s="23"/>
    </row>
    <row r="12" spans="2:11" s="22" customFormat="1" ht="20.25" customHeight="1" x14ac:dyDescent="0.4">
      <c r="B12" s="23" t="s">
        <v>153</v>
      </c>
      <c r="C12" s="25"/>
      <c r="D12" s="23"/>
      <c r="E12" s="23"/>
      <c r="F12" s="23"/>
    </row>
    <row r="13" spans="2:11" s="22" customFormat="1" ht="20.25" customHeight="1" x14ac:dyDescent="0.4">
      <c r="B13" s="23"/>
      <c r="C13" s="25"/>
      <c r="D13" s="23"/>
    </row>
    <row r="14" spans="2:11" s="22" customFormat="1" ht="20.25" customHeight="1" x14ac:dyDescent="0.4">
      <c r="B14" s="23" t="s">
        <v>155</v>
      </c>
      <c r="C14" s="25"/>
      <c r="D14" s="23"/>
    </row>
    <row r="15" spans="2:11" s="22" customFormat="1" ht="20.25" customHeight="1" x14ac:dyDescent="0.4">
      <c r="B15" s="23"/>
      <c r="C15" s="25"/>
      <c r="D15" s="23"/>
    </row>
    <row r="16" spans="2:11" s="22" customFormat="1" ht="20.25" customHeight="1" x14ac:dyDescent="0.4">
      <c r="B16" s="23" t="s">
        <v>154</v>
      </c>
      <c r="C16" s="25"/>
      <c r="D16" s="23"/>
    </row>
    <row r="17" spans="2:4" s="22" customFormat="1" ht="20.25" customHeight="1" x14ac:dyDescent="0.4">
      <c r="B17" s="25"/>
      <c r="C17" s="25"/>
      <c r="D17" s="23"/>
    </row>
    <row r="18" spans="2:4" s="22" customFormat="1" ht="20.25" customHeight="1" x14ac:dyDescent="0.4">
      <c r="B18" s="23" t="s">
        <v>156</v>
      </c>
      <c r="C18" s="25"/>
      <c r="D18" s="23"/>
    </row>
    <row r="19" spans="2:4" s="22" customFormat="1" ht="20.25" customHeight="1" x14ac:dyDescent="0.4">
      <c r="B19" s="25"/>
      <c r="C19" s="25"/>
      <c r="D19" s="23"/>
    </row>
    <row r="20" spans="2:4" s="22" customFormat="1" ht="20.25" customHeight="1" x14ac:dyDescent="0.4">
      <c r="B20" s="23" t="s">
        <v>157</v>
      </c>
      <c r="C20" s="25"/>
      <c r="D20" s="23"/>
    </row>
    <row r="21" spans="2:4" s="22" customFormat="1" ht="20.25" customHeight="1" x14ac:dyDescent="0.4">
      <c r="B21" s="25"/>
      <c r="C21" s="25"/>
      <c r="D21" s="23"/>
    </row>
    <row r="22" spans="2:4" s="22" customFormat="1" ht="20.25" customHeight="1" x14ac:dyDescent="0.4">
      <c r="B22" s="23" t="s">
        <v>158</v>
      </c>
      <c r="C22" s="25"/>
      <c r="D22" s="23"/>
    </row>
    <row r="23" spans="2:4" s="22" customFormat="1" ht="20.25" customHeight="1" x14ac:dyDescent="0.4">
      <c r="B23" s="25"/>
      <c r="C23" s="25"/>
      <c r="D23" s="23"/>
    </row>
    <row r="24" spans="2:4" s="22" customFormat="1" ht="17.25" customHeight="1" x14ac:dyDescent="0.4">
      <c r="B24" s="23" t="s">
        <v>166</v>
      </c>
      <c r="C24" s="23"/>
      <c r="D24" s="23"/>
    </row>
    <row r="25" spans="2:4" s="22" customFormat="1" ht="17.25" customHeight="1" x14ac:dyDescent="0.4">
      <c r="B25" s="23" t="s">
        <v>159</v>
      </c>
      <c r="C25" s="23"/>
      <c r="D25" s="23"/>
    </row>
    <row r="26" spans="2:4" s="22" customFormat="1" ht="17.25" customHeight="1" x14ac:dyDescent="0.4">
      <c r="B26" s="23"/>
      <c r="C26" s="23"/>
      <c r="D26" s="23"/>
    </row>
    <row r="27" spans="2:4" s="22" customFormat="1" ht="17.25" customHeight="1" x14ac:dyDescent="0.4">
      <c r="B27" s="23"/>
      <c r="C27" s="21" t="s">
        <v>121</v>
      </c>
      <c r="D27" s="21" t="s">
        <v>2</v>
      </c>
    </row>
    <row r="28" spans="2:4" s="22" customFormat="1" ht="17.25" customHeight="1" x14ac:dyDescent="0.4">
      <c r="B28" s="23"/>
      <c r="C28" s="21">
        <v>1</v>
      </c>
      <c r="D28" s="26" t="s">
        <v>3</v>
      </c>
    </row>
    <row r="29" spans="2:4" s="22" customFormat="1" ht="17.25" customHeight="1" x14ac:dyDescent="0.4">
      <c r="B29" s="23"/>
      <c r="C29" s="21">
        <v>2</v>
      </c>
      <c r="D29" s="26" t="s">
        <v>72</v>
      </c>
    </row>
    <row r="30" spans="2:4" s="22" customFormat="1" ht="17.25" customHeight="1" x14ac:dyDescent="0.4">
      <c r="B30" s="23"/>
      <c r="C30" s="21">
        <v>3</v>
      </c>
      <c r="D30" s="26" t="s">
        <v>4</v>
      </c>
    </row>
    <row r="31" spans="2:4" s="22" customFormat="1" ht="17.25" customHeight="1" x14ac:dyDescent="0.4">
      <c r="B31" s="23"/>
      <c r="C31" s="21">
        <v>4</v>
      </c>
      <c r="D31" s="26" t="s">
        <v>160</v>
      </c>
    </row>
    <row r="32" spans="2:4" s="22" customFormat="1" ht="17.25" customHeight="1" x14ac:dyDescent="0.4">
      <c r="B32" s="23"/>
      <c r="C32" s="21">
        <v>5</v>
      </c>
      <c r="D32" s="26" t="s">
        <v>161</v>
      </c>
    </row>
    <row r="33" spans="2:25" s="22" customFormat="1" ht="17.25" customHeight="1" x14ac:dyDescent="0.4">
      <c r="B33" s="23"/>
      <c r="C33" s="37"/>
      <c r="D33" s="38"/>
    </row>
    <row r="34" spans="2:25" s="22" customFormat="1" ht="17.25" customHeight="1" x14ac:dyDescent="0.4">
      <c r="B34" s="23" t="s">
        <v>167</v>
      </c>
      <c r="C34" s="23"/>
      <c r="D34" s="23"/>
      <c r="E34" s="29"/>
      <c r="F34" s="29"/>
    </row>
    <row r="35" spans="2:25" s="22" customFormat="1" ht="17.25" customHeight="1" x14ac:dyDescent="0.4">
      <c r="B35" s="23" t="s">
        <v>162</v>
      </c>
      <c r="C35" s="23"/>
      <c r="D35" s="23"/>
      <c r="E35" s="29"/>
      <c r="F35" s="29"/>
    </row>
    <row r="36" spans="2:25" s="22" customFormat="1" ht="17.25" customHeight="1" x14ac:dyDescent="0.4">
      <c r="B36" s="23"/>
      <c r="C36" s="23"/>
      <c r="D36" s="23"/>
      <c r="E36" s="29"/>
      <c r="F36" s="29"/>
      <c r="G36" s="28"/>
      <c r="H36" s="28"/>
      <c r="J36" s="28"/>
      <c r="K36" s="28"/>
      <c r="L36" s="28"/>
      <c r="M36" s="28"/>
      <c r="N36" s="28"/>
      <c r="O36" s="28"/>
      <c r="R36" s="28"/>
      <c r="S36" s="28"/>
      <c r="T36" s="28"/>
      <c r="W36" s="28"/>
      <c r="X36" s="28"/>
      <c r="Y36" s="28"/>
    </row>
    <row r="37" spans="2:25" s="22" customFormat="1" ht="17.25" customHeight="1" x14ac:dyDescent="0.4">
      <c r="B37" s="23"/>
      <c r="C37" s="21" t="s">
        <v>6</v>
      </c>
      <c r="D37" s="21" t="s">
        <v>7</v>
      </c>
      <c r="E37" s="29"/>
      <c r="F37" s="29"/>
      <c r="G37" s="28"/>
      <c r="H37" s="28"/>
      <c r="J37" s="28"/>
      <c r="K37" s="28"/>
      <c r="L37" s="28"/>
      <c r="M37" s="28"/>
      <c r="N37" s="28"/>
      <c r="O37" s="28"/>
      <c r="R37" s="28"/>
      <c r="S37" s="28"/>
      <c r="T37" s="28"/>
      <c r="W37" s="28"/>
      <c r="X37" s="28"/>
      <c r="Y37" s="28"/>
    </row>
    <row r="38" spans="2:25" s="22" customFormat="1" ht="17.25" customHeight="1" x14ac:dyDescent="0.4">
      <c r="B38" s="23"/>
      <c r="C38" s="21" t="s">
        <v>8</v>
      </c>
      <c r="D38" s="26" t="s">
        <v>163</v>
      </c>
      <c r="E38" s="29"/>
      <c r="F38" s="29"/>
      <c r="G38" s="28"/>
      <c r="H38" s="28"/>
      <c r="J38" s="28"/>
      <c r="K38" s="28"/>
      <c r="L38" s="28"/>
      <c r="M38" s="28"/>
      <c r="N38" s="28"/>
      <c r="O38" s="28"/>
      <c r="R38" s="28"/>
      <c r="S38" s="28"/>
      <c r="T38" s="28"/>
      <c r="W38" s="28"/>
      <c r="X38" s="28"/>
      <c r="Y38" s="28"/>
    </row>
    <row r="39" spans="2:25" s="22" customFormat="1" ht="17.25" customHeight="1" x14ac:dyDescent="0.4">
      <c r="B39" s="23"/>
      <c r="C39" s="21" t="s">
        <v>9</v>
      </c>
      <c r="D39" s="26" t="s">
        <v>164</v>
      </c>
      <c r="E39" s="29"/>
      <c r="F39" s="29"/>
      <c r="G39" s="28"/>
      <c r="H39" s="28"/>
      <c r="J39" s="28"/>
      <c r="K39" s="28"/>
      <c r="L39" s="28"/>
      <c r="M39" s="28"/>
      <c r="N39" s="28"/>
      <c r="O39" s="28"/>
      <c r="R39" s="28"/>
      <c r="S39" s="28"/>
      <c r="T39" s="28"/>
      <c r="W39" s="28"/>
      <c r="X39" s="28"/>
      <c r="Y39" s="28"/>
    </row>
    <row r="40" spans="2:25" s="22" customFormat="1" ht="17.25" customHeight="1" x14ac:dyDescent="0.4">
      <c r="B40" s="23"/>
      <c r="C40" s="21" t="s">
        <v>10</v>
      </c>
      <c r="D40" s="26" t="s">
        <v>165</v>
      </c>
      <c r="E40" s="29"/>
      <c r="F40" s="29"/>
      <c r="G40" s="28"/>
      <c r="H40" s="28"/>
      <c r="J40" s="28"/>
      <c r="K40" s="28"/>
      <c r="L40" s="28"/>
      <c r="M40" s="28"/>
      <c r="N40" s="28"/>
      <c r="O40" s="28"/>
      <c r="R40" s="28"/>
      <c r="S40" s="28"/>
      <c r="T40" s="28"/>
      <c r="W40" s="28"/>
      <c r="X40" s="28"/>
      <c r="Y40" s="28"/>
    </row>
    <row r="41" spans="2:25" s="22" customFormat="1" ht="17.25" customHeight="1" x14ac:dyDescent="0.4">
      <c r="B41" s="23"/>
      <c r="C41" s="21" t="s">
        <v>11</v>
      </c>
      <c r="D41" s="26" t="s">
        <v>197</v>
      </c>
      <c r="E41" s="29"/>
      <c r="F41" s="29"/>
      <c r="G41" s="28"/>
      <c r="H41" s="28"/>
      <c r="J41" s="28"/>
      <c r="K41" s="28"/>
      <c r="L41" s="28"/>
      <c r="M41" s="28"/>
      <c r="N41" s="28"/>
      <c r="O41" s="28"/>
      <c r="R41" s="28"/>
      <c r="S41" s="28"/>
      <c r="T41" s="28"/>
      <c r="W41" s="28"/>
      <c r="X41" s="28"/>
      <c r="Y41" s="28"/>
    </row>
    <row r="42" spans="2:25" s="22" customFormat="1" ht="17.25" customHeight="1" x14ac:dyDescent="0.4">
      <c r="B42" s="23"/>
      <c r="C42" s="23"/>
      <c r="D42" s="23"/>
      <c r="E42" s="29"/>
      <c r="F42" s="29"/>
      <c r="G42" s="28"/>
      <c r="H42" s="28"/>
      <c r="J42" s="28"/>
      <c r="K42" s="28"/>
      <c r="L42" s="28"/>
      <c r="M42" s="28"/>
      <c r="N42" s="28"/>
      <c r="O42" s="28"/>
      <c r="R42" s="28"/>
      <c r="S42" s="28"/>
      <c r="T42" s="28"/>
      <c r="W42" s="28"/>
      <c r="X42" s="28"/>
      <c r="Y42" s="28"/>
    </row>
    <row r="43" spans="2:25" s="22" customFormat="1" ht="17.25" customHeight="1" x14ac:dyDescent="0.4">
      <c r="B43" s="23"/>
      <c r="C43" s="27" t="s">
        <v>12</v>
      </c>
      <c r="D43" s="23"/>
      <c r="E43" s="29"/>
      <c r="F43" s="29"/>
      <c r="G43" s="28"/>
      <c r="H43" s="28"/>
      <c r="J43" s="28"/>
      <c r="K43" s="28"/>
      <c r="L43" s="28"/>
      <c r="M43" s="28"/>
      <c r="N43" s="28"/>
      <c r="O43" s="28"/>
      <c r="R43" s="28"/>
      <c r="S43" s="28"/>
      <c r="T43" s="28"/>
      <c r="W43" s="28"/>
      <c r="X43" s="28"/>
      <c r="Y43" s="28"/>
    </row>
    <row r="44" spans="2:25" s="22" customFormat="1" ht="17.25" customHeight="1" x14ac:dyDescent="0.4">
      <c r="B44" s="29"/>
      <c r="C44" s="23" t="s">
        <v>228</v>
      </c>
      <c r="D44" s="29"/>
      <c r="E44" s="29"/>
      <c r="F44" s="27"/>
      <c r="G44" s="28"/>
      <c r="H44" s="28"/>
      <c r="J44" s="28"/>
      <c r="K44" s="28"/>
      <c r="L44" s="28"/>
      <c r="M44" s="28"/>
      <c r="N44" s="28"/>
      <c r="O44" s="28"/>
      <c r="R44" s="28"/>
      <c r="S44" s="28"/>
      <c r="T44" s="28"/>
      <c r="W44" s="28"/>
      <c r="X44" s="28"/>
      <c r="Y44" s="28"/>
    </row>
    <row r="45" spans="2:25" s="22" customFormat="1" ht="17.25" customHeight="1" x14ac:dyDescent="0.4">
      <c r="B45" s="29"/>
      <c r="C45" s="24" t="s">
        <v>229</v>
      </c>
      <c r="D45" s="29"/>
      <c r="E45" s="29"/>
      <c r="F45" s="27"/>
      <c r="G45" s="28"/>
      <c r="H45" s="28"/>
      <c r="J45" s="28"/>
      <c r="K45" s="28"/>
      <c r="L45" s="28"/>
      <c r="M45" s="28"/>
      <c r="N45" s="28"/>
      <c r="O45" s="28"/>
      <c r="R45" s="28"/>
      <c r="S45" s="28"/>
      <c r="T45" s="28"/>
      <c r="W45" s="28"/>
      <c r="X45" s="28"/>
      <c r="Y45" s="28"/>
    </row>
    <row r="46" spans="2:25" s="22" customFormat="1" ht="17.25" customHeight="1" x14ac:dyDescent="0.4">
      <c r="B46" s="29"/>
      <c r="C46" s="23" t="s">
        <v>230</v>
      </c>
      <c r="D46" s="29"/>
      <c r="E46" s="29"/>
      <c r="F46" s="23"/>
      <c r="G46" s="28"/>
      <c r="H46" s="28"/>
      <c r="J46" s="28"/>
      <c r="K46" s="28"/>
      <c r="L46" s="28"/>
      <c r="M46" s="28"/>
      <c r="N46" s="28"/>
      <c r="O46" s="28"/>
      <c r="R46" s="28"/>
      <c r="S46" s="28"/>
      <c r="T46" s="28"/>
      <c r="W46" s="28"/>
      <c r="X46" s="28"/>
      <c r="Y46" s="28"/>
    </row>
    <row r="47" spans="2:25" s="22" customFormat="1" ht="17.25" customHeight="1" x14ac:dyDescent="0.4">
      <c r="B47" s="23"/>
      <c r="C47" s="23"/>
      <c r="D47" s="23"/>
      <c r="E47" s="27"/>
      <c r="F47" s="28"/>
      <c r="G47" s="28"/>
      <c r="H47" s="28"/>
      <c r="J47" s="28"/>
      <c r="K47" s="28"/>
      <c r="L47" s="28"/>
      <c r="M47" s="28"/>
      <c r="N47" s="28"/>
      <c r="O47" s="28"/>
      <c r="R47" s="28"/>
      <c r="S47" s="28"/>
      <c r="T47" s="28"/>
      <c r="W47" s="28"/>
      <c r="X47" s="28"/>
      <c r="Y47" s="28"/>
    </row>
    <row r="48" spans="2:25" s="22" customFormat="1" ht="17.25" customHeight="1" x14ac:dyDescent="0.4">
      <c r="B48" s="23" t="s">
        <v>170</v>
      </c>
      <c r="C48" s="23"/>
      <c r="D48" s="23"/>
    </row>
    <row r="49" spans="2:51" s="22" customFormat="1" ht="17.25" customHeight="1" x14ac:dyDescent="0.4">
      <c r="B49" s="23" t="s">
        <v>168</v>
      </c>
      <c r="C49" s="23"/>
      <c r="D49" s="23"/>
      <c r="AH49" s="4"/>
      <c r="AI49" s="4"/>
      <c r="AJ49" s="4"/>
      <c r="AK49" s="4"/>
      <c r="AL49" s="4"/>
      <c r="AM49" s="4"/>
      <c r="AN49" s="4"/>
      <c r="AO49" s="4"/>
      <c r="AP49" s="4"/>
      <c r="AQ49" s="4"/>
      <c r="AR49" s="4"/>
      <c r="AS49" s="4"/>
    </row>
    <row r="50" spans="2:51" s="22" customFormat="1" ht="17.25" customHeight="1" x14ac:dyDescent="0.4">
      <c r="B50" s="39" t="s">
        <v>169</v>
      </c>
      <c r="C50" s="29"/>
      <c r="D50" s="29"/>
      <c r="E50" s="3"/>
      <c r="F50" s="3"/>
      <c r="G50" s="3"/>
      <c r="H50" s="3"/>
      <c r="I50" s="3"/>
      <c r="J50" s="3"/>
      <c r="K50" s="3"/>
      <c r="L50" s="3"/>
      <c r="M50" s="3"/>
      <c r="N50" s="3"/>
      <c r="O50" s="30"/>
      <c r="P50" s="30"/>
      <c r="Q50" s="3"/>
      <c r="R50" s="30"/>
      <c r="S50" s="3"/>
      <c r="T50" s="3"/>
      <c r="U50" s="30"/>
      <c r="V50" s="4"/>
      <c r="W50" s="4"/>
      <c r="X50" s="4"/>
      <c r="Y50" s="3"/>
      <c r="Z50" s="3"/>
      <c r="AA50" s="3"/>
      <c r="AB50" s="3"/>
      <c r="AC50" s="4"/>
      <c r="AD50" s="3"/>
      <c r="AE50" s="30"/>
      <c r="AF50" s="30"/>
      <c r="AG50" s="30"/>
      <c r="AH50" s="30"/>
      <c r="AI50" s="31"/>
      <c r="AJ50" s="30"/>
      <c r="AK50" s="30"/>
      <c r="AL50" s="30"/>
      <c r="AM50" s="30"/>
      <c r="AN50" s="30"/>
      <c r="AO50" s="30"/>
      <c r="AP50" s="30"/>
      <c r="AQ50" s="30"/>
      <c r="AR50" s="30"/>
      <c r="AS50" s="30"/>
      <c r="AT50" s="30"/>
      <c r="AU50" s="30"/>
      <c r="AV50" s="30"/>
      <c r="AW50" s="30"/>
      <c r="AX50" s="30"/>
      <c r="AY50" s="31"/>
    </row>
    <row r="51" spans="2:51" s="22" customFormat="1" ht="17.25" customHeight="1" x14ac:dyDescent="0.4">
      <c r="F51" s="4"/>
    </row>
    <row r="52" spans="2:51" s="22" customFormat="1" ht="17.25" customHeight="1" x14ac:dyDescent="0.4">
      <c r="B52" s="23" t="s">
        <v>171</v>
      </c>
      <c r="C52" s="23"/>
    </row>
    <row r="53" spans="2:51" s="22" customFormat="1" ht="17.25" customHeight="1" x14ac:dyDescent="0.4">
      <c r="B53" s="23"/>
      <c r="C53" s="23"/>
    </row>
    <row r="54" spans="2:51" s="22" customFormat="1" ht="17.25" customHeight="1" x14ac:dyDescent="0.4">
      <c r="B54" s="23" t="s">
        <v>231</v>
      </c>
      <c r="C54" s="23"/>
    </row>
    <row r="55" spans="2:51" s="22" customFormat="1" ht="17.25" customHeight="1" x14ac:dyDescent="0.4">
      <c r="B55" s="23" t="s">
        <v>232</v>
      </c>
      <c r="C55" s="23"/>
    </row>
    <row r="56" spans="2:51" s="22" customFormat="1" ht="17.25" customHeight="1" x14ac:dyDescent="0.4">
      <c r="B56" s="23"/>
      <c r="C56" s="23"/>
    </row>
    <row r="57" spans="2:51" s="22" customFormat="1" ht="17.25" customHeight="1" x14ac:dyDescent="0.4">
      <c r="B57" s="23" t="s">
        <v>173</v>
      </c>
      <c r="C57" s="23"/>
    </row>
    <row r="58" spans="2:51" s="22" customFormat="1" ht="17.25" customHeight="1" x14ac:dyDescent="0.4">
      <c r="B58" s="23" t="s">
        <v>172</v>
      </c>
      <c r="C58" s="23"/>
    </row>
    <row r="59" spans="2:51" s="22" customFormat="1" ht="17.25" customHeight="1" x14ac:dyDescent="0.4">
      <c r="B59" s="23"/>
      <c r="C59" s="23"/>
    </row>
    <row r="60" spans="2:51" s="22" customFormat="1" ht="17.25" customHeight="1" x14ac:dyDescent="0.4">
      <c r="B60" s="23" t="s">
        <v>174</v>
      </c>
      <c r="C60" s="23"/>
      <c r="D60" s="23"/>
    </row>
    <row r="61" spans="2:51" s="22" customFormat="1" ht="17.25" customHeight="1" x14ac:dyDescent="0.4">
      <c r="B61" s="23"/>
      <c r="C61" s="23"/>
      <c r="D61" s="23"/>
    </row>
    <row r="62" spans="2:51" s="22" customFormat="1" ht="17.25" customHeight="1" x14ac:dyDescent="0.4">
      <c r="B62" s="29" t="s">
        <v>176</v>
      </c>
      <c r="C62" s="29"/>
      <c r="D62" s="23"/>
    </row>
    <row r="63" spans="2:51" s="22" customFormat="1" ht="17.25" customHeight="1" x14ac:dyDescent="0.4">
      <c r="B63" s="29" t="s">
        <v>175</v>
      </c>
      <c r="C63" s="29"/>
      <c r="D63" s="23"/>
    </row>
    <row r="64" spans="2:51" s="22" customFormat="1" ht="17.25" customHeight="1" x14ac:dyDescent="0.4"/>
    <row r="65" spans="2:71" s="22" customFormat="1" ht="17.25" customHeight="1" x14ac:dyDescent="0.4">
      <c r="B65" s="22" t="s">
        <v>177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2:71" s="22" customFormat="1" ht="17.25" customHeight="1" x14ac:dyDescent="0.4">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2:71" s="22" customFormat="1" ht="17.25" customHeight="1" x14ac:dyDescent="0.4">
      <c r="B67" s="22" t="s">
        <v>208</v>
      </c>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2:71" s="22" customFormat="1" ht="17.25" customHeight="1" x14ac:dyDescent="0.4">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2:71" s="22" customFormat="1" ht="17.25" customHeight="1" x14ac:dyDescent="0.4">
      <c r="B69" s="22" t="s">
        <v>209</v>
      </c>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spans="2:71" s="22" customFormat="1" ht="17.25" customHeight="1" x14ac:dyDescent="0.4">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row>
    <row r="71" spans="2:71" s="22" customFormat="1" ht="17.25" customHeight="1" x14ac:dyDescent="0.4">
      <c r="B71" s="22" t="s">
        <v>210</v>
      </c>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row>
    <row r="72" spans="2:71" s="22" customFormat="1" ht="17.25" customHeight="1" x14ac:dyDescent="0.4">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row>
    <row r="73" spans="2:71" s="22" customFormat="1" ht="17.25" customHeight="1" x14ac:dyDescent="0.2">
      <c r="B73" s="22" t="s">
        <v>211</v>
      </c>
      <c r="BL73" s="33"/>
      <c r="BM73" s="34"/>
      <c r="BN73" s="33"/>
      <c r="BO73" s="33"/>
      <c r="BP73" s="33"/>
      <c r="BQ73" s="35"/>
      <c r="BR73" s="36"/>
      <c r="BS73" s="36"/>
    </row>
    <row r="74" spans="2:71" s="22" customFormat="1" ht="17.25" customHeight="1" x14ac:dyDescent="0.4">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2:71" ht="17.25" customHeight="1" x14ac:dyDescent="0.4">
      <c r="B75" s="22" t="s">
        <v>233</v>
      </c>
    </row>
    <row r="76" spans="2:71" ht="17.25" customHeight="1" x14ac:dyDescent="0.4"/>
    <row r="77"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9"/>
  <sheetViews>
    <sheetView showGridLines="0" view="pageBreakPreview" zoomScale="70" zoomScaleNormal="70" zoomScaleSheetLayoutView="70" workbookViewId="0">
      <selection activeCell="V22" sqref="V22"/>
    </sheetView>
  </sheetViews>
  <sheetFormatPr defaultColWidth="4.375" defaultRowHeight="20.25" customHeight="1" x14ac:dyDescent="0.4"/>
  <cols>
    <col min="1" max="1" width="1.625" style="123" customWidth="1"/>
    <col min="2" max="5" width="5.75" style="123" customWidth="1"/>
    <col min="6" max="6" width="5.625" style="123" hidden="1" customWidth="1"/>
    <col min="7" max="58" width="5.625" style="123" customWidth="1"/>
    <col min="59" max="16384" width="4.375" style="123"/>
  </cols>
  <sheetData>
    <row r="1" spans="1:64" s="74" customFormat="1" ht="20.25" customHeight="1" x14ac:dyDescent="0.4">
      <c r="A1" s="414" t="s">
        <v>223</v>
      </c>
      <c r="B1" s="414"/>
      <c r="C1" s="414"/>
      <c r="D1" s="414"/>
      <c r="E1" s="414"/>
      <c r="F1" s="414"/>
      <c r="G1" s="414"/>
      <c r="H1" s="414"/>
      <c r="I1" s="414"/>
      <c r="J1" s="414"/>
      <c r="K1" s="414"/>
      <c r="L1" s="414"/>
      <c r="M1" s="414"/>
      <c r="N1" s="414"/>
      <c r="O1" s="414"/>
      <c r="P1" s="414"/>
      <c r="Q1" s="414"/>
      <c r="R1" s="414"/>
      <c r="S1" s="414"/>
      <c r="T1" s="414"/>
      <c r="U1" s="414"/>
      <c r="V1" s="414"/>
      <c r="W1" s="414"/>
      <c r="AM1" s="77"/>
      <c r="AN1" s="78"/>
      <c r="AO1" s="78" t="s">
        <v>81</v>
      </c>
      <c r="AP1" s="406" t="s">
        <v>212</v>
      </c>
      <c r="AQ1" s="407"/>
      <c r="AR1" s="407"/>
      <c r="AS1" s="407"/>
      <c r="AT1" s="407"/>
      <c r="AU1" s="407"/>
      <c r="AV1" s="407"/>
      <c r="AW1" s="407"/>
      <c r="AX1" s="407"/>
      <c r="AY1" s="407"/>
      <c r="AZ1" s="407"/>
      <c r="BA1" s="407"/>
      <c r="BB1" s="407"/>
      <c r="BC1" s="407"/>
      <c r="BD1" s="407"/>
      <c r="BE1" s="407"/>
      <c r="BF1" s="78" t="s">
        <v>20</v>
      </c>
    </row>
    <row r="2" spans="1:64" s="74" customFormat="1" ht="20.25" customHeight="1" x14ac:dyDescent="0.4">
      <c r="A2" s="414"/>
      <c r="B2" s="414"/>
      <c r="C2" s="414"/>
      <c r="D2" s="414"/>
      <c r="E2" s="414"/>
      <c r="F2" s="414"/>
      <c r="G2" s="414"/>
      <c r="H2" s="414"/>
      <c r="I2" s="414"/>
      <c r="J2" s="414"/>
      <c r="K2" s="414"/>
      <c r="L2" s="414"/>
      <c r="M2" s="414"/>
      <c r="N2" s="414"/>
      <c r="O2" s="414"/>
      <c r="P2" s="414"/>
      <c r="Q2" s="414"/>
      <c r="R2" s="414"/>
      <c r="S2" s="414"/>
      <c r="T2" s="414"/>
      <c r="U2" s="414"/>
      <c r="V2" s="414"/>
      <c r="W2" s="414"/>
      <c r="Y2" s="79" t="s">
        <v>77</v>
      </c>
      <c r="Z2" s="408">
        <v>3</v>
      </c>
      <c r="AA2" s="408"/>
      <c r="AB2" s="79" t="s">
        <v>78</v>
      </c>
      <c r="AC2" s="409">
        <f>IF(Z2=0,"",YEAR(DATE(2018+Z2,1,1)))</f>
        <v>2021</v>
      </c>
      <c r="AD2" s="409"/>
      <c r="AE2" s="80" t="s">
        <v>79</v>
      </c>
      <c r="AF2" s="80" t="s">
        <v>0</v>
      </c>
      <c r="AG2" s="408">
        <v>4</v>
      </c>
      <c r="AH2" s="408"/>
      <c r="AI2" s="80" t="s">
        <v>54</v>
      </c>
      <c r="AM2" s="77"/>
      <c r="AN2" s="78"/>
      <c r="AO2" s="78" t="s">
        <v>80</v>
      </c>
      <c r="AP2" s="410" t="s">
        <v>39</v>
      </c>
      <c r="AQ2" s="410"/>
      <c r="AR2" s="410"/>
      <c r="AS2" s="410"/>
      <c r="AT2" s="410"/>
      <c r="AU2" s="410"/>
      <c r="AV2" s="410"/>
      <c r="AW2" s="410"/>
      <c r="AX2" s="410"/>
      <c r="AY2" s="410"/>
      <c r="AZ2" s="410"/>
      <c r="BA2" s="410"/>
      <c r="BB2" s="410"/>
      <c r="BC2" s="410"/>
      <c r="BD2" s="410"/>
      <c r="BE2" s="410"/>
      <c r="BF2" s="78" t="s">
        <v>20</v>
      </c>
    </row>
    <row r="3" spans="1:64" s="81" customFormat="1" ht="20.25" customHeight="1" x14ac:dyDescent="0.4">
      <c r="A3" s="210" t="s">
        <v>224</v>
      </c>
      <c r="G3" s="76"/>
      <c r="J3" s="76"/>
      <c r="L3" s="78"/>
      <c r="M3" s="78"/>
      <c r="N3" s="78"/>
      <c r="O3" s="78"/>
      <c r="P3" s="78"/>
      <c r="Q3" s="78"/>
      <c r="R3" s="78"/>
      <c r="Z3" s="82"/>
      <c r="AA3" s="82"/>
      <c r="AB3" s="83"/>
      <c r="AC3" s="84"/>
      <c r="AD3" s="83"/>
      <c r="BA3" s="85" t="s">
        <v>135</v>
      </c>
      <c r="BB3" s="411" t="s">
        <v>222</v>
      </c>
      <c r="BC3" s="412"/>
      <c r="BD3" s="412"/>
      <c r="BE3" s="413"/>
      <c r="BF3" s="78"/>
    </row>
    <row r="4" spans="1:64" s="81" customFormat="1" ht="18.75" x14ac:dyDescent="0.4">
      <c r="G4" s="76"/>
      <c r="J4" s="76"/>
      <c r="L4" s="78"/>
      <c r="M4" s="78"/>
      <c r="N4" s="78"/>
      <c r="O4" s="78"/>
      <c r="P4" s="78"/>
      <c r="Q4" s="78"/>
      <c r="R4" s="78"/>
      <c r="Z4" s="86"/>
      <c r="AA4" s="86"/>
      <c r="AG4" s="74"/>
      <c r="AH4" s="74"/>
      <c r="AI4" s="74"/>
      <c r="AJ4" s="74"/>
      <c r="AK4" s="74"/>
      <c r="AL4" s="74"/>
      <c r="AM4" s="74"/>
      <c r="AN4" s="74"/>
      <c r="AO4" s="74"/>
      <c r="AP4" s="74"/>
      <c r="AQ4" s="74"/>
      <c r="AR4" s="74"/>
      <c r="AS4" s="74"/>
      <c r="AT4" s="74"/>
      <c r="AU4" s="74"/>
      <c r="AV4" s="74"/>
      <c r="AW4" s="74"/>
      <c r="AX4" s="74"/>
      <c r="AY4" s="74"/>
      <c r="AZ4" s="74"/>
      <c r="BA4" s="74"/>
      <c r="BB4" s="74"/>
      <c r="BC4" s="74"/>
      <c r="BD4" s="74"/>
      <c r="BE4" s="87"/>
      <c r="BF4" s="87"/>
    </row>
    <row r="5" spans="1:64" s="81" customFormat="1" ht="6.75" customHeight="1" x14ac:dyDescent="0.4">
      <c r="C5" s="88"/>
      <c r="D5" s="88"/>
      <c r="E5" s="88"/>
      <c r="F5" s="88"/>
      <c r="G5" s="89"/>
      <c r="H5" s="88"/>
      <c r="I5" s="88"/>
      <c r="J5" s="89"/>
      <c r="K5" s="88"/>
      <c r="L5" s="90"/>
      <c r="M5" s="90"/>
      <c r="N5" s="90"/>
      <c r="O5" s="90"/>
      <c r="P5" s="90"/>
      <c r="Q5" s="90"/>
      <c r="R5" s="90"/>
      <c r="S5" s="88"/>
      <c r="T5" s="88"/>
      <c r="U5" s="88"/>
      <c r="V5" s="88"/>
      <c r="W5" s="88"/>
      <c r="X5" s="88"/>
      <c r="Y5" s="88"/>
      <c r="Z5" s="91"/>
      <c r="AA5" s="91"/>
      <c r="AB5" s="88"/>
      <c r="AC5" s="88"/>
      <c r="AD5" s="88"/>
      <c r="AE5" s="88"/>
      <c r="AG5" s="74"/>
      <c r="AH5" s="74"/>
      <c r="AI5" s="74"/>
      <c r="AJ5" s="74"/>
      <c r="AK5" s="74"/>
      <c r="AL5" s="74"/>
      <c r="AM5" s="74"/>
      <c r="AN5" s="74"/>
      <c r="AO5" s="74"/>
      <c r="AP5" s="74"/>
      <c r="AQ5" s="74"/>
      <c r="AR5" s="74"/>
      <c r="AS5" s="74"/>
      <c r="AT5" s="74"/>
      <c r="AU5" s="74"/>
      <c r="AV5" s="74"/>
      <c r="AW5" s="74"/>
      <c r="AX5" s="74"/>
      <c r="AY5" s="74"/>
      <c r="AZ5" s="74"/>
      <c r="BA5" s="74"/>
      <c r="BB5" s="74"/>
      <c r="BC5" s="74"/>
      <c r="BD5" s="74"/>
      <c r="BE5" s="87"/>
      <c r="BF5" s="87"/>
    </row>
    <row r="6" spans="1:64" s="81" customFormat="1" ht="18.75" x14ac:dyDescent="0.4">
      <c r="B6" s="403" t="s">
        <v>136</v>
      </c>
      <c r="C6" s="404"/>
      <c r="D6" s="404"/>
      <c r="E6" s="404"/>
      <c r="F6" s="404"/>
      <c r="G6" s="404"/>
      <c r="H6" s="404"/>
      <c r="I6" s="404"/>
      <c r="J6" s="405"/>
      <c r="K6" s="90"/>
      <c r="L6" s="90"/>
      <c r="M6" s="90"/>
      <c r="N6" s="88"/>
      <c r="O6" s="88"/>
      <c r="P6" s="88"/>
      <c r="Q6" s="88"/>
      <c r="R6" s="88"/>
      <c r="S6" s="88"/>
      <c r="T6" s="88"/>
      <c r="U6" s="91"/>
      <c r="V6" s="91"/>
      <c r="Z6" s="74" t="s">
        <v>137</v>
      </c>
      <c r="AA6" s="91"/>
      <c r="AB6" s="91"/>
      <c r="AC6" s="88"/>
      <c r="AD6" s="88"/>
      <c r="AE6" s="88"/>
      <c r="AG6" s="74"/>
      <c r="AI6" s="74"/>
      <c r="AJ6" s="74"/>
      <c r="AK6" s="74"/>
      <c r="AL6" s="74"/>
      <c r="AM6" s="74"/>
      <c r="AN6" s="74"/>
      <c r="AO6" s="74"/>
      <c r="AP6" s="74"/>
      <c r="AQ6" s="74"/>
      <c r="AR6" s="89" t="s">
        <v>138</v>
      </c>
      <c r="AV6" s="398">
        <v>12</v>
      </c>
      <c r="AW6" s="400"/>
      <c r="AX6" s="92" t="s">
        <v>131</v>
      </c>
      <c r="AY6" s="74"/>
      <c r="BF6" s="87"/>
    </row>
    <row r="7" spans="1:64" s="81" customFormat="1" ht="18.75" x14ac:dyDescent="0.4">
      <c r="B7" s="93" t="s">
        <v>54</v>
      </c>
      <c r="C7" s="93" t="s">
        <v>55</v>
      </c>
      <c r="D7" s="93" t="s">
        <v>56</v>
      </c>
      <c r="E7" s="93" t="s">
        <v>57</v>
      </c>
      <c r="G7" s="93" t="s">
        <v>58</v>
      </c>
      <c r="H7" s="93" t="s">
        <v>59</v>
      </c>
      <c r="I7" s="93" t="s">
        <v>60</v>
      </c>
      <c r="J7" s="93" t="s">
        <v>130</v>
      </c>
      <c r="K7" s="90"/>
      <c r="L7" s="94" t="s">
        <v>132</v>
      </c>
      <c r="M7" s="95"/>
      <c r="N7" s="95"/>
      <c r="O7" s="95"/>
      <c r="P7" s="95"/>
      <c r="Q7" s="95"/>
      <c r="R7" s="95"/>
      <c r="S7" s="88"/>
      <c r="T7" s="88"/>
      <c r="U7" s="91"/>
      <c r="V7" s="91"/>
      <c r="Z7" s="88"/>
      <c r="AA7" s="91"/>
      <c r="AB7" s="91"/>
      <c r="AC7" s="88"/>
      <c r="AD7" s="88"/>
      <c r="AE7" s="88"/>
      <c r="AG7" s="74"/>
      <c r="AH7" s="74"/>
      <c r="AI7" s="74"/>
      <c r="AJ7" s="74"/>
      <c r="AK7" s="74"/>
      <c r="AL7" s="74"/>
      <c r="AM7" s="74"/>
      <c r="AN7" s="74"/>
      <c r="AO7" s="74"/>
      <c r="AP7" s="74"/>
      <c r="AQ7" s="74"/>
      <c r="AR7" s="74"/>
      <c r="AS7" s="74"/>
      <c r="AT7" s="74"/>
      <c r="AU7" s="74"/>
      <c r="AV7" s="74"/>
      <c r="AW7" s="74"/>
      <c r="AX7" s="74"/>
      <c r="AY7" s="74"/>
      <c r="AZ7" s="74"/>
      <c r="BA7" s="74"/>
      <c r="BB7" s="74"/>
      <c r="BC7" s="74"/>
      <c r="BD7" s="74"/>
      <c r="BE7" s="87"/>
      <c r="BF7" s="87"/>
    </row>
    <row r="8" spans="1:64" s="81" customFormat="1" ht="20.25" customHeight="1" x14ac:dyDescent="0.2">
      <c r="B8" s="96" t="s">
        <v>61</v>
      </c>
      <c r="C8" s="96" t="s">
        <v>61</v>
      </c>
      <c r="D8" s="96" t="s">
        <v>61</v>
      </c>
      <c r="E8" s="96" t="s">
        <v>61</v>
      </c>
      <c r="F8" s="97"/>
      <c r="G8" s="96" t="s">
        <v>61</v>
      </c>
      <c r="H8" s="96" t="s">
        <v>61</v>
      </c>
      <c r="I8" s="96" t="s">
        <v>61</v>
      </c>
      <c r="J8" s="96" t="s">
        <v>61</v>
      </c>
      <c r="K8" s="91" t="s">
        <v>62</v>
      </c>
      <c r="L8" s="395">
        <v>0.39583333333333331</v>
      </c>
      <c r="M8" s="396"/>
      <c r="N8" s="397"/>
      <c r="O8" s="91" t="s">
        <v>1</v>
      </c>
      <c r="P8" s="395">
        <v>0.6875</v>
      </c>
      <c r="Q8" s="396"/>
      <c r="R8" s="397"/>
      <c r="S8" s="90" t="s">
        <v>23</v>
      </c>
      <c r="T8" s="356">
        <f>(P8-L8)*24</f>
        <v>7</v>
      </c>
      <c r="U8" s="357"/>
      <c r="V8" s="89" t="s">
        <v>24</v>
      </c>
      <c r="Z8" s="91"/>
      <c r="AA8" s="398">
        <v>8</v>
      </c>
      <c r="AB8" s="400"/>
      <c r="AC8" s="98" t="s">
        <v>69</v>
      </c>
      <c r="AD8" s="74"/>
      <c r="AE8" s="398">
        <v>40</v>
      </c>
      <c r="AF8" s="400"/>
      <c r="AG8" s="98" t="s">
        <v>70</v>
      </c>
      <c r="AH8" s="74"/>
      <c r="AI8" s="398">
        <v>160</v>
      </c>
      <c r="AJ8" s="400"/>
      <c r="AK8" s="98" t="s">
        <v>71</v>
      </c>
      <c r="AL8" s="74"/>
      <c r="AM8" s="99"/>
      <c r="AN8" s="89"/>
      <c r="AO8" s="100"/>
      <c r="AP8" s="100"/>
      <c r="AQ8" s="100"/>
      <c r="AR8" s="75" t="s">
        <v>139</v>
      </c>
      <c r="AS8" s="101"/>
      <c r="AT8" s="74"/>
      <c r="BA8" s="398">
        <v>1</v>
      </c>
      <c r="BB8" s="399"/>
      <c r="BC8" s="400"/>
      <c r="BD8" s="102" t="s">
        <v>21</v>
      </c>
      <c r="BE8" s="74"/>
      <c r="BI8" s="78"/>
      <c r="BJ8" s="78"/>
      <c r="BK8" s="78"/>
    </row>
    <row r="9" spans="1:64" s="81" customFormat="1" ht="6" customHeight="1" x14ac:dyDescent="0.2">
      <c r="B9" s="103"/>
      <c r="C9" s="103"/>
      <c r="D9" s="103"/>
      <c r="E9" s="103"/>
      <c r="G9" s="103"/>
      <c r="H9" s="103"/>
      <c r="I9" s="103"/>
      <c r="J9" s="103"/>
      <c r="K9" s="88"/>
      <c r="L9" s="91"/>
      <c r="M9" s="104"/>
      <c r="N9" s="105"/>
      <c r="O9" s="105"/>
      <c r="P9" s="91"/>
      <c r="Q9" s="105"/>
      <c r="R9" s="88"/>
      <c r="S9" s="105"/>
      <c r="T9" s="105"/>
      <c r="U9" s="105"/>
      <c r="V9" s="105"/>
      <c r="Z9" s="88"/>
      <c r="AA9" s="105"/>
      <c r="AB9" s="105"/>
      <c r="AC9" s="88"/>
      <c r="AD9" s="88"/>
      <c r="AE9" s="88"/>
      <c r="AF9" s="106"/>
      <c r="AG9" s="91"/>
      <c r="AH9" s="105"/>
      <c r="AI9" s="88"/>
      <c r="AJ9" s="104"/>
      <c r="AK9" s="105"/>
      <c r="AL9" s="105"/>
      <c r="AM9" s="105"/>
      <c r="AN9" s="105"/>
      <c r="AO9" s="88"/>
      <c r="AP9" s="74"/>
      <c r="AQ9" s="107"/>
      <c r="AR9" s="107"/>
      <c r="AS9" s="107"/>
      <c r="AT9" s="74"/>
      <c r="AU9" s="74"/>
      <c r="AV9" s="74"/>
      <c r="AW9" s="74"/>
      <c r="AX9" s="74"/>
      <c r="AY9" s="74"/>
      <c r="AZ9" s="74"/>
      <c r="BA9" s="91"/>
      <c r="BB9" s="91"/>
      <c r="BC9" s="91"/>
      <c r="BD9" s="102"/>
      <c r="BE9" s="74"/>
      <c r="BI9" s="78"/>
      <c r="BJ9" s="78"/>
      <c r="BK9" s="78"/>
    </row>
    <row r="10" spans="1:64" s="81" customFormat="1" ht="18.75" x14ac:dyDescent="0.2">
      <c r="B10" s="96" t="s">
        <v>63</v>
      </c>
      <c r="C10" s="96" t="s">
        <v>63</v>
      </c>
      <c r="D10" s="96" t="s">
        <v>63</v>
      </c>
      <c r="E10" s="96" t="s">
        <v>63</v>
      </c>
      <c r="F10" s="97"/>
      <c r="G10" s="96" t="s">
        <v>63</v>
      </c>
      <c r="H10" s="96" t="s">
        <v>63</v>
      </c>
      <c r="I10" s="96" t="s">
        <v>63</v>
      </c>
      <c r="J10" s="96" t="s">
        <v>63</v>
      </c>
      <c r="K10" s="91" t="s">
        <v>62</v>
      </c>
      <c r="L10" s="395"/>
      <c r="M10" s="396"/>
      <c r="N10" s="397"/>
      <c r="O10" s="91" t="s">
        <v>1</v>
      </c>
      <c r="P10" s="395"/>
      <c r="Q10" s="396"/>
      <c r="R10" s="397"/>
      <c r="S10" s="90" t="s">
        <v>23</v>
      </c>
      <c r="T10" s="356">
        <f>(P10-L10)*24</f>
        <v>0</v>
      </c>
      <c r="U10" s="357"/>
      <c r="V10" s="89" t="s">
        <v>24</v>
      </c>
      <c r="Z10" s="91"/>
      <c r="AA10" s="99"/>
      <c r="AB10" s="89"/>
      <c r="AC10" s="91"/>
      <c r="AD10" s="91"/>
      <c r="AE10" s="91"/>
      <c r="AF10" s="106"/>
      <c r="AG10" s="104"/>
      <c r="AH10" s="104"/>
      <c r="AI10" s="104"/>
      <c r="AJ10" s="74" t="s">
        <v>75</v>
      </c>
      <c r="AK10" s="74"/>
      <c r="AL10" s="74"/>
      <c r="AM10" s="401">
        <f>DAY(EOMONTH(DATE(AC2,AG2,1),0))</f>
        <v>30</v>
      </c>
      <c r="AN10" s="402"/>
      <c r="AO10" s="74" t="s">
        <v>60</v>
      </c>
      <c r="AP10" s="74"/>
      <c r="AQ10" s="108"/>
      <c r="AR10" s="98"/>
      <c r="AS10" s="107"/>
      <c r="AT10" s="107"/>
      <c r="AU10" s="107"/>
      <c r="AV10" s="105"/>
      <c r="AW10" s="105"/>
      <c r="AX10" s="109"/>
      <c r="AY10" s="109"/>
      <c r="BA10" s="398">
        <v>1</v>
      </c>
      <c r="BB10" s="399"/>
      <c r="BC10" s="400"/>
      <c r="BD10" s="110" t="s">
        <v>22</v>
      </c>
      <c r="BE10" s="74"/>
      <c r="BI10" s="78"/>
      <c r="BJ10" s="78"/>
      <c r="BK10" s="78"/>
    </row>
    <row r="11" spans="1:64" s="81" customFormat="1" ht="6" customHeight="1" x14ac:dyDescent="0.4">
      <c r="B11" s="111"/>
      <c r="C11" s="111"/>
      <c r="D11" s="111"/>
      <c r="E11" s="111"/>
      <c r="G11" s="111"/>
      <c r="H11" s="111"/>
      <c r="I11" s="111"/>
      <c r="J11" s="88"/>
      <c r="K11" s="91"/>
      <c r="L11" s="104"/>
      <c r="M11" s="105"/>
      <c r="N11" s="105"/>
      <c r="O11" s="91"/>
      <c r="P11" s="105"/>
      <c r="Q11" s="88"/>
      <c r="R11" s="105"/>
      <c r="S11" s="105"/>
      <c r="T11" s="105"/>
      <c r="U11" s="105"/>
      <c r="Z11" s="88"/>
      <c r="AA11" s="105"/>
      <c r="AB11" s="105"/>
      <c r="AC11" s="88"/>
      <c r="AD11" s="88"/>
      <c r="AE11" s="88"/>
      <c r="AF11" s="106"/>
      <c r="AG11" s="91"/>
      <c r="AH11" s="104"/>
      <c r="AI11" s="105"/>
      <c r="AJ11" s="104"/>
      <c r="AK11" s="105"/>
      <c r="AL11" s="105"/>
      <c r="AM11" s="105"/>
      <c r="AN11" s="105"/>
      <c r="AO11" s="112"/>
      <c r="AP11" s="112"/>
      <c r="AQ11" s="92"/>
      <c r="AR11" s="113"/>
      <c r="AS11" s="107"/>
      <c r="AT11" s="107"/>
      <c r="AU11" s="107"/>
      <c r="AV11" s="105"/>
      <c r="AW11" s="105"/>
      <c r="AX11" s="109"/>
      <c r="AY11" s="109"/>
      <c r="AZ11" s="105"/>
      <c r="BE11" s="74"/>
      <c r="BI11" s="78"/>
      <c r="BJ11" s="78"/>
      <c r="BK11" s="78"/>
    </row>
    <row r="12" spans="1:64" s="81" customFormat="1" ht="20.25" customHeight="1" x14ac:dyDescent="0.4">
      <c r="B12" s="385" t="s">
        <v>133</v>
      </c>
      <c r="C12" s="386"/>
      <c r="D12" s="386"/>
      <c r="E12" s="386"/>
      <c r="F12" s="386"/>
      <c r="G12" s="386"/>
      <c r="H12" s="386"/>
      <c r="I12" s="386"/>
      <c r="J12" s="386"/>
      <c r="K12" s="386"/>
      <c r="L12" s="386"/>
      <c r="M12" s="386"/>
      <c r="N12" s="386"/>
      <c r="O12" s="386"/>
      <c r="P12" s="386"/>
      <c r="Q12" s="386"/>
      <c r="R12" s="386"/>
      <c r="S12" s="386"/>
      <c r="T12" s="386"/>
      <c r="U12" s="386"/>
      <c r="V12" s="387"/>
      <c r="Z12" s="92"/>
      <c r="AA12" s="114"/>
      <c r="AB12" s="114"/>
      <c r="AC12" s="92"/>
      <c r="AD12" s="91"/>
      <c r="AE12" s="91"/>
      <c r="AF12" s="115"/>
      <c r="AG12" s="89"/>
      <c r="AH12" s="104"/>
      <c r="AI12" s="105"/>
      <c r="AJ12" s="104"/>
      <c r="AK12" s="105"/>
      <c r="AL12" s="105"/>
      <c r="AM12" s="105"/>
      <c r="AN12" s="105"/>
      <c r="AO12" s="388"/>
      <c r="AP12" s="388"/>
      <c r="AQ12" s="388"/>
      <c r="AR12" s="75" t="s">
        <v>140</v>
      </c>
      <c r="AS12" s="107"/>
      <c r="AT12" s="107"/>
      <c r="AU12" s="107"/>
      <c r="AV12" s="105"/>
      <c r="AW12" s="105"/>
      <c r="AX12" s="109"/>
      <c r="AY12" s="109"/>
      <c r="AZ12" s="105"/>
      <c r="BA12" s="74"/>
      <c r="BB12" s="74"/>
      <c r="BC12" s="74"/>
      <c r="BD12" s="74"/>
      <c r="BE12" s="74"/>
      <c r="BI12" s="78"/>
      <c r="BJ12" s="78"/>
      <c r="BK12" s="78"/>
    </row>
    <row r="13" spans="1:64" s="81" customFormat="1" ht="6.75" customHeight="1" x14ac:dyDescent="0.2">
      <c r="B13" s="389"/>
      <c r="C13" s="390"/>
      <c r="D13" s="390"/>
      <c r="E13" s="390"/>
      <c r="F13" s="390"/>
      <c r="G13" s="390"/>
      <c r="H13" s="390"/>
      <c r="I13" s="390"/>
      <c r="J13" s="390"/>
      <c r="K13" s="390"/>
      <c r="L13" s="390"/>
      <c r="M13" s="390"/>
      <c r="N13" s="390"/>
      <c r="O13" s="390"/>
      <c r="P13" s="390"/>
      <c r="Q13" s="390"/>
      <c r="R13" s="390"/>
      <c r="S13" s="390"/>
      <c r="T13" s="390"/>
      <c r="U13" s="390"/>
      <c r="V13" s="391"/>
      <c r="Z13" s="116"/>
      <c r="AA13" s="117"/>
      <c r="AB13" s="117"/>
      <c r="AC13" s="116"/>
      <c r="AD13" s="104"/>
      <c r="AE13" s="104"/>
      <c r="AF13" s="106"/>
      <c r="AG13" s="74"/>
      <c r="AH13" s="74"/>
      <c r="AI13" s="74"/>
      <c r="AJ13" s="74"/>
      <c r="AK13" s="74"/>
      <c r="AL13" s="74"/>
      <c r="AM13" s="74"/>
      <c r="AN13" s="74"/>
      <c r="AO13" s="112"/>
      <c r="AP13" s="112"/>
      <c r="AQ13" s="112"/>
      <c r="AR13" s="74"/>
      <c r="AS13" s="107"/>
      <c r="AT13" s="107"/>
      <c r="AU13" s="107"/>
      <c r="AV13" s="105"/>
      <c r="AW13" s="105"/>
      <c r="AX13" s="109"/>
      <c r="AY13" s="109"/>
      <c r="AZ13" s="105"/>
      <c r="BA13" s="105"/>
      <c r="BB13" s="91"/>
      <c r="BC13" s="91"/>
      <c r="BD13" s="91"/>
      <c r="BE13" s="102"/>
      <c r="BF13" s="74"/>
      <c r="BJ13" s="78"/>
      <c r="BK13" s="78"/>
      <c r="BL13" s="78"/>
    </row>
    <row r="14" spans="1:64" s="81" customFormat="1" ht="18.75" x14ac:dyDescent="0.4">
      <c r="B14" s="392" t="s">
        <v>134</v>
      </c>
      <c r="C14" s="393"/>
      <c r="D14" s="393"/>
      <c r="E14" s="393"/>
      <c r="F14" s="393"/>
      <c r="G14" s="393"/>
      <c r="H14" s="393"/>
      <c r="I14" s="393"/>
      <c r="J14" s="393"/>
      <c r="K14" s="393"/>
      <c r="L14" s="393"/>
      <c r="M14" s="393"/>
      <c r="N14" s="393"/>
      <c r="O14" s="393"/>
      <c r="P14" s="393"/>
      <c r="Q14" s="393"/>
      <c r="R14" s="393"/>
      <c r="S14" s="393"/>
      <c r="T14" s="393"/>
      <c r="U14" s="393"/>
      <c r="V14" s="394"/>
      <c r="Z14" s="92"/>
      <c r="AA14" s="114"/>
      <c r="AB14" s="114"/>
      <c r="AC14" s="92"/>
      <c r="AD14" s="91"/>
      <c r="AE14" s="91"/>
      <c r="AF14" s="106"/>
      <c r="AG14" s="74"/>
      <c r="AH14" s="74"/>
      <c r="AI14" s="74"/>
      <c r="AJ14" s="74"/>
      <c r="AK14" s="74"/>
      <c r="AL14" s="74"/>
      <c r="AM14" s="74"/>
      <c r="AN14" s="74"/>
      <c r="AO14" s="100"/>
      <c r="AP14" s="100"/>
      <c r="AQ14" s="100"/>
      <c r="AR14" s="74"/>
      <c r="AS14" s="107"/>
      <c r="AU14" s="395">
        <v>0.39583333333333331</v>
      </c>
      <c r="AV14" s="396"/>
      <c r="AW14" s="397"/>
      <c r="AX14" s="91" t="s">
        <v>1</v>
      </c>
      <c r="AY14" s="395">
        <v>0.6875</v>
      </c>
      <c r="AZ14" s="396"/>
      <c r="BA14" s="397"/>
      <c r="BB14" s="90" t="s">
        <v>23</v>
      </c>
      <c r="BC14" s="356">
        <f>(AY14-AU14)*24</f>
        <v>7</v>
      </c>
      <c r="BD14" s="357"/>
      <c r="BE14" s="89" t="s">
        <v>24</v>
      </c>
      <c r="BF14" s="91"/>
      <c r="BJ14" s="78"/>
      <c r="BK14" s="78"/>
      <c r="BL14" s="78"/>
    </row>
    <row r="15" spans="1:64" s="81" customFormat="1" ht="6.75" customHeight="1" x14ac:dyDescent="0.15">
      <c r="C15" s="101"/>
      <c r="D15" s="101"/>
      <c r="E15" s="101"/>
      <c r="F15" s="101"/>
      <c r="G15" s="88"/>
      <c r="H15" s="88"/>
      <c r="I15" s="90"/>
      <c r="J15" s="91"/>
      <c r="K15" s="104"/>
      <c r="L15" s="105"/>
      <c r="M15" s="105"/>
      <c r="N15" s="91"/>
      <c r="O15" s="105"/>
      <c r="P15" s="88"/>
      <c r="Q15" s="104"/>
      <c r="R15" s="105"/>
      <c r="S15" s="105"/>
      <c r="T15" s="105"/>
      <c r="U15" s="105"/>
      <c r="V15" s="88"/>
      <c r="W15" s="90"/>
      <c r="X15" s="118"/>
      <c r="Y15" s="118"/>
      <c r="Z15" s="89"/>
      <c r="AA15" s="91"/>
      <c r="AB15" s="90"/>
      <c r="AC15" s="91"/>
      <c r="AD15" s="104"/>
      <c r="AE15" s="105"/>
      <c r="AF15" s="106"/>
      <c r="AG15" s="115"/>
      <c r="AH15" s="119"/>
      <c r="AI15" s="106"/>
      <c r="AJ15" s="119"/>
      <c r="AK15" s="106"/>
      <c r="AL15" s="106"/>
      <c r="AM15" s="106"/>
      <c r="AN15" s="106"/>
      <c r="AO15" s="120"/>
      <c r="AQ15" s="86"/>
      <c r="AR15" s="86"/>
      <c r="AS15" s="86"/>
      <c r="AT15" s="86"/>
      <c r="AU15" s="86"/>
      <c r="AV15" s="106"/>
      <c r="AW15" s="106"/>
      <c r="AX15" s="121"/>
      <c r="AY15" s="121"/>
      <c r="AZ15" s="106"/>
      <c r="BA15" s="106"/>
      <c r="BB15" s="115"/>
      <c r="BC15" s="115"/>
      <c r="BD15" s="115"/>
      <c r="BE15" s="122"/>
      <c r="BJ15" s="78"/>
      <c r="BK15" s="78"/>
      <c r="BL15" s="78"/>
    </row>
    <row r="16" spans="1:64" ht="8.4499999999999993" customHeight="1" thickBot="1" x14ac:dyDescent="0.45">
      <c r="C16" s="124"/>
      <c r="D16" s="124"/>
      <c r="E16" s="124"/>
      <c r="F16" s="124"/>
      <c r="G16" s="124"/>
      <c r="X16" s="124"/>
      <c r="AN16" s="124"/>
      <c r="BE16" s="125"/>
      <c r="BF16" s="125"/>
      <c r="BG16" s="125"/>
    </row>
    <row r="17" spans="2:58" ht="20.25" customHeight="1" x14ac:dyDescent="0.4">
      <c r="B17" s="358" t="s">
        <v>121</v>
      </c>
      <c r="C17" s="235" t="s">
        <v>141</v>
      </c>
      <c r="D17" s="236"/>
      <c r="E17" s="361"/>
      <c r="F17" s="126"/>
      <c r="G17" s="364" t="s">
        <v>142</v>
      </c>
      <c r="H17" s="367" t="s">
        <v>143</v>
      </c>
      <c r="I17" s="236"/>
      <c r="J17" s="236"/>
      <c r="K17" s="361"/>
      <c r="L17" s="367" t="s">
        <v>144</v>
      </c>
      <c r="M17" s="236"/>
      <c r="N17" s="236"/>
      <c r="O17" s="351"/>
      <c r="P17" s="235"/>
      <c r="Q17" s="236"/>
      <c r="R17" s="351"/>
      <c r="S17" s="370" t="s">
        <v>145</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373" t="str">
        <f>IF(BB3="計画","(12) 1～4週目の勤務時間数合計","(12) 1か月の勤務時間数   合計")</f>
        <v>(12) 1か月の勤務時間数   合計</v>
      </c>
      <c r="AY17" s="374"/>
      <c r="AZ17" s="379" t="s">
        <v>146</v>
      </c>
      <c r="BA17" s="380"/>
      <c r="BB17" s="235" t="s">
        <v>147</v>
      </c>
      <c r="BC17" s="236"/>
      <c r="BD17" s="236"/>
      <c r="BE17" s="236"/>
      <c r="BF17" s="351"/>
    </row>
    <row r="18" spans="2:58" ht="20.25" customHeight="1" x14ac:dyDescent="0.4">
      <c r="B18" s="359"/>
      <c r="C18" s="239"/>
      <c r="D18" s="237"/>
      <c r="E18" s="362"/>
      <c r="F18" s="127"/>
      <c r="G18" s="365"/>
      <c r="H18" s="368"/>
      <c r="I18" s="237"/>
      <c r="J18" s="237"/>
      <c r="K18" s="362"/>
      <c r="L18" s="368"/>
      <c r="M18" s="237"/>
      <c r="N18" s="237"/>
      <c r="O18" s="238"/>
      <c r="P18" s="239"/>
      <c r="Q18" s="237"/>
      <c r="R18" s="238"/>
      <c r="S18" s="352" t="s">
        <v>15</v>
      </c>
      <c r="T18" s="245"/>
      <c r="U18" s="245"/>
      <c r="V18" s="245"/>
      <c r="W18" s="245"/>
      <c r="X18" s="245"/>
      <c r="Y18" s="246"/>
      <c r="Z18" s="352" t="s">
        <v>16</v>
      </c>
      <c r="AA18" s="245"/>
      <c r="AB18" s="245"/>
      <c r="AC18" s="245"/>
      <c r="AD18" s="245"/>
      <c r="AE18" s="245"/>
      <c r="AF18" s="246"/>
      <c r="AG18" s="352" t="s">
        <v>17</v>
      </c>
      <c r="AH18" s="245"/>
      <c r="AI18" s="245"/>
      <c r="AJ18" s="245"/>
      <c r="AK18" s="245"/>
      <c r="AL18" s="245"/>
      <c r="AM18" s="246"/>
      <c r="AN18" s="352" t="s">
        <v>18</v>
      </c>
      <c r="AO18" s="245"/>
      <c r="AP18" s="245"/>
      <c r="AQ18" s="245"/>
      <c r="AR18" s="245"/>
      <c r="AS18" s="245"/>
      <c r="AT18" s="246"/>
      <c r="AU18" s="353" t="s">
        <v>19</v>
      </c>
      <c r="AV18" s="354"/>
      <c r="AW18" s="355"/>
      <c r="AX18" s="375"/>
      <c r="AY18" s="376"/>
      <c r="AZ18" s="381"/>
      <c r="BA18" s="382"/>
      <c r="BB18" s="239"/>
      <c r="BC18" s="237"/>
      <c r="BD18" s="237"/>
      <c r="BE18" s="237"/>
      <c r="BF18" s="238"/>
    </row>
    <row r="19" spans="2:58" ht="20.25" customHeight="1" x14ac:dyDescent="0.4">
      <c r="B19" s="359"/>
      <c r="C19" s="239"/>
      <c r="D19" s="237"/>
      <c r="E19" s="362"/>
      <c r="F19" s="127"/>
      <c r="G19" s="365"/>
      <c r="H19" s="368"/>
      <c r="I19" s="237"/>
      <c r="J19" s="237"/>
      <c r="K19" s="362"/>
      <c r="L19" s="368"/>
      <c r="M19" s="237"/>
      <c r="N19" s="237"/>
      <c r="O19" s="238"/>
      <c r="P19" s="239"/>
      <c r="Q19" s="237"/>
      <c r="R19" s="238"/>
      <c r="S19" s="128">
        <v>1</v>
      </c>
      <c r="T19" s="129">
        <v>2</v>
      </c>
      <c r="U19" s="129">
        <v>3</v>
      </c>
      <c r="V19" s="129">
        <v>4</v>
      </c>
      <c r="W19" s="129">
        <v>5</v>
      </c>
      <c r="X19" s="129">
        <v>6</v>
      </c>
      <c r="Y19" s="130">
        <v>7</v>
      </c>
      <c r="Z19" s="128">
        <v>8</v>
      </c>
      <c r="AA19" s="129">
        <v>9</v>
      </c>
      <c r="AB19" s="129">
        <v>10</v>
      </c>
      <c r="AC19" s="129">
        <v>11</v>
      </c>
      <c r="AD19" s="129">
        <v>12</v>
      </c>
      <c r="AE19" s="129">
        <v>13</v>
      </c>
      <c r="AF19" s="130">
        <v>14</v>
      </c>
      <c r="AG19" s="131">
        <v>15</v>
      </c>
      <c r="AH19" s="129">
        <v>16</v>
      </c>
      <c r="AI19" s="129">
        <v>17</v>
      </c>
      <c r="AJ19" s="129">
        <v>18</v>
      </c>
      <c r="AK19" s="129">
        <v>19</v>
      </c>
      <c r="AL19" s="129">
        <v>20</v>
      </c>
      <c r="AM19" s="130">
        <v>21</v>
      </c>
      <c r="AN19" s="128">
        <v>22</v>
      </c>
      <c r="AO19" s="129">
        <v>23</v>
      </c>
      <c r="AP19" s="129">
        <v>24</v>
      </c>
      <c r="AQ19" s="129">
        <v>25</v>
      </c>
      <c r="AR19" s="129">
        <v>26</v>
      </c>
      <c r="AS19" s="129">
        <v>27</v>
      </c>
      <c r="AT19" s="130">
        <v>28</v>
      </c>
      <c r="AU19" s="132">
        <f>IF($BB$3="実績",IF(DAY(DATE($AC$2,$AG$2,29))=29,29,""),"")</f>
        <v>29</v>
      </c>
      <c r="AV19" s="133">
        <f>IF($BB$3="実績",IF(DAY(DATE($AC$2,$AG$2,30))=30,30,""),"")</f>
        <v>30</v>
      </c>
      <c r="AW19" s="134" t="str">
        <f>IF($BB$3="実績",IF(DAY(DATE($AC$2,$AG$2,31))=31,31,""),"")</f>
        <v/>
      </c>
      <c r="AX19" s="375"/>
      <c r="AY19" s="376"/>
      <c r="AZ19" s="381"/>
      <c r="BA19" s="382"/>
      <c r="BB19" s="239"/>
      <c r="BC19" s="237"/>
      <c r="BD19" s="237"/>
      <c r="BE19" s="237"/>
      <c r="BF19" s="238"/>
    </row>
    <row r="20" spans="2:58" ht="20.25" hidden="1" customHeight="1" x14ac:dyDescent="0.4">
      <c r="B20" s="359"/>
      <c r="C20" s="239"/>
      <c r="D20" s="237"/>
      <c r="E20" s="362"/>
      <c r="F20" s="127"/>
      <c r="G20" s="365"/>
      <c r="H20" s="368"/>
      <c r="I20" s="237"/>
      <c r="J20" s="237"/>
      <c r="K20" s="362"/>
      <c r="L20" s="368"/>
      <c r="M20" s="237"/>
      <c r="N20" s="237"/>
      <c r="O20" s="238"/>
      <c r="P20" s="239"/>
      <c r="Q20" s="237"/>
      <c r="R20" s="238"/>
      <c r="S20" s="128">
        <f>WEEKDAY(DATE($AC$2,$AG$2,1))</f>
        <v>5</v>
      </c>
      <c r="T20" s="129">
        <f>WEEKDAY(DATE($AC$2,$AG$2,2))</f>
        <v>6</v>
      </c>
      <c r="U20" s="129">
        <f>WEEKDAY(DATE($AC$2,$AG$2,3))</f>
        <v>7</v>
      </c>
      <c r="V20" s="129">
        <f>WEEKDAY(DATE($AC$2,$AG$2,4))</f>
        <v>1</v>
      </c>
      <c r="W20" s="129">
        <f>WEEKDAY(DATE($AC$2,$AG$2,5))</f>
        <v>2</v>
      </c>
      <c r="X20" s="129">
        <f>WEEKDAY(DATE($AC$2,$AG$2,6))</f>
        <v>3</v>
      </c>
      <c r="Y20" s="130">
        <f>WEEKDAY(DATE($AC$2,$AG$2,7))</f>
        <v>4</v>
      </c>
      <c r="Z20" s="128">
        <f>WEEKDAY(DATE($AC$2,$AG$2,8))</f>
        <v>5</v>
      </c>
      <c r="AA20" s="129">
        <f>WEEKDAY(DATE($AC$2,$AG$2,9))</f>
        <v>6</v>
      </c>
      <c r="AB20" s="129">
        <f>WEEKDAY(DATE($AC$2,$AG$2,10))</f>
        <v>7</v>
      </c>
      <c r="AC20" s="129">
        <f>WEEKDAY(DATE($AC$2,$AG$2,11))</f>
        <v>1</v>
      </c>
      <c r="AD20" s="129">
        <f>WEEKDAY(DATE($AC$2,$AG$2,12))</f>
        <v>2</v>
      </c>
      <c r="AE20" s="129">
        <f>WEEKDAY(DATE($AC$2,$AG$2,13))</f>
        <v>3</v>
      </c>
      <c r="AF20" s="130">
        <f>WEEKDAY(DATE($AC$2,$AG$2,14))</f>
        <v>4</v>
      </c>
      <c r="AG20" s="128">
        <f>WEEKDAY(DATE($AC$2,$AG$2,15))</f>
        <v>5</v>
      </c>
      <c r="AH20" s="129">
        <f>WEEKDAY(DATE($AC$2,$AG$2,16))</f>
        <v>6</v>
      </c>
      <c r="AI20" s="129">
        <f>WEEKDAY(DATE($AC$2,$AG$2,17))</f>
        <v>7</v>
      </c>
      <c r="AJ20" s="129">
        <f>WEEKDAY(DATE($AC$2,$AG$2,18))</f>
        <v>1</v>
      </c>
      <c r="AK20" s="129">
        <f>WEEKDAY(DATE($AC$2,$AG$2,19))</f>
        <v>2</v>
      </c>
      <c r="AL20" s="129">
        <f>WEEKDAY(DATE($AC$2,$AG$2,20))</f>
        <v>3</v>
      </c>
      <c r="AM20" s="130">
        <f>WEEKDAY(DATE($AC$2,$AG$2,21))</f>
        <v>4</v>
      </c>
      <c r="AN20" s="128">
        <f>WEEKDAY(DATE($AC$2,$AG$2,22))</f>
        <v>5</v>
      </c>
      <c r="AO20" s="129">
        <f>WEEKDAY(DATE($AC$2,$AG$2,23))</f>
        <v>6</v>
      </c>
      <c r="AP20" s="129">
        <f>WEEKDAY(DATE($AC$2,$AG$2,24))</f>
        <v>7</v>
      </c>
      <c r="AQ20" s="129">
        <f>WEEKDAY(DATE($AC$2,$AG$2,25))</f>
        <v>1</v>
      </c>
      <c r="AR20" s="129">
        <f>WEEKDAY(DATE($AC$2,$AG$2,26))</f>
        <v>2</v>
      </c>
      <c r="AS20" s="129">
        <f>WEEKDAY(DATE($AC$2,$AG$2,27))</f>
        <v>3</v>
      </c>
      <c r="AT20" s="130">
        <f>WEEKDAY(DATE($AC$2,$AG$2,28))</f>
        <v>4</v>
      </c>
      <c r="AU20" s="128">
        <f>IF(AU19=29,WEEKDAY(DATE($AC$2,$AG$2,29)),0)</f>
        <v>5</v>
      </c>
      <c r="AV20" s="129">
        <f>IF(AV19=30,WEEKDAY(DATE($AC$2,$AG$2,30)),0)</f>
        <v>6</v>
      </c>
      <c r="AW20" s="130">
        <f>IF(AW19=31,WEEKDAY(DATE($AC$2,$AG$2,31)),0)</f>
        <v>0</v>
      </c>
      <c r="AX20" s="375"/>
      <c r="AY20" s="376"/>
      <c r="AZ20" s="381"/>
      <c r="BA20" s="382"/>
      <c r="BB20" s="239"/>
      <c r="BC20" s="237"/>
      <c r="BD20" s="237"/>
      <c r="BE20" s="237"/>
      <c r="BF20" s="238"/>
    </row>
    <row r="21" spans="2:58" ht="22.5" customHeight="1" thickBot="1" x14ac:dyDescent="0.45">
      <c r="B21" s="360"/>
      <c r="C21" s="240"/>
      <c r="D21" s="241"/>
      <c r="E21" s="363"/>
      <c r="F21" s="135"/>
      <c r="G21" s="366"/>
      <c r="H21" s="369"/>
      <c r="I21" s="241"/>
      <c r="J21" s="241"/>
      <c r="K21" s="363"/>
      <c r="L21" s="369"/>
      <c r="M21" s="241"/>
      <c r="N21" s="241"/>
      <c r="O21" s="242"/>
      <c r="P21" s="240"/>
      <c r="Q21" s="241"/>
      <c r="R21" s="242"/>
      <c r="S21" s="136" t="str">
        <f>IF(S20=1,"日",IF(S20=2,"月",IF(S20=3,"火",IF(S20=4,"水",IF(S20=5,"木",IF(S20=6,"金","土"))))))</f>
        <v>木</v>
      </c>
      <c r="T21" s="137" t="str">
        <f t="shared" ref="T21:AT21" si="0">IF(T20=1,"日",IF(T20=2,"月",IF(T20=3,"火",IF(T20=4,"水",IF(T20=5,"木",IF(T20=6,"金","土"))))))</f>
        <v>金</v>
      </c>
      <c r="U21" s="137" t="str">
        <f t="shared" si="0"/>
        <v>土</v>
      </c>
      <c r="V21" s="137" t="str">
        <f t="shared" si="0"/>
        <v>日</v>
      </c>
      <c r="W21" s="137" t="str">
        <f t="shared" si="0"/>
        <v>月</v>
      </c>
      <c r="X21" s="137" t="str">
        <f t="shared" si="0"/>
        <v>火</v>
      </c>
      <c r="Y21" s="138" t="str">
        <f t="shared" si="0"/>
        <v>水</v>
      </c>
      <c r="Z21" s="136" t="str">
        <f>IF(Z20=1,"日",IF(Z20=2,"月",IF(Z20=3,"火",IF(Z20=4,"水",IF(Z20=5,"木",IF(Z20=6,"金","土"))))))</f>
        <v>木</v>
      </c>
      <c r="AA21" s="137" t="str">
        <f t="shared" si="0"/>
        <v>金</v>
      </c>
      <c r="AB21" s="137" t="str">
        <f t="shared" si="0"/>
        <v>土</v>
      </c>
      <c r="AC21" s="137" t="str">
        <f t="shared" si="0"/>
        <v>日</v>
      </c>
      <c r="AD21" s="137" t="str">
        <f t="shared" si="0"/>
        <v>月</v>
      </c>
      <c r="AE21" s="137" t="str">
        <f t="shared" si="0"/>
        <v>火</v>
      </c>
      <c r="AF21" s="138" t="str">
        <f t="shared" si="0"/>
        <v>水</v>
      </c>
      <c r="AG21" s="136" t="str">
        <f>IF(AG20=1,"日",IF(AG20=2,"月",IF(AG20=3,"火",IF(AG20=4,"水",IF(AG20=5,"木",IF(AG20=6,"金","土"))))))</f>
        <v>木</v>
      </c>
      <c r="AH21" s="137" t="str">
        <f t="shared" si="0"/>
        <v>金</v>
      </c>
      <c r="AI21" s="137" t="str">
        <f t="shared" si="0"/>
        <v>土</v>
      </c>
      <c r="AJ21" s="137" t="str">
        <f t="shared" si="0"/>
        <v>日</v>
      </c>
      <c r="AK21" s="137" t="str">
        <f t="shared" si="0"/>
        <v>月</v>
      </c>
      <c r="AL21" s="137" t="str">
        <f t="shared" si="0"/>
        <v>火</v>
      </c>
      <c r="AM21" s="138" t="str">
        <f t="shared" si="0"/>
        <v>水</v>
      </c>
      <c r="AN21" s="136" t="str">
        <f>IF(AN20=1,"日",IF(AN20=2,"月",IF(AN20=3,"火",IF(AN20=4,"水",IF(AN20=5,"木",IF(AN20=6,"金","土"))))))</f>
        <v>木</v>
      </c>
      <c r="AO21" s="137" t="str">
        <f t="shared" si="0"/>
        <v>金</v>
      </c>
      <c r="AP21" s="137" t="str">
        <f t="shared" si="0"/>
        <v>土</v>
      </c>
      <c r="AQ21" s="137" t="str">
        <f t="shared" si="0"/>
        <v>日</v>
      </c>
      <c r="AR21" s="137" t="str">
        <f t="shared" si="0"/>
        <v>月</v>
      </c>
      <c r="AS21" s="137" t="str">
        <f t="shared" si="0"/>
        <v>火</v>
      </c>
      <c r="AT21" s="138" t="str">
        <f t="shared" si="0"/>
        <v>水</v>
      </c>
      <c r="AU21" s="137" t="str">
        <f>IF(AU20=1,"日",IF(AU20=2,"月",IF(AU20=3,"火",IF(AU20=4,"水",IF(AU20=5,"木",IF(AU20=6,"金",IF(AU20=0,"","土")))))))</f>
        <v>木</v>
      </c>
      <c r="AV21" s="137" t="str">
        <f>IF(AV20=1,"日",IF(AV20=2,"月",IF(AV20=3,"火",IF(AV20=4,"水",IF(AV20=5,"木",IF(AV20=6,"金",IF(AV20=0,"","土")))))))</f>
        <v>金</v>
      </c>
      <c r="AW21" s="137" t="str">
        <f>IF(AW20=1,"日",IF(AW20=2,"月",IF(AW20=3,"火",IF(AW20=4,"水",IF(AW20=5,"木",IF(AW20=6,"金",IF(AW20=0,"","土")))))))</f>
        <v/>
      </c>
      <c r="AX21" s="377"/>
      <c r="AY21" s="378"/>
      <c r="AZ21" s="383"/>
      <c r="BA21" s="384"/>
      <c r="BB21" s="240"/>
      <c r="BC21" s="241"/>
      <c r="BD21" s="241"/>
      <c r="BE21" s="241"/>
      <c r="BF21" s="242"/>
    </row>
    <row r="22" spans="2:58" ht="20.25" customHeight="1" x14ac:dyDescent="0.4">
      <c r="B22" s="330">
        <v>1</v>
      </c>
      <c r="C22" s="338"/>
      <c r="D22" s="339"/>
      <c r="E22" s="340"/>
      <c r="F22" s="139"/>
      <c r="G22" s="341" t="s">
        <v>179</v>
      </c>
      <c r="H22" s="342" t="s">
        <v>215</v>
      </c>
      <c r="I22" s="343"/>
      <c r="J22" s="343"/>
      <c r="K22" s="344"/>
      <c r="L22" s="345" t="s">
        <v>180</v>
      </c>
      <c r="M22" s="346"/>
      <c r="N22" s="346"/>
      <c r="O22" s="347"/>
      <c r="P22" s="348" t="s">
        <v>48</v>
      </c>
      <c r="Q22" s="349"/>
      <c r="R22" s="350"/>
      <c r="S22" s="140" t="s">
        <v>149</v>
      </c>
      <c r="T22" s="141" t="s">
        <v>32</v>
      </c>
      <c r="U22" s="141" t="s">
        <v>89</v>
      </c>
      <c r="V22" s="141" t="s">
        <v>32</v>
      </c>
      <c r="W22" s="141" t="s">
        <v>32</v>
      </c>
      <c r="X22" s="141" t="s">
        <v>89</v>
      </c>
      <c r="Y22" s="142" t="s">
        <v>32</v>
      </c>
      <c r="Z22" s="140" t="s">
        <v>32</v>
      </c>
      <c r="AA22" s="141" t="s">
        <v>32</v>
      </c>
      <c r="AB22" s="141" t="s">
        <v>89</v>
      </c>
      <c r="AC22" s="141" t="s">
        <v>32</v>
      </c>
      <c r="AD22" s="141" t="s">
        <v>32</v>
      </c>
      <c r="AE22" s="141" t="s">
        <v>89</v>
      </c>
      <c r="AF22" s="142" t="s">
        <v>32</v>
      </c>
      <c r="AG22" s="140" t="s">
        <v>32</v>
      </c>
      <c r="AH22" s="141" t="s">
        <v>32</v>
      </c>
      <c r="AI22" s="141" t="s">
        <v>89</v>
      </c>
      <c r="AJ22" s="141" t="s">
        <v>32</v>
      </c>
      <c r="AK22" s="141" t="s">
        <v>32</v>
      </c>
      <c r="AL22" s="141" t="s">
        <v>89</v>
      </c>
      <c r="AM22" s="142" t="s">
        <v>32</v>
      </c>
      <c r="AN22" s="140" t="s">
        <v>32</v>
      </c>
      <c r="AO22" s="141" t="s">
        <v>32</v>
      </c>
      <c r="AP22" s="141" t="s">
        <v>89</v>
      </c>
      <c r="AQ22" s="141" t="s">
        <v>32</v>
      </c>
      <c r="AR22" s="141" t="s">
        <v>32</v>
      </c>
      <c r="AS22" s="141" t="s">
        <v>89</v>
      </c>
      <c r="AT22" s="142" t="s">
        <v>32</v>
      </c>
      <c r="AU22" s="140" t="s">
        <v>32</v>
      </c>
      <c r="AV22" s="141" t="s">
        <v>32</v>
      </c>
      <c r="AW22" s="142"/>
      <c r="AX22" s="331"/>
      <c r="AY22" s="332"/>
      <c r="AZ22" s="333"/>
      <c r="BA22" s="334"/>
      <c r="BB22" s="335"/>
      <c r="BC22" s="336"/>
      <c r="BD22" s="336"/>
      <c r="BE22" s="336"/>
      <c r="BF22" s="337"/>
    </row>
    <row r="23" spans="2:58" ht="20.25" customHeight="1" x14ac:dyDescent="0.4">
      <c r="B23" s="284"/>
      <c r="C23" s="327" t="s">
        <v>3</v>
      </c>
      <c r="D23" s="328"/>
      <c r="E23" s="329"/>
      <c r="F23" s="143"/>
      <c r="G23" s="290"/>
      <c r="H23" s="295"/>
      <c r="I23" s="293"/>
      <c r="J23" s="293"/>
      <c r="K23" s="294"/>
      <c r="L23" s="302"/>
      <c r="M23" s="303"/>
      <c r="N23" s="303"/>
      <c r="O23" s="304"/>
      <c r="P23" s="269" t="s">
        <v>14</v>
      </c>
      <c r="Q23" s="270"/>
      <c r="R23" s="271"/>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f>IF(AU22="","",VLOOKUP(AU22,'【記載例】シフト記号表（勤務時間帯）'!$C$5:$K$36,9,FALSE))</f>
        <v>8</v>
      </c>
      <c r="AV23" s="145">
        <f>IF(AV22="","",VLOOKUP(AV22,'【記載例】シフト記号表（勤務時間帯）'!$C$5:$K$36,9,FALSE))</f>
        <v>8</v>
      </c>
      <c r="AW23" s="146" t="str">
        <f>IF(AW22="","",VLOOKUP(AW22,'シフト記号表（勤務時間帯)'!$C$5:$K$36,9,FALSE))</f>
        <v/>
      </c>
      <c r="AX23" s="272">
        <f>IF($BB$3="計画",SUM(S23:AT23),IF($BB$3="実績",SUM(S23:AW23),""))</f>
        <v>176</v>
      </c>
      <c r="AY23" s="273"/>
      <c r="AZ23" s="274">
        <f>IF($BB$3="計画",AX23/4,IF($BB$3="実績",AX23/($AM$10/7),""))</f>
        <v>41.06666666666667</v>
      </c>
      <c r="BA23" s="275"/>
      <c r="BB23" s="260"/>
      <c r="BC23" s="261"/>
      <c r="BD23" s="261"/>
      <c r="BE23" s="261"/>
      <c r="BF23" s="262"/>
    </row>
    <row r="24" spans="2:58" ht="20.25" customHeight="1" x14ac:dyDescent="0.4">
      <c r="B24" s="284"/>
      <c r="C24" s="276"/>
      <c r="D24" s="277"/>
      <c r="E24" s="278"/>
      <c r="F24" s="147" t="str">
        <f>C23</f>
        <v>管理者</v>
      </c>
      <c r="G24" s="290"/>
      <c r="H24" s="295"/>
      <c r="I24" s="293"/>
      <c r="J24" s="293"/>
      <c r="K24" s="294"/>
      <c r="L24" s="302"/>
      <c r="M24" s="303"/>
      <c r="N24" s="303"/>
      <c r="O24" s="304"/>
      <c r="P24" s="316" t="s">
        <v>49</v>
      </c>
      <c r="Q24" s="317"/>
      <c r="R24" s="318"/>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f>IF(AU22="","",VLOOKUP(AU22,'【記載例】シフト記号表（勤務時間帯）'!$C$5:$U$36,19,FALSE))</f>
        <v>7.0000000000000089</v>
      </c>
      <c r="AV24" s="149">
        <f>IF(AV22="","",VLOOKUP(AV22,'【記載例】シフト記号表（勤務時間帯）'!$C$5:$U$36,19,FALSE))</f>
        <v>7.0000000000000089</v>
      </c>
      <c r="AW24" s="150" t="str">
        <f>IF(AW22="","",VLOOKUP(AW22,'シフト記号表（勤務時間帯)'!$C$5:$U$36,19,FALSE))</f>
        <v/>
      </c>
      <c r="AX24" s="319">
        <f>IF($BB$3="計画",SUM(S24:AT24),IF($BB$3="実績",SUM(S24:AW24),""))</f>
        <v>154.0000000000002</v>
      </c>
      <c r="AY24" s="320"/>
      <c r="AZ24" s="321">
        <f>IF($BB$3="計画",AX24/4,IF($BB$3="実績",AX24/($AM$10/7),""))</f>
        <v>35.93333333333338</v>
      </c>
      <c r="BA24" s="322"/>
      <c r="BB24" s="313"/>
      <c r="BC24" s="314"/>
      <c r="BD24" s="314"/>
      <c r="BE24" s="314"/>
      <c r="BF24" s="315"/>
    </row>
    <row r="25" spans="2:58" ht="20.25" customHeight="1" x14ac:dyDescent="0.4">
      <c r="B25" s="284">
        <f>B22+1</f>
        <v>2</v>
      </c>
      <c r="C25" s="286"/>
      <c r="D25" s="287"/>
      <c r="E25" s="288"/>
      <c r="F25" s="151"/>
      <c r="G25" s="289" t="s">
        <v>179</v>
      </c>
      <c r="H25" s="292" t="s">
        <v>183</v>
      </c>
      <c r="I25" s="293"/>
      <c r="J25" s="293"/>
      <c r="K25" s="294"/>
      <c r="L25" s="299" t="s">
        <v>185</v>
      </c>
      <c r="M25" s="300"/>
      <c r="N25" s="300"/>
      <c r="O25" s="301"/>
      <c r="P25" s="308" t="s">
        <v>48</v>
      </c>
      <c r="Q25" s="309"/>
      <c r="R25" s="310"/>
      <c r="S25" s="152" t="s">
        <v>89</v>
      </c>
      <c r="T25" s="153" t="s">
        <v>32</v>
      </c>
      <c r="U25" s="153" t="s">
        <v>32</v>
      </c>
      <c r="V25" s="153" t="s">
        <v>32</v>
      </c>
      <c r="W25" s="153" t="s">
        <v>32</v>
      </c>
      <c r="X25" s="153" t="s">
        <v>32</v>
      </c>
      <c r="Y25" s="154" t="s">
        <v>89</v>
      </c>
      <c r="Z25" s="152" t="s">
        <v>89</v>
      </c>
      <c r="AA25" s="153" t="s">
        <v>32</v>
      </c>
      <c r="AB25" s="153" t="s">
        <v>32</v>
      </c>
      <c r="AC25" s="153" t="s">
        <v>32</v>
      </c>
      <c r="AD25" s="153" t="s">
        <v>32</v>
      </c>
      <c r="AE25" s="153" t="s">
        <v>32</v>
      </c>
      <c r="AF25" s="154" t="s">
        <v>89</v>
      </c>
      <c r="AG25" s="152"/>
      <c r="AH25" s="153" t="s">
        <v>32</v>
      </c>
      <c r="AI25" s="153" t="s">
        <v>32</v>
      </c>
      <c r="AJ25" s="153" t="s">
        <v>32</v>
      </c>
      <c r="AK25" s="153" t="s">
        <v>32</v>
      </c>
      <c r="AL25" s="153" t="s">
        <v>32</v>
      </c>
      <c r="AM25" s="154" t="s">
        <v>89</v>
      </c>
      <c r="AN25" s="152" t="s">
        <v>89</v>
      </c>
      <c r="AO25" s="153" t="s">
        <v>32</v>
      </c>
      <c r="AP25" s="153" t="s">
        <v>32</v>
      </c>
      <c r="AQ25" s="153" t="s">
        <v>32</v>
      </c>
      <c r="AR25" s="153" t="s">
        <v>32</v>
      </c>
      <c r="AS25" s="153" t="s">
        <v>32</v>
      </c>
      <c r="AT25" s="154" t="s">
        <v>89</v>
      </c>
      <c r="AU25" s="152"/>
      <c r="AV25" s="153" t="s">
        <v>32</v>
      </c>
      <c r="AW25" s="154"/>
      <c r="AX25" s="253"/>
      <c r="AY25" s="254"/>
      <c r="AZ25" s="255"/>
      <c r="BA25" s="256"/>
      <c r="BB25" s="257"/>
      <c r="BC25" s="258"/>
      <c r="BD25" s="258"/>
      <c r="BE25" s="258"/>
      <c r="BF25" s="259"/>
    </row>
    <row r="26" spans="2:58" ht="20.25" customHeight="1" x14ac:dyDescent="0.4">
      <c r="B26" s="284"/>
      <c r="C26" s="327" t="s">
        <v>72</v>
      </c>
      <c r="D26" s="328"/>
      <c r="E26" s="329"/>
      <c r="F26" s="143"/>
      <c r="G26" s="290"/>
      <c r="H26" s="295"/>
      <c r="I26" s="293"/>
      <c r="J26" s="293"/>
      <c r="K26" s="294"/>
      <c r="L26" s="302"/>
      <c r="M26" s="303"/>
      <c r="N26" s="303"/>
      <c r="O26" s="304"/>
      <c r="P26" s="269" t="s">
        <v>14</v>
      </c>
      <c r="Q26" s="270"/>
      <c r="R26" s="271"/>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f>IF(AV25="","",VLOOKUP(AV25,'【記載例】シフト記号表（勤務時間帯）'!$C$5:$K$36,9,FALSE))</f>
        <v>8</v>
      </c>
      <c r="AW26" s="146" t="str">
        <f>IF(AW25="","",VLOOKUP(AW25,'シフト記号表（勤務時間帯)'!$C$5:$K$36,9,FALSE))</f>
        <v/>
      </c>
      <c r="AX26" s="272">
        <f>IF($BB$3="計画",SUM(S26:AT26),IF($BB$3="実績",SUM(S26:AW26),""))</f>
        <v>168</v>
      </c>
      <c r="AY26" s="273"/>
      <c r="AZ26" s="274">
        <f>IF($BB$3="計画",AX26/4,IF($BB$3="実績",AX26/($AM$10/7),""))</f>
        <v>39.200000000000003</v>
      </c>
      <c r="BA26" s="275"/>
      <c r="BB26" s="260"/>
      <c r="BC26" s="261"/>
      <c r="BD26" s="261"/>
      <c r="BE26" s="261"/>
      <c r="BF26" s="262"/>
    </row>
    <row r="27" spans="2:58" ht="20.25" customHeight="1" x14ac:dyDescent="0.4">
      <c r="B27" s="284"/>
      <c r="C27" s="276"/>
      <c r="D27" s="277"/>
      <c r="E27" s="278"/>
      <c r="F27" s="143" t="str">
        <f>C26</f>
        <v>生活相談員</v>
      </c>
      <c r="G27" s="323"/>
      <c r="H27" s="295"/>
      <c r="I27" s="293"/>
      <c r="J27" s="293"/>
      <c r="K27" s="294"/>
      <c r="L27" s="324"/>
      <c r="M27" s="325"/>
      <c r="N27" s="325"/>
      <c r="O27" s="326"/>
      <c r="P27" s="316" t="s">
        <v>49</v>
      </c>
      <c r="Q27" s="317"/>
      <c r="R27" s="318"/>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f>IF(AV25="","",VLOOKUP(AV25,'【記載例】シフト記号表（勤務時間帯）'!$C$5:$U$36,19,FALSE))</f>
        <v>7.0000000000000089</v>
      </c>
      <c r="AW27" s="150" t="str">
        <f>IF(AW25="","",VLOOKUP(AW25,'シフト記号表（勤務時間帯)'!$C$5:$U$36,19,FALSE))</f>
        <v/>
      </c>
      <c r="AX27" s="319">
        <f>IF($BB$3="計画",SUM(S27:AT27),IF($BB$3="実績",SUM(S27:AW27),""))</f>
        <v>147.0000000000002</v>
      </c>
      <c r="AY27" s="320"/>
      <c r="AZ27" s="321">
        <f>IF($BB$3="計画",AX27/4,IF($BB$3="実績",AX27/($AM$10/7),""))</f>
        <v>34.300000000000047</v>
      </c>
      <c r="BA27" s="322"/>
      <c r="BB27" s="313"/>
      <c r="BC27" s="314"/>
      <c r="BD27" s="314"/>
      <c r="BE27" s="314"/>
      <c r="BF27" s="315"/>
    </row>
    <row r="28" spans="2:58" ht="20.25" customHeight="1" x14ac:dyDescent="0.4">
      <c r="B28" s="284">
        <f>B25+1</f>
        <v>3</v>
      </c>
      <c r="C28" s="286"/>
      <c r="D28" s="287"/>
      <c r="E28" s="288"/>
      <c r="F28" s="151"/>
      <c r="G28" s="289" t="s">
        <v>178</v>
      </c>
      <c r="H28" s="292" t="s">
        <v>106</v>
      </c>
      <c r="I28" s="293"/>
      <c r="J28" s="293"/>
      <c r="K28" s="294"/>
      <c r="L28" s="299" t="s">
        <v>186</v>
      </c>
      <c r="M28" s="300"/>
      <c r="N28" s="300"/>
      <c r="O28" s="301"/>
      <c r="P28" s="308" t="s">
        <v>48</v>
      </c>
      <c r="Q28" s="309"/>
      <c r="R28" s="310"/>
      <c r="S28" s="152" t="s">
        <v>32</v>
      </c>
      <c r="T28" s="153"/>
      <c r="U28" s="153"/>
      <c r="V28" s="153" t="s">
        <v>89</v>
      </c>
      <c r="W28" s="153" t="s">
        <v>89</v>
      </c>
      <c r="X28" s="153"/>
      <c r="Y28" s="154" t="s">
        <v>32</v>
      </c>
      <c r="Z28" s="152" t="s">
        <v>32</v>
      </c>
      <c r="AA28" s="153"/>
      <c r="AB28" s="153"/>
      <c r="AC28" s="153" t="s">
        <v>89</v>
      </c>
      <c r="AD28" s="153" t="s">
        <v>89</v>
      </c>
      <c r="AE28" s="153"/>
      <c r="AF28" s="154" t="s">
        <v>32</v>
      </c>
      <c r="AG28" s="152" t="s">
        <v>32</v>
      </c>
      <c r="AH28" s="153"/>
      <c r="AI28" s="153"/>
      <c r="AJ28" s="153" t="s">
        <v>89</v>
      </c>
      <c r="AK28" s="153" t="s">
        <v>89</v>
      </c>
      <c r="AL28" s="153"/>
      <c r="AM28" s="154" t="s">
        <v>32</v>
      </c>
      <c r="AN28" s="152" t="s">
        <v>32</v>
      </c>
      <c r="AO28" s="153"/>
      <c r="AP28" s="153"/>
      <c r="AQ28" s="153" t="s">
        <v>89</v>
      </c>
      <c r="AR28" s="153" t="s">
        <v>89</v>
      </c>
      <c r="AS28" s="153"/>
      <c r="AT28" s="154" t="s">
        <v>32</v>
      </c>
      <c r="AU28" s="152" t="s">
        <v>32</v>
      </c>
      <c r="AV28" s="153"/>
      <c r="AW28" s="154"/>
      <c r="AX28" s="253"/>
      <c r="AY28" s="254"/>
      <c r="AZ28" s="255"/>
      <c r="BA28" s="256"/>
      <c r="BB28" s="257" t="s">
        <v>73</v>
      </c>
      <c r="BC28" s="258"/>
      <c r="BD28" s="258"/>
      <c r="BE28" s="258"/>
      <c r="BF28" s="259"/>
    </row>
    <row r="29" spans="2:58" ht="20.25" customHeight="1" x14ac:dyDescent="0.4">
      <c r="B29" s="284"/>
      <c r="C29" s="266" t="s">
        <v>72</v>
      </c>
      <c r="D29" s="267"/>
      <c r="E29" s="268"/>
      <c r="F29" s="143"/>
      <c r="G29" s="290"/>
      <c r="H29" s="295"/>
      <c r="I29" s="293"/>
      <c r="J29" s="293"/>
      <c r="K29" s="294"/>
      <c r="L29" s="302"/>
      <c r="M29" s="303"/>
      <c r="N29" s="303"/>
      <c r="O29" s="304"/>
      <c r="P29" s="269" t="s">
        <v>14</v>
      </c>
      <c r="Q29" s="270"/>
      <c r="R29" s="271"/>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f>IF(AU28="","",VLOOKUP(AU28,'【記載例】シフト記号表（勤務時間帯）'!$C$5:$K$36,9,FALSE))</f>
        <v>8</v>
      </c>
      <c r="AV29" s="145" t="str">
        <f>IF(AV28="","",VLOOKUP(AV28,'【記載例】シフト記号表（勤務時間帯）'!$C$5:$K$36,9,FALSE))</f>
        <v/>
      </c>
      <c r="AW29" s="146" t="str">
        <f>IF(AW28="","",VLOOKUP(AW28,'シフト記号表（勤務時間帯)'!$C$5:$K$36,9,FALSE))</f>
        <v/>
      </c>
      <c r="AX29" s="272">
        <f>IF($BB$3="計画",SUM(S29:AT29),IF($BB$3="実績",SUM(S29:AW29),""))</f>
        <v>72</v>
      </c>
      <c r="AY29" s="273"/>
      <c r="AZ29" s="274">
        <f>IF($BB$3="計画",AX29/4,IF($BB$3="実績",AX29/($AM$10/7),""))</f>
        <v>16.8</v>
      </c>
      <c r="BA29" s="275"/>
      <c r="BB29" s="260"/>
      <c r="BC29" s="261"/>
      <c r="BD29" s="261"/>
      <c r="BE29" s="261"/>
      <c r="BF29" s="262"/>
    </row>
    <row r="30" spans="2:58" ht="20.25" customHeight="1" x14ac:dyDescent="0.4">
      <c r="B30" s="284"/>
      <c r="C30" s="276"/>
      <c r="D30" s="277"/>
      <c r="E30" s="278"/>
      <c r="F30" s="143" t="str">
        <f>C29</f>
        <v>生活相談員</v>
      </c>
      <c r="G30" s="323"/>
      <c r="H30" s="295"/>
      <c r="I30" s="293"/>
      <c r="J30" s="293"/>
      <c r="K30" s="294"/>
      <c r="L30" s="324"/>
      <c r="M30" s="325"/>
      <c r="N30" s="325"/>
      <c r="O30" s="326"/>
      <c r="P30" s="316" t="s">
        <v>49</v>
      </c>
      <c r="Q30" s="317"/>
      <c r="R30" s="318"/>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f>IF(AU28="","",VLOOKUP(AU28,'【記載例】シフト記号表（勤務時間帯）'!$C$5:$U$36,19,FALSE))</f>
        <v>7.0000000000000089</v>
      </c>
      <c r="AV30" s="149" t="str">
        <f>IF(AV28="","",VLOOKUP(AV28,'【記載例】シフト記号表（勤務時間帯）'!$C$5:$U$36,19,FALSE))</f>
        <v/>
      </c>
      <c r="AW30" s="150" t="str">
        <f>IF(AW28="","",VLOOKUP(AW28,'シフト記号表（勤務時間帯)'!$C$5:$U$36,19,FALSE))</f>
        <v/>
      </c>
      <c r="AX30" s="319">
        <f>IF($BB$3="計画",SUM(S30:AT30),IF($BB$3="実績",SUM(S30:AW30),""))</f>
        <v>63.000000000000071</v>
      </c>
      <c r="AY30" s="320"/>
      <c r="AZ30" s="321">
        <f>IF($BB$3="計画",AX30/4,IF($BB$3="実績",AX30/($AM$10/7),""))</f>
        <v>14.700000000000017</v>
      </c>
      <c r="BA30" s="322"/>
      <c r="BB30" s="313"/>
      <c r="BC30" s="314"/>
      <c r="BD30" s="314"/>
      <c r="BE30" s="314"/>
      <c r="BF30" s="315"/>
    </row>
    <row r="31" spans="2:58" ht="20.25" customHeight="1" x14ac:dyDescent="0.4">
      <c r="B31" s="284">
        <f>B28+1</f>
        <v>4</v>
      </c>
      <c r="C31" s="286"/>
      <c r="D31" s="287"/>
      <c r="E31" s="288"/>
      <c r="F31" s="151"/>
      <c r="G31" s="289" t="s">
        <v>178</v>
      </c>
      <c r="H31" s="292" t="s">
        <v>13</v>
      </c>
      <c r="I31" s="293"/>
      <c r="J31" s="293"/>
      <c r="K31" s="294"/>
      <c r="L31" s="299" t="s">
        <v>187</v>
      </c>
      <c r="M31" s="300"/>
      <c r="N31" s="300"/>
      <c r="O31" s="301"/>
      <c r="P31" s="308" t="s">
        <v>48</v>
      </c>
      <c r="Q31" s="309"/>
      <c r="R31" s="310"/>
      <c r="S31" s="152" t="s">
        <v>66</v>
      </c>
      <c r="T31" s="153" t="s">
        <v>89</v>
      </c>
      <c r="U31" s="153" t="s">
        <v>66</v>
      </c>
      <c r="V31" s="153" t="s">
        <v>66</v>
      </c>
      <c r="W31" s="153" t="s">
        <v>89</v>
      </c>
      <c r="X31" s="153" t="s">
        <v>66</v>
      </c>
      <c r="Y31" s="154"/>
      <c r="Z31" s="152" t="s">
        <v>66</v>
      </c>
      <c r="AA31" s="153" t="s">
        <v>89</v>
      </c>
      <c r="AB31" s="153" t="s">
        <v>66</v>
      </c>
      <c r="AC31" s="153" t="s">
        <v>66</v>
      </c>
      <c r="AD31" s="153" t="s">
        <v>89</v>
      </c>
      <c r="AE31" s="153" t="s">
        <v>66</v>
      </c>
      <c r="AF31" s="154"/>
      <c r="AG31" s="152" t="s">
        <v>66</v>
      </c>
      <c r="AH31" s="153" t="s">
        <v>89</v>
      </c>
      <c r="AI31" s="153" t="s">
        <v>66</v>
      </c>
      <c r="AJ31" s="153" t="s">
        <v>66</v>
      </c>
      <c r="AK31" s="153" t="s">
        <v>89</v>
      </c>
      <c r="AL31" s="153" t="s">
        <v>66</v>
      </c>
      <c r="AM31" s="154"/>
      <c r="AN31" s="152" t="s">
        <v>66</v>
      </c>
      <c r="AO31" s="153" t="s">
        <v>89</v>
      </c>
      <c r="AP31" s="153" t="s">
        <v>66</v>
      </c>
      <c r="AQ31" s="153" t="s">
        <v>66</v>
      </c>
      <c r="AR31" s="153" t="s">
        <v>89</v>
      </c>
      <c r="AS31" s="153" t="s">
        <v>66</v>
      </c>
      <c r="AT31" s="154"/>
      <c r="AU31" s="152" t="s">
        <v>66</v>
      </c>
      <c r="AV31" s="153" t="s">
        <v>89</v>
      </c>
      <c r="AW31" s="154"/>
      <c r="AX31" s="253"/>
      <c r="AY31" s="254"/>
      <c r="AZ31" s="255"/>
      <c r="BA31" s="256"/>
      <c r="BB31" s="257" t="s">
        <v>193</v>
      </c>
      <c r="BC31" s="258"/>
      <c r="BD31" s="258"/>
      <c r="BE31" s="258"/>
      <c r="BF31" s="259"/>
    </row>
    <row r="32" spans="2:58" ht="20.25" customHeight="1" x14ac:dyDescent="0.4">
      <c r="B32" s="284"/>
      <c r="C32" s="266" t="s">
        <v>4</v>
      </c>
      <c r="D32" s="267"/>
      <c r="E32" s="268"/>
      <c r="F32" s="143"/>
      <c r="G32" s="290"/>
      <c r="H32" s="295"/>
      <c r="I32" s="293"/>
      <c r="J32" s="293"/>
      <c r="K32" s="294"/>
      <c r="L32" s="302"/>
      <c r="M32" s="303"/>
      <c r="N32" s="303"/>
      <c r="O32" s="304"/>
      <c r="P32" s="269" t="s">
        <v>14</v>
      </c>
      <c r="Q32" s="270"/>
      <c r="R32" s="271"/>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f>IF(AU31="","",VLOOKUP(AU31,'【記載例】シフト記号表（勤務時間帯）'!$C$5:$K$36,9,FALSE))</f>
        <v>4</v>
      </c>
      <c r="AV32" s="145" t="str">
        <f>IF(AV31="","",VLOOKUP(AV31,'【記載例】シフト記号表（勤務時間帯）'!$C$5:$K$36,9,FALSE))</f>
        <v>-</v>
      </c>
      <c r="AW32" s="146" t="str">
        <f>IF(AW31="","",VLOOKUP(AW31,'シフト記号表（勤務時間帯)'!$C$5:$K$36,9,FALSE))</f>
        <v/>
      </c>
      <c r="AX32" s="272">
        <f>IF($BB$3="計画",SUM(S32:AT32),IF($BB$3="実績",SUM(S32:AW32),""))</f>
        <v>68</v>
      </c>
      <c r="AY32" s="273"/>
      <c r="AZ32" s="274">
        <f>IF($BB$3="計画",AX32/4,IF($BB$3="実績",AX32/($AM$10/7),""))</f>
        <v>15.866666666666667</v>
      </c>
      <c r="BA32" s="275"/>
      <c r="BB32" s="260"/>
      <c r="BC32" s="261"/>
      <c r="BD32" s="261"/>
      <c r="BE32" s="261"/>
      <c r="BF32" s="262"/>
    </row>
    <row r="33" spans="2:58" ht="20.25" customHeight="1" x14ac:dyDescent="0.4">
      <c r="B33" s="284"/>
      <c r="C33" s="276"/>
      <c r="D33" s="277"/>
      <c r="E33" s="278"/>
      <c r="F33" s="143" t="str">
        <f>C32</f>
        <v>看護職員</v>
      </c>
      <c r="G33" s="323"/>
      <c r="H33" s="295"/>
      <c r="I33" s="293"/>
      <c r="J33" s="293"/>
      <c r="K33" s="294"/>
      <c r="L33" s="324"/>
      <c r="M33" s="325"/>
      <c r="N33" s="325"/>
      <c r="O33" s="326"/>
      <c r="P33" s="316" t="s">
        <v>49</v>
      </c>
      <c r="Q33" s="317"/>
      <c r="R33" s="318"/>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f>IF(AU31="","",VLOOKUP(AU31,'【記載例】シフト記号表（勤務時間帯）'!$C$5:$U$36,19,FALSE))</f>
        <v>4</v>
      </c>
      <c r="AV33" s="149" t="str">
        <f>IF(AV31="","",VLOOKUP(AV31,'【記載例】シフト記号表（勤務時間帯）'!$C$5:$U$36,19,FALSE))</f>
        <v>-</v>
      </c>
      <c r="AW33" s="150" t="str">
        <f>IF(AW31="","",VLOOKUP(AW31,'シフト記号表（勤務時間帯)'!$C$5:$U$36,19,FALSE))</f>
        <v/>
      </c>
      <c r="AX33" s="319">
        <f>IF($BB$3="計画",SUM(S33:AT33),IF($BB$3="実績",SUM(S33:AW33),""))</f>
        <v>68</v>
      </c>
      <c r="AY33" s="320"/>
      <c r="AZ33" s="321">
        <f>IF($BB$3="計画",AX33/4,IF($BB$3="実績",AX33/($AM$10/7),""))</f>
        <v>15.866666666666667</v>
      </c>
      <c r="BA33" s="322"/>
      <c r="BB33" s="313"/>
      <c r="BC33" s="314"/>
      <c r="BD33" s="314"/>
      <c r="BE33" s="314"/>
      <c r="BF33" s="315"/>
    </row>
    <row r="34" spans="2:58" ht="20.25" customHeight="1" x14ac:dyDescent="0.4">
      <c r="B34" s="284">
        <f>B31+1</f>
        <v>5</v>
      </c>
      <c r="C34" s="286"/>
      <c r="D34" s="287"/>
      <c r="E34" s="288"/>
      <c r="F34" s="151"/>
      <c r="G34" s="289" t="s">
        <v>181</v>
      </c>
      <c r="H34" s="292" t="s">
        <v>5</v>
      </c>
      <c r="I34" s="293"/>
      <c r="J34" s="293"/>
      <c r="K34" s="294"/>
      <c r="L34" s="299" t="s">
        <v>189</v>
      </c>
      <c r="M34" s="300"/>
      <c r="N34" s="300"/>
      <c r="O34" s="301"/>
      <c r="P34" s="308" t="s">
        <v>48</v>
      </c>
      <c r="Q34" s="309"/>
      <c r="R34" s="310"/>
      <c r="S34" s="152" t="s">
        <v>89</v>
      </c>
      <c r="T34" s="153" t="s">
        <v>66</v>
      </c>
      <c r="U34" s="153" t="s">
        <v>89</v>
      </c>
      <c r="V34" s="153" t="s">
        <v>89</v>
      </c>
      <c r="W34" s="153" t="s">
        <v>66</v>
      </c>
      <c r="X34" s="153" t="s">
        <v>89</v>
      </c>
      <c r="Y34" s="154" t="s">
        <v>66</v>
      </c>
      <c r="Z34" s="152" t="s">
        <v>89</v>
      </c>
      <c r="AA34" s="153" t="s">
        <v>66</v>
      </c>
      <c r="AB34" s="153" t="s">
        <v>89</v>
      </c>
      <c r="AC34" s="153" t="s">
        <v>89</v>
      </c>
      <c r="AD34" s="153" t="s">
        <v>66</v>
      </c>
      <c r="AE34" s="153" t="s">
        <v>89</v>
      </c>
      <c r="AF34" s="154" t="s">
        <v>66</v>
      </c>
      <c r="AG34" s="152" t="s">
        <v>89</v>
      </c>
      <c r="AH34" s="153" t="s">
        <v>66</v>
      </c>
      <c r="AI34" s="153" t="s">
        <v>89</v>
      </c>
      <c r="AJ34" s="153" t="s">
        <v>89</v>
      </c>
      <c r="AK34" s="153" t="s">
        <v>66</v>
      </c>
      <c r="AL34" s="153" t="s">
        <v>89</v>
      </c>
      <c r="AM34" s="154" t="s">
        <v>66</v>
      </c>
      <c r="AN34" s="152" t="s">
        <v>89</v>
      </c>
      <c r="AO34" s="153" t="s">
        <v>66</v>
      </c>
      <c r="AP34" s="153" t="s">
        <v>89</v>
      </c>
      <c r="AQ34" s="153" t="s">
        <v>89</v>
      </c>
      <c r="AR34" s="153" t="s">
        <v>66</v>
      </c>
      <c r="AS34" s="153" t="s">
        <v>89</v>
      </c>
      <c r="AT34" s="154" t="s">
        <v>66</v>
      </c>
      <c r="AU34" s="152" t="s">
        <v>89</v>
      </c>
      <c r="AV34" s="153" t="s">
        <v>66</v>
      </c>
      <c r="AW34" s="154"/>
      <c r="AX34" s="253"/>
      <c r="AY34" s="254"/>
      <c r="AZ34" s="255"/>
      <c r="BA34" s="256"/>
      <c r="BB34" s="257" t="s">
        <v>74</v>
      </c>
      <c r="BC34" s="258"/>
      <c r="BD34" s="258"/>
      <c r="BE34" s="258"/>
      <c r="BF34" s="259"/>
    </row>
    <row r="35" spans="2:58" ht="20.25" customHeight="1" x14ac:dyDescent="0.4">
      <c r="B35" s="284"/>
      <c r="C35" s="266" t="s">
        <v>4</v>
      </c>
      <c r="D35" s="267"/>
      <c r="E35" s="268"/>
      <c r="F35" s="143"/>
      <c r="G35" s="290"/>
      <c r="H35" s="295"/>
      <c r="I35" s="293"/>
      <c r="J35" s="293"/>
      <c r="K35" s="294"/>
      <c r="L35" s="302"/>
      <c r="M35" s="303"/>
      <c r="N35" s="303"/>
      <c r="O35" s="304"/>
      <c r="P35" s="269" t="s">
        <v>14</v>
      </c>
      <c r="Q35" s="270"/>
      <c r="R35" s="271"/>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v>
      </c>
      <c r="AV35" s="145">
        <f>IF(AV34="","",VLOOKUP(AV34,'【記載例】シフト記号表（勤務時間帯）'!$C$5:$K$36,9,FALSE))</f>
        <v>4</v>
      </c>
      <c r="AW35" s="146" t="str">
        <f>IF(AW34="","",VLOOKUP(AW34,'シフト記号表（勤務時間帯)'!$C$5:$K$36,9,FALSE))</f>
        <v/>
      </c>
      <c r="AX35" s="272">
        <f>IF($BB$3="計画",SUM(S35:AT35),IF($BB$3="実績",SUM(S35:AW35),""))</f>
        <v>52</v>
      </c>
      <c r="AY35" s="273"/>
      <c r="AZ35" s="274">
        <f>IF($BB$3="計画",AX35/4,IF($BB$3="実績",AX35/($AM$10/7),""))</f>
        <v>12.133333333333333</v>
      </c>
      <c r="BA35" s="275"/>
      <c r="BB35" s="260"/>
      <c r="BC35" s="261"/>
      <c r="BD35" s="261"/>
      <c r="BE35" s="261"/>
      <c r="BF35" s="262"/>
    </row>
    <row r="36" spans="2:58" ht="20.25" customHeight="1" x14ac:dyDescent="0.4">
      <c r="B36" s="284"/>
      <c r="C36" s="276"/>
      <c r="D36" s="277"/>
      <c r="E36" s="278"/>
      <c r="F36" s="143" t="str">
        <f>C35</f>
        <v>看護職員</v>
      </c>
      <c r="G36" s="323"/>
      <c r="H36" s="295"/>
      <c r="I36" s="293"/>
      <c r="J36" s="293"/>
      <c r="K36" s="294"/>
      <c r="L36" s="324"/>
      <c r="M36" s="325"/>
      <c r="N36" s="325"/>
      <c r="O36" s="326"/>
      <c r="P36" s="316" t="s">
        <v>49</v>
      </c>
      <c r="Q36" s="317"/>
      <c r="R36" s="318"/>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v>
      </c>
      <c r="AV36" s="149">
        <f>IF(AV34="","",VLOOKUP(AV34,'【記載例】シフト記号表（勤務時間帯）'!$C$5:$U$36,19,FALSE))</f>
        <v>4</v>
      </c>
      <c r="AW36" s="150" t="str">
        <f>IF(AW34="","",VLOOKUP(AW34,'シフト記号表（勤務時間帯)'!$C$5:$U$36,19,FALSE))</f>
        <v/>
      </c>
      <c r="AX36" s="319">
        <f>IF($BB$3="計画",SUM(S36:AT36),IF($BB$3="実績",SUM(S36:AW36),""))</f>
        <v>52</v>
      </c>
      <c r="AY36" s="320"/>
      <c r="AZ36" s="321">
        <f>IF($BB$3="計画",AX36/4,IF($BB$3="実績",AX36/($AM$10/7),""))</f>
        <v>12.133333333333333</v>
      </c>
      <c r="BA36" s="322"/>
      <c r="BB36" s="313"/>
      <c r="BC36" s="314"/>
      <c r="BD36" s="314"/>
      <c r="BE36" s="314"/>
      <c r="BF36" s="315"/>
    </row>
    <row r="37" spans="2:58" ht="20.25" customHeight="1" x14ac:dyDescent="0.4">
      <c r="B37" s="284">
        <f>B34+1</f>
        <v>6</v>
      </c>
      <c r="C37" s="286"/>
      <c r="D37" s="287"/>
      <c r="E37" s="288"/>
      <c r="F37" s="151"/>
      <c r="G37" s="289" t="s">
        <v>178</v>
      </c>
      <c r="H37" s="292" t="s">
        <v>129</v>
      </c>
      <c r="I37" s="293"/>
      <c r="J37" s="293"/>
      <c r="K37" s="294"/>
      <c r="L37" s="299" t="s">
        <v>186</v>
      </c>
      <c r="M37" s="300"/>
      <c r="N37" s="300"/>
      <c r="O37" s="301"/>
      <c r="P37" s="308" t="s">
        <v>48</v>
      </c>
      <c r="Q37" s="309"/>
      <c r="R37" s="310"/>
      <c r="S37" s="152"/>
      <c r="T37" s="153" t="s">
        <v>32</v>
      </c>
      <c r="U37" s="153" t="s">
        <v>32</v>
      </c>
      <c r="V37" s="153" t="s">
        <v>89</v>
      </c>
      <c r="W37" s="153" t="s">
        <v>89</v>
      </c>
      <c r="X37" s="153" t="s">
        <v>32</v>
      </c>
      <c r="Y37" s="154"/>
      <c r="Z37" s="152"/>
      <c r="AA37" s="153" t="s">
        <v>32</v>
      </c>
      <c r="AB37" s="153" t="s">
        <v>32</v>
      </c>
      <c r="AC37" s="153" t="s">
        <v>89</v>
      </c>
      <c r="AD37" s="153" t="s">
        <v>89</v>
      </c>
      <c r="AE37" s="153" t="s">
        <v>32</v>
      </c>
      <c r="AF37" s="154"/>
      <c r="AG37" s="152"/>
      <c r="AH37" s="153" t="s">
        <v>32</v>
      </c>
      <c r="AI37" s="153" t="s">
        <v>32</v>
      </c>
      <c r="AJ37" s="153" t="s">
        <v>89</v>
      </c>
      <c r="AK37" s="153" t="s">
        <v>89</v>
      </c>
      <c r="AL37" s="153" t="s">
        <v>32</v>
      </c>
      <c r="AM37" s="154"/>
      <c r="AN37" s="152"/>
      <c r="AO37" s="153" t="s">
        <v>32</v>
      </c>
      <c r="AP37" s="153" t="s">
        <v>32</v>
      </c>
      <c r="AQ37" s="153" t="s">
        <v>89</v>
      </c>
      <c r="AR37" s="153" t="s">
        <v>89</v>
      </c>
      <c r="AS37" s="153" t="s">
        <v>32</v>
      </c>
      <c r="AT37" s="154"/>
      <c r="AU37" s="152"/>
      <c r="AV37" s="153" t="s">
        <v>32</v>
      </c>
      <c r="AW37" s="154"/>
      <c r="AX37" s="253"/>
      <c r="AY37" s="254"/>
      <c r="AZ37" s="255"/>
      <c r="BA37" s="256"/>
      <c r="BB37" s="257" t="s">
        <v>72</v>
      </c>
      <c r="BC37" s="258"/>
      <c r="BD37" s="258"/>
      <c r="BE37" s="258"/>
      <c r="BF37" s="259"/>
    </row>
    <row r="38" spans="2:58" ht="20.25" customHeight="1" x14ac:dyDescent="0.4">
      <c r="B38" s="284"/>
      <c r="C38" s="266" t="s">
        <v>73</v>
      </c>
      <c r="D38" s="267"/>
      <c r="E38" s="268"/>
      <c r="F38" s="143"/>
      <c r="G38" s="290"/>
      <c r="H38" s="295"/>
      <c r="I38" s="293"/>
      <c r="J38" s="293"/>
      <c r="K38" s="294"/>
      <c r="L38" s="302"/>
      <c r="M38" s="303"/>
      <c r="N38" s="303"/>
      <c r="O38" s="304"/>
      <c r="P38" s="269" t="s">
        <v>14</v>
      </c>
      <c r="Q38" s="270"/>
      <c r="R38" s="271"/>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f>IF(AV37="","",VLOOKUP(AV37,'【記載例】シフト記号表（勤務時間帯）'!$C$5:$K$36,9,FALSE))</f>
        <v>8</v>
      </c>
      <c r="AW38" s="146" t="str">
        <f>IF(AW37="","",VLOOKUP(AW37,'シフト記号表（勤務時間帯)'!$C$5:$K$36,9,FALSE))</f>
        <v/>
      </c>
      <c r="AX38" s="272">
        <f>IF($BB$3="計画",SUM(S38:AT38),IF($BB$3="実績",SUM(S38:AW38),""))</f>
        <v>104</v>
      </c>
      <c r="AY38" s="273"/>
      <c r="AZ38" s="274">
        <f>IF($BB$3="計画",AX38/4,IF($BB$3="実績",AX38/($AM$10/7),""))</f>
        <v>24.266666666666666</v>
      </c>
      <c r="BA38" s="275"/>
      <c r="BB38" s="260"/>
      <c r="BC38" s="261"/>
      <c r="BD38" s="261"/>
      <c r="BE38" s="261"/>
      <c r="BF38" s="262"/>
    </row>
    <row r="39" spans="2:58" ht="20.25" customHeight="1" x14ac:dyDescent="0.4">
      <c r="B39" s="284"/>
      <c r="C39" s="276"/>
      <c r="D39" s="277"/>
      <c r="E39" s="278"/>
      <c r="F39" s="143" t="str">
        <f>C38</f>
        <v>介護職員</v>
      </c>
      <c r="G39" s="323"/>
      <c r="H39" s="295"/>
      <c r="I39" s="293"/>
      <c r="J39" s="293"/>
      <c r="K39" s="294"/>
      <c r="L39" s="324"/>
      <c r="M39" s="325"/>
      <c r="N39" s="325"/>
      <c r="O39" s="326"/>
      <c r="P39" s="316" t="s">
        <v>49</v>
      </c>
      <c r="Q39" s="317"/>
      <c r="R39" s="318"/>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f>IF(AV37="","",VLOOKUP(AV37,'【記載例】シフト記号表（勤務時間帯）'!$C$5:$U$36,19,FALSE))</f>
        <v>7.0000000000000089</v>
      </c>
      <c r="AW39" s="150" t="str">
        <f>IF(AW37="","",VLOOKUP(AW37,'シフト記号表（勤務時間帯)'!$C$5:$U$36,19,FALSE))</f>
        <v/>
      </c>
      <c r="AX39" s="319">
        <f>IF($BB$3="計画",SUM(S39:AT39),IF($BB$3="実績",SUM(S39:AW39),""))</f>
        <v>91.000000000000128</v>
      </c>
      <c r="AY39" s="320"/>
      <c r="AZ39" s="321">
        <f>IF($BB$3="計画",AX39/4,IF($BB$3="実績",AX39/($AM$10/7),""))</f>
        <v>21.233333333333363</v>
      </c>
      <c r="BA39" s="322"/>
      <c r="BB39" s="313"/>
      <c r="BC39" s="314"/>
      <c r="BD39" s="314"/>
      <c r="BE39" s="314"/>
      <c r="BF39" s="315"/>
    </row>
    <row r="40" spans="2:58" ht="20.25" customHeight="1" x14ac:dyDescent="0.4">
      <c r="B40" s="284">
        <f>B37+1</f>
        <v>7</v>
      </c>
      <c r="C40" s="286"/>
      <c r="D40" s="287"/>
      <c r="E40" s="288"/>
      <c r="F40" s="151"/>
      <c r="G40" s="289" t="s">
        <v>178</v>
      </c>
      <c r="H40" s="292" t="s">
        <v>129</v>
      </c>
      <c r="I40" s="293"/>
      <c r="J40" s="293"/>
      <c r="K40" s="294"/>
      <c r="L40" s="299" t="s">
        <v>188</v>
      </c>
      <c r="M40" s="300"/>
      <c r="N40" s="300"/>
      <c r="O40" s="301"/>
      <c r="P40" s="308" t="s">
        <v>48</v>
      </c>
      <c r="Q40" s="309"/>
      <c r="R40" s="310"/>
      <c r="S40" s="152"/>
      <c r="T40" s="153" t="s">
        <v>89</v>
      </c>
      <c r="U40" s="153"/>
      <c r="V40" s="153"/>
      <c r="W40" s="153" t="s">
        <v>89</v>
      </c>
      <c r="X40" s="153"/>
      <c r="Y40" s="154" t="s">
        <v>32</v>
      </c>
      <c r="Z40" s="152"/>
      <c r="AA40" s="153" t="s">
        <v>89</v>
      </c>
      <c r="AB40" s="153"/>
      <c r="AC40" s="153"/>
      <c r="AD40" s="153" t="s">
        <v>89</v>
      </c>
      <c r="AE40" s="153"/>
      <c r="AF40" s="154" t="s">
        <v>32</v>
      </c>
      <c r="AG40" s="152"/>
      <c r="AH40" s="153" t="s">
        <v>89</v>
      </c>
      <c r="AI40" s="153"/>
      <c r="AJ40" s="153"/>
      <c r="AK40" s="153" t="s">
        <v>89</v>
      </c>
      <c r="AL40" s="153"/>
      <c r="AM40" s="154" t="s">
        <v>32</v>
      </c>
      <c r="AN40" s="152"/>
      <c r="AO40" s="153" t="s">
        <v>89</v>
      </c>
      <c r="AP40" s="153"/>
      <c r="AQ40" s="153"/>
      <c r="AR40" s="153" t="s">
        <v>89</v>
      </c>
      <c r="AS40" s="153"/>
      <c r="AT40" s="154" t="s">
        <v>32</v>
      </c>
      <c r="AU40" s="152"/>
      <c r="AV40" s="153" t="s">
        <v>89</v>
      </c>
      <c r="AW40" s="154"/>
      <c r="AX40" s="253"/>
      <c r="AY40" s="254"/>
      <c r="AZ40" s="255"/>
      <c r="BA40" s="256"/>
      <c r="BB40" s="257" t="s">
        <v>192</v>
      </c>
      <c r="BC40" s="258"/>
      <c r="BD40" s="258"/>
      <c r="BE40" s="258"/>
      <c r="BF40" s="259"/>
    </row>
    <row r="41" spans="2:58" ht="20.25" customHeight="1" x14ac:dyDescent="0.4">
      <c r="B41" s="284"/>
      <c r="C41" s="266" t="s">
        <v>73</v>
      </c>
      <c r="D41" s="267"/>
      <c r="E41" s="268"/>
      <c r="F41" s="143"/>
      <c r="G41" s="290"/>
      <c r="H41" s="295"/>
      <c r="I41" s="293"/>
      <c r="J41" s="293"/>
      <c r="K41" s="294"/>
      <c r="L41" s="302"/>
      <c r="M41" s="303"/>
      <c r="N41" s="303"/>
      <c r="O41" s="304"/>
      <c r="P41" s="269" t="s">
        <v>14</v>
      </c>
      <c r="Q41" s="270"/>
      <c r="R41" s="271"/>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v>
      </c>
      <c r="AW41" s="146" t="str">
        <f>IF(AW40="","",VLOOKUP(AW40,'シフト記号表（勤務時間帯)'!$C$5:$K$36,9,FALSE))</f>
        <v/>
      </c>
      <c r="AX41" s="272">
        <f>IF($BB$3="計画",SUM(S41:AT41),IF($BB$3="実績",SUM(S41:AW41),""))</f>
        <v>32</v>
      </c>
      <c r="AY41" s="273"/>
      <c r="AZ41" s="274">
        <f>IF($BB$3="計画",AX41/4,IF($BB$3="実績",AX41/($AM$10/7),""))</f>
        <v>7.4666666666666668</v>
      </c>
      <c r="BA41" s="275"/>
      <c r="BB41" s="260"/>
      <c r="BC41" s="261"/>
      <c r="BD41" s="261"/>
      <c r="BE41" s="261"/>
      <c r="BF41" s="262"/>
    </row>
    <row r="42" spans="2:58" ht="20.25" customHeight="1" x14ac:dyDescent="0.4">
      <c r="B42" s="284"/>
      <c r="C42" s="276"/>
      <c r="D42" s="277"/>
      <c r="E42" s="278"/>
      <c r="F42" s="143" t="str">
        <f>C41</f>
        <v>介護職員</v>
      </c>
      <c r="G42" s="323"/>
      <c r="H42" s="295"/>
      <c r="I42" s="293"/>
      <c r="J42" s="293"/>
      <c r="K42" s="294"/>
      <c r="L42" s="324"/>
      <c r="M42" s="325"/>
      <c r="N42" s="325"/>
      <c r="O42" s="326"/>
      <c r="P42" s="316" t="s">
        <v>49</v>
      </c>
      <c r="Q42" s="317"/>
      <c r="R42" s="318"/>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v>
      </c>
      <c r="AW42" s="150" t="str">
        <f>IF(AW40="","",VLOOKUP(AW40,'シフト記号表（勤務時間帯)'!$C$5:$U$36,19,FALSE))</f>
        <v/>
      </c>
      <c r="AX42" s="319">
        <f>IF($BB$3="計画",SUM(S42:AT42),IF($BB$3="実績",SUM(S42:AW42),""))</f>
        <v>28.000000000000036</v>
      </c>
      <c r="AY42" s="320"/>
      <c r="AZ42" s="321">
        <f>IF($BB$3="計画",AX42/4,IF($BB$3="実績",AX42/($AM$10/7),""))</f>
        <v>6.5333333333333421</v>
      </c>
      <c r="BA42" s="322"/>
      <c r="BB42" s="313"/>
      <c r="BC42" s="314"/>
      <c r="BD42" s="314"/>
      <c r="BE42" s="314"/>
      <c r="BF42" s="315"/>
    </row>
    <row r="43" spans="2:58" ht="20.25" customHeight="1" x14ac:dyDescent="0.4">
      <c r="B43" s="284">
        <f>B40+1</f>
        <v>8</v>
      </c>
      <c r="C43" s="286"/>
      <c r="D43" s="287"/>
      <c r="E43" s="288"/>
      <c r="F43" s="151"/>
      <c r="G43" s="289" t="s">
        <v>179</v>
      </c>
      <c r="H43" s="292" t="s">
        <v>31</v>
      </c>
      <c r="I43" s="293"/>
      <c r="J43" s="293"/>
      <c r="K43" s="294"/>
      <c r="L43" s="299" t="s">
        <v>190</v>
      </c>
      <c r="M43" s="300"/>
      <c r="N43" s="300"/>
      <c r="O43" s="301"/>
      <c r="P43" s="308" t="s">
        <v>48</v>
      </c>
      <c r="Q43" s="309"/>
      <c r="R43" s="310"/>
      <c r="S43" s="152" t="s">
        <v>32</v>
      </c>
      <c r="T43" s="153" t="s">
        <v>89</v>
      </c>
      <c r="U43" s="153" t="s">
        <v>32</v>
      </c>
      <c r="V43" s="153" t="s">
        <v>32</v>
      </c>
      <c r="W43" s="153" t="s">
        <v>32</v>
      </c>
      <c r="X43" s="153" t="s">
        <v>89</v>
      </c>
      <c r="Y43" s="154" t="s">
        <v>32</v>
      </c>
      <c r="Z43" s="152" t="s">
        <v>32</v>
      </c>
      <c r="AA43" s="153" t="s">
        <v>89</v>
      </c>
      <c r="AB43" s="153" t="s">
        <v>32</v>
      </c>
      <c r="AC43" s="153" t="s">
        <v>32</v>
      </c>
      <c r="AD43" s="153" t="s">
        <v>32</v>
      </c>
      <c r="AE43" s="153" t="s">
        <v>89</v>
      </c>
      <c r="AF43" s="154" t="s">
        <v>32</v>
      </c>
      <c r="AG43" s="152" t="s">
        <v>32</v>
      </c>
      <c r="AH43" s="153" t="s">
        <v>89</v>
      </c>
      <c r="AI43" s="153" t="s">
        <v>32</v>
      </c>
      <c r="AJ43" s="153" t="s">
        <v>32</v>
      </c>
      <c r="AK43" s="153" t="s">
        <v>32</v>
      </c>
      <c r="AL43" s="153" t="s">
        <v>89</v>
      </c>
      <c r="AM43" s="154" t="s">
        <v>32</v>
      </c>
      <c r="AN43" s="152" t="s">
        <v>32</v>
      </c>
      <c r="AO43" s="153" t="s">
        <v>89</v>
      </c>
      <c r="AP43" s="153" t="s">
        <v>32</v>
      </c>
      <c r="AQ43" s="153" t="s">
        <v>32</v>
      </c>
      <c r="AR43" s="153" t="s">
        <v>32</v>
      </c>
      <c r="AS43" s="153" t="s">
        <v>89</v>
      </c>
      <c r="AT43" s="154" t="s">
        <v>32</v>
      </c>
      <c r="AU43" s="152" t="s">
        <v>32</v>
      </c>
      <c r="AV43" s="153" t="s">
        <v>89</v>
      </c>
      <c r="AW43" s="154"/>
      <c r="AX43" s="253"/>
      <c r="AY43" s="254"/>
      <c r="AZ43" s="255"/>
      <c r="BA43" s="256"/>
      <c r="BB43" s="257"/>
      <c r="BC43" s="258"/>
      <c r="BD43" s="258"/>
      <c r="BE43" s="258"/>
      <c r="BF43" s="259"/>
    </row>
    <row r="44" spans="2:58" ht="20.25" customHeight="1" x14ac:dyDescent="0.4">
      <c r="B44" s="284"/>
      <c r="C44" s="266" t="s">
        <v>73</v>
      </c>
      <c r="D44" s="267"/>
      <c r="E44" s="268"/>
      <c r="F44" s="143"/>
      <c r="G44" s="290"/>
      <c r="H44" s="295"/>
      <c r="I44" s="293"/>
      <c r="J44" s="293"/>
      <c r="K44" s="294"/>
      <c r="L44" s="302"/>
      <c r="M44" s="303"/>
      <c r="N44" s="303"/>
      <c r="O44" s="304"/>
      <c r="P44" s="269" t="s">
        <v>14</v>
      </c>
      <c r="Q44" s="270"/>
      <c r="R44" s="271"/>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f>IF(AU43="","",VLOOKUP(AU43,'【記載例】シフト記号表（勤務時間帯）'!$C$5:$K$36,9,FALSE))</f>
        <v>8</v>
      </c>
      <c r="AV44" s="145" t="str">
        <f>IF(AV43="","",VLOOKUP(AV43,'【記載例】シフト記号表（勤務時間帯）'!$C$5:$K$36,9,FALSE))</f>
        <v>-</v>
      </c>
      <c r="AW44" s="146" t="str">
        <f>IF(AW43="","",VLOOKUP(AW43,'シフト記号表（勤務時間帯)'!$C$5:$K$36,9,FALSE))</f>
        <v/>
      </c>
      <c r="AX44" s="272">
        <f>IF($BB$3="計画",SUM(S44:AT44),IF($BB$3="実績",SUM(S44:AW44),""))</f>
        <v>168</v>
      </c>
      <c r="AY44" s="273"/>
      <c r="AZ44" s="274">
        <f>IF($BB$3="計画",AX44/4,IF($BB$3="実績",AX44/($AM$10/7),""))</f>
        <v>39.200000000000003</v>
      </c>
      <c r="BA44" s="275"/>
      <c r="BB44" s="260"/>
      <c r="BC44" s="261"/>
      <c r="BD44" s="261"/>
      <c r="BE44" s="261"/>
      <c r="BF44" s="262"/>
    </row>
    <row r="45" spans="2:58" ht="20.25" customHeight="1" x14ac:dyDescent="0.4">
      <c r="B45" s="284"/>
      <c r="C45" s="276"/>
      <c r="D45" s="277"/>
      <c r="E45" s="278"/>
      <c r="F45" s="143" t="str">
        <f>C44</f>
        <v>介護職員</v>
      </c>
      <c r="G45" s="323"/>
      <c r="H45" s="295"/>
      <c r="I45" s="293"/>
      <c r="J45" s="293"/>
      <c r="K45" s="294"/>
      <c r="L45" s="324"/>
      <c r="M45" s="325"/>
      <c r="N45" s="325"/>
      <c r="O45" s="326"/>
      <c r="P45" s="316" t="s">
        <v>49</v>
      </c>
      <c r="Q45" s="317"/>
      <c r="R45" s="318"/>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f>IF(AU43="","",VLOOKUP(AU43,'【記載例】シフト記号表（勤務時間帯）'!$C$5:$U$36,19,FALSE))</f>
        <v>7.0000000000000089</v>
      </c>
      <c r="AV45" s="149" t="str">
        <f>IF(AV43="","",VLOOKUP(AV43,'【記載例】シフト記号表（勤務時間帯）'!$C$5:$U$36,19,FALSE))</f>
        <v>-</v>
      </c>
      <c r="AW45" s="150" t="str">
        <f>IF(AW43="","",VLOOKUP(AW43,'シフト記号表（勤務時間帯)'!$C$5:$U$36,19,FALSE))</f>
        <v/>
      </c>
      <c r="AX45" s="319">
        <f>IF($BB$3="計画",SUM(S45:AT45),IF($BB$3="実績",SUM(S45:AW45),""))</f>
        <v>147.0000000000002</v>
      </c>
      <c r="AY45" s="320"/>
      <c r="AZ45" s="321">
        <f>IF($BB$3="計画",AX45/4,IF($BB$3="実績",AX45/($AM$10/7),""))</f>
        <v>34.300000000000047</v>
      </c>
      <c r="BA45" s="322"/>
      <c r="BB45" s="313"/>
      <c r="BC45" s="314"/>
      <c r="BD45" s="314"/>
      <c r="BE45" s="314"/>
      <c r="BF45" s="315"/>
    </row>
    <row r="46" spans="2:58" ht="20.25" customHeight="1" x14ac:dyDescent="0.4">
      <c r="B46" s="284">
        <f>B43+1</f>
        <v>9</v>
      </c>
      <c r="C46" s="286"/>
      <c r="D46" s="287"/>
      <c r="E46" s="288"/>
      <c r="F46" s="151"/>
      <c r="G46" s="289" t="s">
        <v>179</v>
      </c>
      <c r="H46" s="292" t="s">
        <v>129</v>
      </c>
      <c r="I46" s="293"/>
      <c r="J46" s="293"/>
      <c r="K46" s="294"/>
      <c r="L46" s="299" t="s">
        <v>191</v>
      </c>
      <c r="M46" s="300"/>
      <c r="N46" s="300"/>
      <c r="O46" s="301"/>
      <c r="P46" s="308" t="s">
        <v>48</v>
      </c>
      <c r="Q46" s="309"/>
      <c r="R46" s="310"/>
      <c r="S46" s="152" t="s">
        <v>32</v>
      </c>
      <c r="T46" s="153" t="s">
        <v>32</v>
      </c>
      <c r="U46" s="153" t="s">
        <v>89</v>
      </c>
      <c r="V46" s="153" t="s">
        <v>32</v>
      </c>
      <c r="W46" s="153" t="s">
        <v>32</v>
      </c>
      <c r="X46" s="153" t="s">
        <v>32</v>
      </c>
      <c r="Y46" s="154" t="s">
        <v>89</v>
      </c>
      <c r="Z46" s="152" t="s">
        <v>32</v>
      </c>
      <c r="AA46" s="153" t="s">
        <v>32</v>
      </c>
      <c r="AB46" s="153" t="s">
        <v>89</v>
      </c>
      <c r="AC46" s="153" t="s">
        <v>32</v>
      </c>
      <c r="AD46" s="153" t="s">
        <v>32</v>
      </c>
      <c r="AE46" s="153" t="s">
        <v>32</v>
      </c>
      <c r="AF46" s="154" t="s">
        <v>89</v>
      </c>
      <c r="AG46" s="152" t="s">
        <v>32</v>
      </c>
      <c r="AH46" s="153" t="s">
        <v>32</v>
      </c>
      <c r="AI46" s="153" t="s">
        <v>89</v>
      </c>
      <c r="AJ46" s="153" t="s">
        <v>32</v>
      </c>
      <c r="AK46" s="153" t="s">
        <v>32</v>
      </c>
      <c r="AL46" s="153" t="s">
        <v>32</v>
      </c>
      <c r="AM46" s="154" t="s">
        <v>89</v>
      </c>
      <c r="AN46" s="152" t="s">
        <v>32</v>
      </c>
      <c r="AO46" s="153" t="s">
        <v>32</v>
      </c>
      <c r="AP46" s="153"/>
      <c r="AQ46" s="153" t="s">
        <v>32</v>
      </c>
      <c r="AR46" s="153" t="s">
        <v>32</v>
      </c>
      <c r="AS46" s="153" t="s">
        <v>32</v>
      </c>
      <c r="AT46" s="154" t="s">
        <v>89</v>
      </c>
      <c r="AU46" s="152" t="s">
        <v>32</v>
      </c>
      <c r="AV46" s="153" t="s">
        <v>32</v>
      </c>
      <c r="AW46" s="154"/>
      <c r="AX46" s="253"/>
      <c r="AY46" s="254"/>
      <c r="AZ46" s="255"/>
      <c r="BA46" s="256"/>
      <c r="BB46" s="257"/>
      <c r="BC46" s="258"/>
      <c r="BD46" s="258"/>
      <c r="BE46" s="258"/>
      <c r="BF46" s="259"/>
    </row>
    <row r="47" spans="2:58" ht="20.25" customHeight="1" x14ac:dyDescent="0.4">
      <c r="B47" s="284"/>
      <c r="C47" s="266" t="s">
        <v>73</v>
      </c>
      <c r="D47" s="267"/>
      <c r="E47" s="268"/>
      <c r="F47" s="143"/>
      <c r="G47" s="290"/>
      <c r="H47" s="295"/>
      <c r="I47" s="293"/>
      <c r="J47" s="293"/>
      <c r="K47" s="294"/>
      <c r="L47" s="302"/>
      <c r="M47" s="303"/>
      <c r="N47" s="303"/>
      <c r="O47" s="304"/>
      <c r="P47" s="269" t="s">
        <v>14</v>
      </c>
      <c r="Q47" s="270"/>
      <c r="R47" s="271"/>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f>IF(AU46="","",VLOOKUP(AU46,'【記載例】シフト記号表（勤務時間帯）'!$C$5:$K$36,9,FALSE))</f>
        <v>8</v>
      </c>
      <c r="AV47" s="145">
        <f>IF(AV46="","",VLOOKUP(AV46,'【記載例】シフト記号表（勤務時間帯）'!$C$5:$K$36,9,FALSE))</f>
        <v>8</v>
      </c>
      <c r="AW47" s="146" t="str">
        <f>IF(AW46="","",VLOOKUP(AW46,'シフト記号表（勤務時間帯)'!$C$5:$K$36,9,FALSE))</f>
        <v/>
      </c>
      <c r="AX47" s="272">
        <f>IF($BB$3="計画",SUM(S47:AT47),IF($BB$3="実績",SUM(S47:AW47),""))</f>
        <v>176</v>
      </c>
      <c r="AY47" s="273"/>
      <c r="AZ47" s="274">
        <f>IF($BB$3="計画",AX47/4,IF($BB$3="実績",AX47/($AM$10/7),""))</f>
        <v>41.06666666666667</v>
      </c>
      <c r="BA47" s="275"/>
      <c r="BB47" s="260"/>
      <c r="BC47" s="261"/>
      <c r="BD47" s="261"/>
      <c r="BE47" s="261"/>
      <c r="BF47" s="262"/>
    </row>
    <row r="48" spans="2:58" ht="20.25" customHeight="1" x14ac:dyDescent="0.4">
      <c r="B48" s="284"/>
      <c r="C48" s="276"/>
      <c r="D48" s="277"/>
      <c r="E48" s="278"/>
      <c r="F48" s="143" t="str">
        <f>C47</f>
        <v>介護職員</v>
      </c>
      <c r="G48" s="323"/>
      <c r="H48" s="295"/>
      <c r="I48" s="293"/>
      <c r="J48" s="293"/>
      <c r="K48" s="294"/>
      <c r="L48" s="324"/>
      <c r="M48" s="325"/>
      <c r="N48" s="325"/>
      <c r="O48" s="326"/>
      <c r="P48" s="316" t="s">
        <v>49</v>
      </c>
      <c r="Q48" s="317"/>
      <c r="R48" s="318"/>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f>IF(AU46="","",VLOOKUP(AU46,'【記載例】シフト記号表（勤務時間帯）'!$C$5:$U$36,19,FALSE))</f>
        <v>7.0000000000000089</v>
      </c>
      <c r="AV48" s="149">
        <f>IF(AV46="","",VLOOKUP(AV46,'【記載例】シフト記号表（勤務時間帯）'!$C$5:$U$36,19,FALSE))</f>
        <v>7.0000000000000089</v>
      </c>
      <c r="AW48" s="150" t="str">
        <f>IF(AW46="","",VLOOKUP(AW46,'シフト記号表（勤務時間帯)'!$C$5:$U$36,19,FALSE))</f>
        <v/>
      </c>
      <c r="AX48" s="319">
        <f>IF($BB$3="計画",SUM(S48:AT48),IF($BB$3="実績",SUM(S48:AW48),""))</f>
        <v>154.0000000000002</v>
      </c>
      <c r="AY48" s="320"/>
      <c r="AZ48" s="321">
        <f>IF($BB$3="計画",AX48/4,IF($BB$3="実績",AX48/($AM$10/7),""))</f>
        <v>35.93333333333338</v>
      </c>
      <c r="BA48" s="322"/>
      <c r="BB48" s="313"/>
      <c r="BC48" s="314"/>
      <c r="BD48" s="314"/>
      <c r="BE48" s="314"/>
      <c r="BF48" s="315"/>
    </row>
    <row r="49" spans="2:58" ht="20.25" customHeight="1" x14ac:dyDescent="0.4">
      <c r="B49" s="284">
        <f>B46+1</f>
        <v>10</v>
      </c>
      <c r="C49" s="286"/>
      <c r="D49" s="287"/>
      <c r="E49" s="288"/>
      <c r="F49" s="151"/>
      <c r="G49" s="289" t="s">
        <v>178</v>
      </c>
      <c r="H49" s="292" t="s">
        <v>13</v>
      </c>
      <c r="I49" s="293"/>
      <c r="J49" s="293"/>
      <c r="K49" s="294"/>
      <c r="L49" s="299" t="s">
        <v>187</v>
      </c>
      <c r="M49" s="300"/>
      <c r="N49" s="300"/>
      <c r="O49" s="301"/>
      <c r="P49" s="308" t="s">
        <v>48</v>
      </c>
      <c r="Q49" s="309"/>
      <c r="R49" s="310"/>
      <c r="S49" s="152" t="s">
        <v>101</v>
      </c>
      <c r="T49" s="153" t="s">
        <v>89</v>
      </c>
      <c r="U49" s="153" t="s">
        <v>101</v>
      </c>
      <c r="V49" s="153" t="s">
        <v>101</v>
      </c>
      <c r="W49" s="153" t="s">
        <v>89</v>
      </c>
      <c r="X49" s="153" t="s">
        <v>101</v>
      </c>
      <c r="Y49" s="154"/>
      <c r="Z49" s="152" t="s">
        <v>101</v>
      </c>
      <c r="AA49" s="153" t="s">
        <v>89</v>
      </c>
      <c r="AB49" s="153" t="s">
        <v>101</v>
      </c>
      <c r="AC49" s="153" t="s">
        <v>101</v>
      </c>
      <c r="AD49" s="153" t="s">
        <v>89</v>
      </c>
      <c r="AE49" s="153" t="s">
        <v>101</v>
      </c>
      <c r="AF49" s="154"/>
      <c r="AG49" s="152" t="s">
        <v>101</v>
      </c>
      <c r="AH49" s="153" t="s">
        <v>89</v>
      </c>
      <c r="AI49" s="153" t="s">
        <v>101</v>
      </c>
      <c r="AJ49" s="153" t="s">
        <v>101</v>
      </c>
      <c r="AK49" s="153" t="s">
        <v>89</v>
      </c>
      <c r="AL49" s="153" t="s">
        <v>101</v>
      </c>
      <c r="AM49" s="154"/>
      <c r="AN49" s="152" t="s">
        <v>101</v>
      </c>
      <c r="AO49" s="153" t="s">
        <v>89</v>
      </c>
      <c r="AP49" s="153" t="s">
        <v>101</v>
      </c>
      <c r="AQ49" s="153" t="s">
        <v>101</v>
      </c>
      <c r="AR49" s="153" t="s">
        <v>89</v>
      </c>
      <c r="AS49" s="153" t="s">
        <v>101</v>
      </c>
      <c r="AT49" s="154"/>
      <c r="AU49" s="152" t="s">
        <v>101</v>
      </c>
      <c r="AV49" s="153" t="s">
        <v>89</v>
      </c>
      <c r="AW49" s="154"/>
      <c r="AX49" s="253"/>
      <c r="AY49" s="254"/>
      <c r="AZ49" s="255"/>
      <c r="BA49" s="256"/>
      <c r="BB49" s="257" t="s">
        <v>194</v>
      </c>
      <c r="BC49" s="258"/>
      <c r="BD49" s="258"/>
      <c r="BE49" s="258"/>
      <c r="BF49" s="259"/>
    </row>
    <row r="50" spans="2:58" ht="20.25" customHeight="1" x14ac:dyDescent="0.4">
      <c r="B50" s="284"/>
      <c r="C50" s="266" t="s">
        <v>74</v>
      </c>
      <c r="D50" s="267"/>
      <c r="E50" s="268"/>
      <c r="F50" s="143"/>
      <c r="G50" s="290"/>
      <c r="H50" s="295"/>
      <c r="I50" s="293"/>
      <c r="J50" s="293"/>
      <c r="K50" s="294"/>
      <c r="L50" s="302"/>
      <c r="M50" s="303"/>
      <c r="N50" s="303"/>
      <c r="O50" s="304"/>
      <c r="P50" s="269" t="s">
        <v>14</v>
      </c>
      <c r="Q50" s="270"/>
      <c r="R50" s="271"/>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f>IF(AU49="","",VLOOKUP(AU49,'【記載例】シフト記号表（勤務時間帯）'!$C$5:$K$36,9,FALSE))</f>
        <v>4</v>
      </c>
      <c r="AV50" s="145" t="str">
        <f>IF(AV49="","",VLOOKUP(AV49,'【記載例】シフト記号表（勤務時間帯）'!$C$5:$K$36,9,FALSE))</f>
        <v>-</v>
      </c>
      <c r="AW50" s="146" t="str">
        <f>IF(AW49="","",VLOOKUP(AW49,'シフト記号表（勤務時間帯)'!$C$5:$K$36,9,FALSE))</f>
        <v/>
      </c>
      <c r="AX50" s="272">
        <f>IF($BB$3="計画",SUM(S50:AT50),IF($BB$3="実績",SUM(S50:AW50),""))</f>
        <v>68</v>
      </c>
      <c r="AY50" s="273"/>
      <c r="AZ50" s="274">
        <f>IF($BB$3="計画",AX50/4,IF($BB$3="実績",AX50/($AM$10/7),""))</f>
        <v>15.866666666666667</v>
      </c>
      <c r="BA50" s="275"/>
      <c r="BB50" s="260"/>
      <c r="BC50" s="261"/>
      <c r="BD50" s="261"/>
      <c r="BE50" s="261"/>
      <c r="BF50" s="262"/>
    </row>
    <row r="51" spans="2:58" ht="20.25" customHeight="1" x14ac:dyDescent="0.4">
      <c r="B51" s="284"/>
      <c r="C51" s="276"/>
      <c r="D51" s="277"/>
      <c r="E51" s="278"/>
      <c r="F51" s="143" t="str">
        <f>C50</f>
        <v>機能訓練指導員</v>
      </c>
      <c r="G51" s="323"/>
      <c r="H51" s="295"/>
      <c r="I51" s="293"/>
      <c r="J51" s="293"/>
      <c r="K51" s="294"/>
      <c r="L51" s="324"/>
      <c r="M51" s="325"/>
      <c r="N51" s="325"/>
      <c r="O51" s="326"/>
      <c r="P51" s="316" t="s">
        <v>49</v>
      </c>
      <c r="Q51" s="317"/>
      <c r="R51" s="318"/>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f>IF(AU49="","",VLOOKUP(AU49,'【記載例】シフト記号表（勤務時間帯）'!$C$5:$U$36,19,FALSE))</f>
        <v>3</v>
      </c>
      <c r="AV51" s="149" t="str">
        <f>IF(AV49="","",VLOOKUP(AV49,'【記載例】シフト記号表（勤務時間帯）'!$C$5:$U$36,19,FALSE))</f>
        <v>-</v>
      </c>
      <c r="AW51" s="150" t="str">
        <f>IF(AW49="","",VLOOKUP(AW49,'シフト記号表（勤務時間帯)'!$C$5:$U$36,19,FALSE))</f>
        <v/>
      </c>
      <c r="AX51" s="319">
        <f>IF($BB$3="計画",SUM(S51:AT51),IF($BB$3="実績",SUM(S51:AW51),""))</f>
        <v>51</v>
      </c>
      <c r="AY51" s="320"/>
      <c r="AZ51" s="321">
        <f>IF($BB$3="計画",AX51/4,IF($BB$3="実績",AX51/($AM$10/7),""))</f>
        <v>11.9</v>
      </c>
      <c r="BA51" s="322"/>
      <c r="BB51" s="313"/>
      <c r="BC51" s="314"/>
      <c r="BD51" s="314"/>
      <c r="BE51" s="314"/>
      <c r="BF51" s="315"/>
    </row>
    <row r="52" spans="2:58" ht="20.25" customHeight="1" x14ac:dyDescent="0.4">
      <c r="B52" s="284">
        <f>B49+1</f>
        <v>11</v>
      </c>
      <c r="C52" s="286"/>
      <c r="D52" s="287"/>
      <c r="E52" s="288"/>
      <c r="F52" s="151"/>
      <c r="G52" s="289" t="s">
        <v>181</v>
      </c>
      <c r="H52" s="292" t="s">
        <v>13</v>
      </c>
      <c r="I52" s="293"/>
      <c r="J52" s="293"/>
      <c r="K52" s="294"/>
      <c r="L52" s="299" t="s">
        <v>189</v>
      </c>
      <c r="M52" s="300"/>
      <c r="N52" s="300"/>
      <c r="O52" s="301"/>
      <c r="P52" s="308" t="s">
        <v>48</v>
      </c>
      <c r="Q52" s="309"/>
      <c r="R52" s="310"/>
      <c r="S52" s="152" t="s">
        <v>89</v>
      </c>
      <c r="T52" s="153" t="s">
        <v>101</v>
      </c>
      <c r="U52" s="153" t="s">
        <v>89</v>
      </c>
      <c r="V52" s="153" t="s">
        <v>89</v>
      </c>
      <c r="W52" s="153" t="s">
        <v>101</v>
      </c>
      <c r="X52" s="153" t="s">
        <v>89</v>
      </c>
      <c r="Y52" s="154" t="s">
        <v>101</v>
      </c>
      <c r="Z52" s="152" t="s">
        <v>89</v>
      </c>
      <c r="AA52" s="153" t="s">
        <v>101</v>
      </c>
      <c r="AB52" s="153" t="s">
        <v>89</v>
      </c>
      <c r="AC52" s="153" t="s">
        <v>89</v>
      </c>
      <c r="AD52" s="153" t="s">
        <v>101</v>
      </c>
      <c r="AE52" s="153" t="s">
        <v>89</v>
      </c>
      <c r="AF52" s="154" t="s">
        <v>203</v>
      </c>
      <c r="AG52" s="152" t="s">
        <v>89</v>
      </c>
      <c r="AH52" s="153" t="s">
        <v>101</v>
      </c>
      <c r="AI52" s="153" t="s">
        <v>89</v>
      </c>
      <c r="AJ52" s="153" t="s">
        <v>89</v>
      </c>
      <c r="AK52" s="153" t="s">
        <v>101</v>
      </c>
      <c r="AL52" s="153" t="s">
        <v>89</v>
      </c>
      <c r="AM52" s="154" t="s">
        <v>101</v>
      </c>
      <c r="AN52" s="152" t="s">
        <v>89</v>
      </c>
      <c r="AO52" s="153" t="s">
        <v>101</v>
      </c>
      <c r="AP52" s="153" t="s">
        <v>89</v>
      </c>
      <c r="AQ52" s="153" t="s">
        <v>89</v>
      </c>
      <c r="AR52" s="153" t="s">
        <v>101</v>
      </c>
      <c r="AS52" s="153" t="s">
        <v>89</v>
      </c>
      <c r="AT52" s="154" t="s">
        <v>101</v>
      </c>
      <c r="AU52" s="152" t="s">
        <v>89</v>
      </c>
      <c r="AV52" s="153" t="s">
        <v>101</v>
      </c>
      <c r="AW52" s="154"/>
      <c r="AX52" s="253"/>
      <c r="AY52" s="254"/>
      <c r="AZ52" s="255"/>
      <c r="BA52" s="256"/>
      <c r="BB52" s="257" t="s">
        <v>4</v>
      </c>
      <c r="BC52" s="258"/>
      <c r="BD52" s="258"/>
      <c r="BE52" s="258"/>
      <c r="BF52" s="259"/>
    </row>
    <row r="53" spans="2:58" ht="20.25" customHeight="1" x14ac:dyDescent="0.4">
      <c r="B53" s="284"/>
      <c r="C53" s="266" t="s">
        <v>74</v>
      </c>
      <c r="D53" s="267"/>
      <c r="E53" s="268"/>
      <c r="F53" s="143"/>
      <c r="G53" s="290"/>
      <c r="H53" s="295"/>
      <c r="I53" s="293"/>
      <c r="J53" s="293"/>
      <c r="K53" s="294"/>
      <c r="L53" s="302"/>
      <c r="M53" s="303"/>
      <c r="N53" s="303"/>
      <c r="O53" s="304"/>
      <c r="P53" s="269" t="s">
        <v>14</v>
      </c>
      <c r="Q53" s="270"/>
      <c r="R53" s="271"/>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v>
      </c>
      <c r="AV53" s="145">
        <f>IF(AV52="","",VLOOKUP(AV52,'【記載例】シフト記号表（勤務時間帯）'!$C$5:$K$36,9,FALSE))</f>
        <v>4</v>
      </c>
      <c r="AW53" s="146" t="str">
        <f>IF(AW52="","",VLOOKUP(AW52,'シフト記号表（勤務時間帯)'!$C$5:$K$36,9,FALSE))</f>
        <v/>
      </c>
      <c r="AX53" s="272">
        <f>IF($BB$3="計画",SUM(S53:AT53),IF($BB$3="実績",SUM(S53:AW53),""))</f>
        <v>52</v>
      </c>
      <c r="AY53" s="273"/>
      <c r="AZ53" s="274">
        <f>IF($BB$3="計画",AX53/4,IF($BB$3="実績",AX53/($AM$10/7),""))</f>
        <v>12.133333333333333</v>
      </c>
      <c r="BA53" s="275"/>
      <c r="BB53" s="260"/>
      <c r="BC53" s="261"/>
      <c r="BD53" s="261"/>
      <c r="BE53" s="261"/>
      <c r="BF53" s="262"/>
    </row>
    <row r="54" spans="2:58" ht="20.25" customHeight="1" x14ac:dyDescent="0.4">
      <c r="B54" s="284"/>
      <c r="C54" s="276"/>
      <c r="D54" s="277"/>
      <c r="E54" s="278"/>
      <c r="F54" s="143" t="str">
        <f>C53</f>
        <v>機能訓練指導員</v>
      </c>
      <c r="G54" s="323"/>
      <c r="H54" s="295"/>
      <c r="I54" s="293"/>
      <c r="J54" s="293"/>
      <c r="K54" s="294"/>
      <c r="L54" s="324"/>
      <c r="M54" s="325"/>
      <c r="N54" s="325"/>
      <c r="O54" s="326"/>
      <c r="P54" s="316" t="s">
        <v>49</v>
      </c>
      <c r="Q54" s="317"/>
      <c r="R54" s="318"/>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v>
      </c>
      <c r="AV54" s="149">
        <f>IF(AV52="","",VLOOKUP(AV52,'【記載例】シフト記号表（勤務時間帯）'!$C$5:$U$36,19,FALSE))</f>
        <v>3</v>
      </c>
      <c r="AW54" s="150" t="str">
        <f>IF(AW52="","",VLOOKUP(AW52,'シフト記号表（勤務時間帯)'!$C$5:$U$36,19,FALSE))</f>
        <v/>
      </c>
      <c r="AX54" s="319">
        <f>IF($BB$3="計画",SUM(S54:AT54),IF($BB$3="実績",SUM(S54:AW54),""))</f>
        <v>39</v>
      </c>
      <c r="AY54" s="320"/>
      <c r="AZ54" s="321">
        <f>IF($BB$3="計画",AX54/4,IF($BB$3="実績",AX54/($AM$10/7),""))</f>
        <v>9.1</v>
      </c>
      <c r="BA54" s="322"/>
      <c r="BB54" s="313"/>
      <c r="BC54" s="314"/>
      <c r="BD54" s="314"/>
      <c r="BE54" s="314"/>
      <c r="BF54" s="315"/>
    </row>
    <row r="55" spans="2:58" ht="20.25" customHeight="1" x14ac:dyDescent="0.4">
      <c r="B55" s="284">
        <f>B52+1</f>
        <v>12</v>
      </c>
      <c r="C55" s="286"/>
      <c r="D55" s="287"/>
      <c r="E55" s="288"/>
      <c r="F55" s="151"/>
      <c r="G55" s="289"/>
      <c r="H55" s="292"/>
      <c r="I55" s="293"/>
      <c r="J55" s="293"/>
      <c r="K55" s="294"/>
      <c r="L55" s="299"/>
      <c r="M55" s="300"/>
      <c r="N55" s="300"/>
      <c r="O55" s="301"/>
      <c r="P55" s="308" t="s">
        <v>48</v>
      </c>
      <c r="Q55" s="309"/>
      <c r="R55" s="310"/>
      <c r="S55" s="152"/>
      <c r="T55" s="153"/>
      <c r="U55" s="153"/>
      <c r="V55" s="153"/>
      <c r="W55" s="153"/>
      <c r="X55" s="153"/>
      <c r="Y55" s="154"/>
      <c r="Z55" s="152"/>
      <c r="AA55" s="153"/>
      <c r="AB55" s="153"/>
      <c r="AC55" s="153"/>
      <c r="AD55" s="153"/>
      <c r="AE55" s="153"/>
      <c r="AF55" s="154"/>
      <c r="AG55" s="152"/>
      <c r="AH55" s="153"/>
      <c r="AI55" s="153"/>
      <c r="AJ55" s="153"/>
      <c r="AK55" s="153"/>
      <c r="AL55" s="153"/>
      <c r="AM55" s="154"/>
      <c r="AN55" s="152"/>
      <c r="AO55" s="153"/>
      <c r="AP55" s="153"/>
      <c r="AQ55" s="153"/>
      <c r="AR55" s="153"/>
      <c r="AS55" s="153"/>
      <c r="AT55" s="154"/>
      <c r="AU55" s="152"/>
      <c r="AV55" s="153"/>
      <c r="AW55" s="154"/>
      <c r="AX55" s="253"/>
      <c r="AY55" s="254"/>
      <c r="AZ55" s="255"/>
      <c r="BA55" s="256"/>
      <c r="BB55" s="257"/>
      <c r="BC55" s="258"/>
      <c r="BD55" s="258"/>
      <c r="BE55" s="258"/>
      <c r="BF55" s="259"/>
    </row>
    <row r="56" spans="2:58" ht="20.25" customHeight="1" x14ac:dyDescent="0.4">
      <c r="B56" s="284"/>
      <c r="C56" s="266"/>
      <c r="D56" s="267"/>
      <c r="E56" s="268"/>
      <c r="F56" s="143"/>
      <c r="G56" s="290"/>
      <c r="H56" s="295"/>
      <c r="I56" s="293"/>
      <c r="J56" s="293"/>
      <c r="K56" s="294"/>
      <c r="L56" s="302"/>
      <c r="M56" s="303"/>
      <c r="N56" s="303"/>
      <c r="O56" s="304"/>
      <c r="P56" s="269" t="s">
        <v>14</v>
      </c>
      <c r="Q56" s="270"/>
      <c r="R56" s="271"/>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272">
        <f>IF($BB$3="計画",SUM(S56:AT56),IF($BB$3="実績",SUM(S56:AW56),""))</f>
        <v>0</v>
      </c>
      <c r="AY56" s="273"/>
      <c r="AZ56" s="274">
        <f>IF($BB$3="計画",AX56/4,IF($BB$3="実績",AX56/($AM$10/7),""))</f>
        <v>0</v>
      </c>
      <c r="BA56" s="275"/>
      <c r="BB56" s="260"/>
      <c r="BC56" s="261"/>
      <c r="BD56" s="261"/>
      <c r="BE56" s="261"/>
      <c r="BF56" s="262"/>
    </row>
    <row r="57" spans="2:58" ht="20.25" customHeight="1" x14ac:dyDescent="0.4">
      <c r="B57" s="284"/>
      <c r="C57" s="276"/>
      <c r="D57" s="277"/>
      <c r="E57" s="278"/>
      <c r="F57" s="143">
        <f>C56</f>
        <v>0</v>
      </c>
      <c r="G57" s="323"/>
      <c r="H57" s="295"/>
      <c r="I57" s="293"/>
      <c r="J57" s="293"/>
      <c r="K57" s="294"/>
      <c r="L57" s="324"/>
      <c r="M57" s="325"/>
      <c r="N57" s="325"/>
      <c r="O57" s="326"/>
      <c r="P57" s="316" t="s">
        <v>49</v>
      </c>
      <c r="Q57" s="317"/>
      <c r="R57" s="318"/>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19">
        <f>IF($BB$3="計画",SUM(S57:AT57),IF($BB$3="実績",SUM(S57:AW57),""))</f>
        <v>0</v>
      </c>
      <c r="AY57" s="320"/>
      <c r="AZ57" s="321">
        <f>IF($BB$3="計画",AX57/4,IF($BB$3="実績",AX57/($AM$10/7),""))</f>
        <v>0</v>
      </c>
      <c r="BA57" s="322"/>
      <c r="BB57" s="313"/>
      <c r="BC57" s="314"/>
      <c r="BD57" s="314"/>
      <c r="BE57" s="314"/>
      <c r="BF57" s="315"/>
    </row>
    <row r="58" spans="2:58" ht="20.25" customHeight="1" x14ac:dyDescent="0.4">
      <c r="B58" s="284">
        <f>B55+1</f>
        <v>13</v>
      </c>
      <c r="C58" s="286"/>
      <c r="D58" s="287"/>
      <c r="E58" s="288"/>
      <c r="F58" s="151"/>
      <c r="G58" s="289"/>
      <c r="H58" s="292"/>
      <c r="I58" s="293"/>
      <c r="J58" s="293"/>
      <c r="K58" s="294"/>
      <c r="L58" s="299"/>
      <c r="M58" s="300"/>
      <c r="N58" s="300"/>
      <c r="O58" s="301"/>
      <c r="P58" s="308" t="s">
        <v>48</v>
      </c>
      <c r="Q58" s="309"/>
      <c r="R58" s="310"/>
      <c r="S58" s="152"/>
      <c r="T58" s="153"/>
      <c r="U58" s="153"/>
      <c r="V58" s="153"/>
      <c r="W58" s="153"/>
      <c r="X58" s="153"/>
      <c r="Y58" s="154"/>
      <c r="Z58" s="152"/>
      <c r="AA58" s="153"/>
      <c r="AB58" s="153"/>
      <c r="AC58" s="153"/>
      <c r="AD58" s="153"/>
      <c r="AE58" s="153"/>
      <c r="AF58" s="154"/>
      <c r="AG58" s="152"/>
      <c r="AH58" s="153"/>
      <c r="AI58" s="153"/>
      <c r="AJ58" s="153"/>
      <c r="AK58" s="153"/>
      <c r="AL58" s="153"/>
      <c r="AM58" s="154"/>
      <c r="AN58" s="152"/>
      <c r="AO58" s="153"/>
      <c r="AP58" s="153"/>
      <c r="AQ58" s="153"/>
      <c r="AR58" s="153"/>
      <c r="AS58" s="153"/>
      <c r="AT58" s="154"/>
      <c r="AU58" s="152"/>
      <c r="AV58" s="153"/>
      <c r="AW58" s="154"/>
      <c r="AX58" s="253"/>
      <c r="AY58" s="254"/>
      <c r="AZ58" s="255"/>
      <c r="BA58" s="256"/>
      <c r="BB58" s="257"/>
      <c r="BC58" s="258"/>
      <c r="BD58" s="258"/>
      <c r="BE58" s="258"/>
      <c r="BF58" s="259"/>
    </row>
    <row r="59" spans="2:58" ht="20.25" customHeight="1" x14ac:dyDescent="0.4">
      <c r="B59" s="284"/>
      <c r="C59" s="266"/>
      <c r="D59" s="267"/>
      <c r="E59" s="268"/>
      <c r="F59" s="143"/>
      <c r="G59" s="290"/>
      <c r="H59" s="295"/>
      <c r="I59" s="293"/>
      <c r="J59" s="293"/>
      <c r="K59" s="294"/>
      <c r="L59" s="302"/>
      <c r="M59" s="303"/>
      <c r="N59" s="303"/>
      <c r="O59" s="304"/>
      <c r="P59" s="269" t="s">
        <v>14</v>
      </c>
      <c r="Q59" s="270"/>
      <c r="R59" s="271"/>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272">
        <f>IF($BB$3="計画",SUM(S59:AT59),IF($BB$3="実績",SUM(S59:AW59),""))</f>
        <v>0</v>
      </c>
      <c r="AY59" s="273"/>
      <c r="AZ59" s="274">
        <f>IF($BB$3="計画",AX59/4,IF($BB$3="実績",AX59/($AM$10/7),""))</f>
        <v>0</v>
      </c>
      <c r="BA59" s="275"/>
      <c r="BB59" s="260"/>
      <c r="BC59" s="261"/>
      <c r="BD59" s="261"/>
      <c r="BE59" s="261"/>
      <c r="BF59" s="262"/>
    </row>
    <row r="60" spans="2:58" ht="20.25" customHeight="1" thickBot="1" x14ac:dyDescent="0.45">
      <c r="B60" s="285"/>
      <c r="C60" s="276"/>
      <c r="D60" s="277"/>
      <c r="E60" s="278"/>
      <c r="F60" s="155">
        <f>C59</f>
        <v>0</v>
      </c>
      <c r="G60" s="291"/>
      <c r="H60" s="296"/>
      <c r="I60" s="297"/>
      <c r="J60" s="297"/>
      <c r="K60" s="298"/>
      <c r="L60" s="305"/>
      <c r="M60" s="306"/>
      <c r="N60" s="306"/>
      <c r="O60" s="307"/>
      <c r="P60" s="279" t="s">
        <v>49</v>
      </c>
      <c r="Q60" s="280"/>
      <c r="R60" s="281"/>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282">
        <f>IF($BB$3="計画",SUM(S60:AT60),IF($BB$3="実績",SUM(S60:AW60),""))</f>
        <v>0</v>
      </c>
      <c r="AY60" s="283"/>
      <c r="AZ60" s="311">
        <f>IF($BB$3="計画",AX60/4,IF($BB$3="実績",AX60/($AM$10/7),""))</f>
        <v>0</v>
      </c>
      <c r="BA60" s="312"/>
      <c r="BB60" s="263"/>
      <c r="BC60" s="264"/>
      <c r="BD60" s="264"/>
      <c r="BE60" s="264"/>
      <c r="BF60" s="265"/>
    </row>
    <row r="61" spans="2:58" s="164" customFormat="1" ht="6" customHeight="1" thickBot="1" x14ac:dyDescent="0.45">
      <c r="B61" s="156"/>
      <c r="C61" s="157"/>
      <c r="D61" s="157"/>
      <c r="E61" s="157"/>
      <c r="F61" s="158"/>
      <c r="G61" s="158"/>
      <c r="H61" s="159"/>
      <c r="I61" s="159"/>
      <c r="J61" s="159"/>
      <c r="K61" s="159"/>
      <c r="L61" s="158"/>
      <c r="M61" s="158"/>
      <c r="N61" s="158"/>
      <c r="O61" s="158"/>
      <c r="P61" s="160"/>
      <c r="Q61" s="160"/>
      <c r="R61" s="160"/>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1"/>
      <c r="AY61" s="161"/>
      <c r="AZ61" s="162"/>
      <c r="BA61" s="162"/>
      <c r="BB61" s="158"/>
      <c r="BC61" s="158"/>
      <c r="BD61" s="158"/>
      <c r="BE61" s="158"/>
      <c r="BF61" s="163"/>
    </row>
    <row r="62" spans="2:58" ht="20.100000000000001" customHeight="1" x14ac:dyDescent="0.4">
      <c r="B62" s="165"/>
      <c r="C62" s="166"/>
      <c r="D62" s="166"/>
      <c r="E62" s="166"/>
      <c r="F62" s="166"/>
      <c r="G62" s="166"/>
      <c r="H62" s="247" t="s">
        <v>148</v>
      </c>
      <c r="I62" s="247"/>
      <c r="J62" s="247"/>
      <c r="K62" s="247"/>
      <c r="L62" s="247"/>
      <c r="M62" s="247"/>
      <c r="N62" s="247"/>
      <c r="O62" s="247"/>
      <c r="P62" s="247"/>
      <c r="Q62" s="247"/>
      <c r="R62" s="248"/>
      <c r="S62" s="167">
        <f t="shared" ref="S62:AW62" si="1">IF(SUMIF($F$22:$F$60, "生活相談員", S22:S60)=0,"",SUMIF($F$22:$F$60,"生活相談員",S22:S60))</f>
        <v>7.0000000000000089</v>
      </c>
      <c r="T62" s="168">
        <f t="shared" si="1"/>
        <v>7.0000000000000089</v>
      </c>
      <c r="U62" s="168">
        <f t="shared" si="1"/>
        <v>7.0000000000000089</v>
      </c>
      <c r="V62" s="168">
        <f t="shared" si="1"/>
        <v>7.0000000000000089</v>
      </c>
      <c r="W62" s="168">
        <f t="shared" si="1"/>
        <v>7.0000000000000089</v>
      </c>
      <c r="X62" s="168">
        <f t="shared" si="1"/>
        <v>7.0000000000000089</v>
      </c>
      <c r="Y62" s="169">
        <f t="shared" si="1"/>
        <v>7.0000000000000089</v>
      </c>
      <c r="Z62" s="167">
        <f t="shared" si="1"/>
        <v>7.0000000000000089</v>
      </c>
      <c r="AA62" s="168">
        <f t="shared" si="1"/>
        <v>7.0000000000000089</v>
      </c>
      <c r="AB62" s="168">
        <f t="shared" si="1"/>
        <v>7.0000000000000089</v>
      </c>
      <c r="AC62" s="168">
        <f t="shared" si="1"/>
        <v>7.0000000000000089</v>
      </c>
      <c r="AD62" s="168">
        <f t="shared" si="1"/>
        <v>7.0000000000000089</v>
      </c>
      <c r="AE62" s="168">
        <f t="shared" si="1"/>
        <v>7.0000000000000089</v>
      </c>
      <c r="AF62" s="169">
        <f t="shared" si="1"/>
        <v>7.0000000000000089</v>
      </c>
      <c r="AG62" s="167">
        <f t="shared" si="1"/>
        <v>7.0000000000000089</v>
      </c>
      <c r="AH62" s="168">
        <f t="shared" si="1"/>
        <v>7.0000000000000089</v>
      </c>
      <c r="AI62" s="168">
        <f t="shared" si="1"/>
        <v>7.0000000000000089</v>
      </c>
      <c r="AJ62" s="168">
        <f t="shared" si="1"/>
        <v>7.0000000000000089</v>
      </c>
      <c r="AK62" s="168">
        <f t="shared" si="1"/>
        <v>7.0000000000000089</v>
      </c>
      <c r="AL62" s="168">
        <f t="shared" si="1"/>
        <v>7.0000000000000089</v>
      </c>
      <c r="AM62" s="169">
        <f t="shared" si="1"/>
        <v>7.0000000000000089</v>
      </c>
      <c r="AN62" s="167">
        <f t="shared" si="1"/>
        <v>7.0000000000000089</v>
      </c>
      <c r="AO62" s="168">
        <f t="shared" si="1"/>
        <v>7.0000000000000089</v>
      </c>
      <c r="AP62" s="168">
        <f t="shared" si="1"/>
        <v>7.0000000000000089</v>
      </c>
      <c r="AQ62" s="168">
        <f t="shared" si="1"/>
        <v>7.0000000000000089</v>
      </c>
      <c r="AR62" s="168">
        <f t="shared" si="1"/>
        <v>7.0000000000000089</v>
      </c>
      <c r="AS62" s="168">
        <f t="shared" si="1"/>
        <v>7.0000000000000089</v>
      </c>
      <c r="AT62" s="169">
        <f t="shared" si="1"/>
        <v>7.0000000000000089</v>
      </c>
      <c r="AU62" s="167">
        <f t="shared" si="1"/>
        <v>7.0000000000000089</v>
      </c>
      <c r="AV62" s="168">
        <f t="shared" si="1"/>
        <v>7.0000000000000089</v>
      </c>
      <c r="AW62" s="169" t="str">
        <f t="shared" si="1"/>
        <v/>
      </c>
      <c r="AX62" s="249">
        <f>IF(SUMIF($C$22:$C$60, "生活相談員", AX22:AY60)=0,"",SUMIF($C$22:$C$60,"生活相談員",AX22:AY60))</f>
        <v>240</v>
      </c>
      <c r="AY62" s="250"/>
      <c r="AZ62" s="251">
        <f>IF($BB$3="計画",AX62/4,IF($BB$3="実績",AX62/($AM$10/7),""))</f>
        <v>56</v>
      </c>
      <c r="BA62" s="252"/>
      <c r="BB62" s="170"/>
      <c r="BC62" s="171"/>
      <c r="BD62" s="171"/>
      <c r="BE62" s="171"/>
      <c r="BF62" s="172"/>
    </row>
    <row r="63" spans="2:58" ht="20.25" customHeight="1" x14ac:dyDescent="0.4">
      <c r="B63" s="173"/>
      <c r="C63" s="174"/>
      <c r="D63" s="174"/>
      <c r="E63" s="174"/>
      <c r="F63" s="174"/>
      <c r="G63" s="174"/>
      <c r="H63" s="218" t="s">
        <v>204</v>
      </c>
      <c r="I63" s="218"/>
      <c r="J63" s="218"/>
      <c r="K63" s="218"/>
      <c r="L63" s="218"/>
      <c r="M63" s="218"/>
      <c r="N63" s="218"/>
      <c r="O63" s="218"/>
      <c r="P63" s="218"/>
      <c r="Q63" s="218"/>
      <c r="R63" s="219"/>
      <c r="S63" s="43">
        <f>IF(SUMIF($F$22:$F$60, "看護職員", S22:S60)=0,"",SUMIF($F$22:$F$60, "看護職員", S22:S60))</f>
        <v>4</v>
      </c>
      <c r="T63" s="44">
        <f t="shared" ref="T63:AW63" si="2">IF(SUMIF($F$22:$F$60, "看護職員", T22:T60)=0,"",SUMIF($F$22:$F$60, "看護職員", T22:T60))</f>
        <v>4</v>
      </c>
      <c r="U63" s="44">
        <f t="shared" si="2"/>
        <v>4</v>
      </c>
      <c r="V63" s="44">
        <f t="shared" si="2"/>
        <v>4</v>
      </c>
      <c r="W63" s="44">
        <f t="shared" si="2"/>
        <v>4</v>
      </c>
      <c r="X63" s="44">
        <f t="shared" si="2"/>
        <v>4</v>
      </c>
      <c r="Y63" s="45">
        <f t="shared" si="2"/>
        <v>4</v>
      </c>
      <c r="Z63" s="43">
        <f t="shared" si="2"/>
        <v>4</v>
      </c>
      <c r="AA63" s="44">
        <f t="shared" si="2"/>
        <v>4</v>
      </c>
      <c r="AB63" s="44">
        <f t="shared" si="2"/>
        <v>4</v>
      </c>
      <c r="AC63" s="44">
        <f t="shared" si="2"/>
        <v>4</v>
      </c>
      <c r="AD63" s="44">
        <f t="shared" si="2"/>
        <v>4</v>
      </c>
      <c r="AE63" s="44">
        <f t="shared" si="2"/>
        <v>4</v>
      </c>
      <c r="AF63" s="45">
        <f t="shared" si="2"/>
        <v>4</v>
      </c>
      <c r="AG63" s="43">
        <f t="shared" si="2"/>
        <v>4</v>
      </c>
      <c r="AH63" s="44">
        <f t="shared" si="2"/>
        <v>4</v>
      </c>
      <c r="AI63" s="44">
        <f t="shared" si="2"/>
        <v>4</v>
      </c>
      <c r="AJ63" s="44">
        <f t="shared" si="2"/>
        <v>4</v>
      </c>
      <c r="AK63" s="44">
        <f t="shared" si="2"/>
        <v>4</v>
      </c>
      <c r="AL63" s="44">
        <f t="shared" si="2"/>
        <v>4</v>
      </c>
      <c r="AM63" s="45">
        <f t="shared" si="2"/>
        <v>4</v>
      </c>
      <c r="AN63" s="43">
        <f t="shared" si="2"/>
        <v>4</v>
      </c>
      <c r="AO63" s="44">
        <f t="shared" si="2"/>
        <v>4</v>
      </c>
      <c r="AP63" s="44">
        <f t="shared" si="2"/>
        <v>4</v>
      </c>
      <c r="AQ63" s="44">
        <f t="shared" si="2"/>
        <v>4</v>
      </c>
      <c r="AR63" s="44">
        <f t="shared" si="2"/>
        <v>4</v>
      </c>
      <c r="AS63" s="44">
        <f t="shared" si="2"/>
        <v>4</v>
      </c>
      <c r="AT63" s="45">
        <f t="shared" si="2"/>
        <v>4</v>
      </c>
      <c r="AU63" s="43">
        <f t="shared" si="2"/>
        <v>4</v>
      </c>
      <c r="AV63" s="44">
        <f t="shared" si="2"/>
        <v>4</v>
      </c>
      <c r="AW63" s="45" t="str">
        <f t="shared" si="2"/>
        <v/>
      </c>
      <c r="AX63" s="220">
        <f>IF(SUMIF($C$22:$C$60, "看護職員", AX22:AX60)=0,"",SUMIF($C$22:$C$60, "看護職員", AX22:AX60))</f>
        <v>120</v>
      </c>
      <c r="AY63" s="221"/>
      <c r="AZ63" s="222">
        <f>IF($BB$3="計画",AX63/4,IF($BB$3="実績",AX63/($AM$10/7),""))</f>
        <v>28</v>
      </c>
      <c r="BA63" s="223"/>
      <c r="BB63" s="175"/>
      <c r="BC63" s="176"/>
      <c r="BD63" s="176"/>
      <c r="BE63" s="176"/>
      <c r="BF63" s="177"/>
    </row>
    <row r="64" spans="2:58" ht="20.25" customHeight="1" x14ac:dyDescent="0.4">
      <c r="B64" s="173"/>
      <c r="C64" s="174"/>
      <c r="D64" s="174"/>
      <c r="E64" s="174"/>
      <c r="F64" s="174"/>
      <c r="G64" s="174"/>
      <c r="H64" s="218" t="s">
        <v>205</v>
      </c>
      <c r="I64" s="218"/>
      <c r="J64" s="218"/>
      <c r="K64" s="218"/>
      <c r="L64" s="218"/>
      <c r="M64" s="218"/>
      <c r="N64" s="218"/>
      <c r="O64" s="218"/>
      <c r="P64" s="218"/>
      <c r="Q64" s="218"/>
      <c r="R64" s="219"/>
      <c r="S64" s="43">
        <f t="shared" ref="S64:AW64" si="3">IF(SUMIF($F$22:$F$60, "介護職員", S22:S60)=0,"",SUMIF($F$22:$F$60, "介護職員", S22:S60))</f>
        <v>14.000000000000018</v>
      </c>
      <c r="T64" s="44">
        <f t="shared" si="3"/>
        <v>14.000000000000018</v>
      </c>
      <c r="U64" s="44">
        <f t="shared" si="3"/>
        <v>14.000000000000018</v>
      </c>
      <c r="V64" s="44">
        <f t="shared" si="3"/>
        <v>14.000000000000018</v>
      </c>
      <c r="W64" s="44">
        <f t="shared" si="3"/>
        <v>14.000000000000018</v>
      </c>
      <c r="X64" s="44">
        <f t="shared" si="3"/>
        <v>14.000000000000018</v>
      </c>
      <c r="Y64" s="45">
        <f t="shared" si="3"/>
        <v>14.000000000000018</v>
      </c>
      <c r="Z64" s="43">
        <f t="shared" si="3"/>
        <v>14.000000000000018</v>
      </c>
      <c r="AA64" s="44">
        <f t="shared" si="3"/>
        <v>14.000000000000018</v>
      </c>
      <c r="AB64" s="44">
        <f t="shared" si="3"/>
        <v>14.000000000000018</v>
      </c>
      <c r="AC64" s="44">
        <f t="shared" si="3"/>
        <v>14.000000000000018</v>
      </c>
      <c r="AD64" s="44">
        <f t="shared" si="3"/>
        <v>14.000000000000018</v>
      </c>
      <c r="AE64" s="44">
        <f t="shared" si="3"/>
        <v>14.000000000000018</v>
      </c>
      <c r="AF64" s="45">
        <f t="shared" si="3"/>
        <v>14.000000000000018</v>
      </c>
      <c r="AG64" s="43">
        <f t="shared" si="3"/>
        <v>14.000000000000018</v>
      </c>
      <c r="AH64" s="44">
        <f t="shared" si="3"/>
        <v>14.000000000000018</v>
      </c>
      <c r="AI64" s="44">
        <f t="shared" si="3"/>
        <v>14.000000000000018</v>
      </c>
      <c r="AJ64" s="44">
        <f t="shared" si="3"/>
        <v>14.000000000000018</v>
      </c>
      <c r="AK64" s="44">
        <f t="shared" si="3"/>
        <v>14.000000000000018</v>
      </c>
      <c r="AL64" s="44">
        <f t="shared" si="3"/>
        <v>14.000000000000018</v>
      </c>
      <c r="AM64" s="45">
        <f t="shared" si="3"/>
        <v>14.000000000000018</v>
      </c>
      <c r="AN64" s="43">
        <f t="shared" si="3"/>
        <v>14.000000000000018</v>
      </c>
      <c r="AO64" s="44">
        <f t="shared" si="3"/>
        <v>14.000000000000018</v>
      </c>
      <c r="AP64" s="44">
        <f t="shared" si="3"/>
        <v>14.000000000000018</v>
      </c>
      <c r="AQ64" s="44">
        <f t="shared" si="3"/>
        <v>14.000000000000018</v>
      </c>
      <c r="AR64" s="44">
        <f t="shared" si="3"/>
        <v>14.000000000000018</v>
      </c>
      <c r="AS64" s="44">
        <f t="shared" si="3"/>
        <v>14.000000000000018</v>
      </c>
      <c r="AT64" s="45">
        <f t="shared" si="3"/>
        <v>14.000000000000018</v>
      </c>
      <c r="AU64" s="43">
        <f t="shared" si="3"/>
        <v>14.000000000000018</v>
      </c>
      <c r="AV64" s="44">
        <f t="shared" si="3"/>
        <v>14.000000000000018</v>
      </c>
      <c r="AW64" s="45" t="str">
        <f t="shared" si="3"/>
        <v/>
      </c>
      <c r="AX64" s="220">
        <f>IF(SUMIF($C$22:$C$60, "介護職員", AX22:AX60)=0,"",SUMIF($C$22:$C$60, "介護職員", AX22:AX60))</f>
        <v>480</v>
      </c>
      <c r="AY64" s="221"/>
      <c r="AZ64" s="222">
        <f>IF($BB$3="計画",AX64/4,IF($BB$3="実績",AX64/($AM$10/7),""))</f>
        <v>112</v>
      </c>
      <c r="BA64" s="223"/>
      <c r="BB64" s="175"/>
      <c r="BC64" s="176"/>
      <c r="BD64" s="176"/>
      <c r="BE64" s="176"/>
      <c r="BF64" s="177"/>
    </row>
    <row r="65" spans="1:73" ht="20.25" customHeight="1" x14ac:dyDescent="0.4">
      <c r="B65" s="173"/>
      <c r="C65" s="174"/>
      <c r="D65" s="174"/>
      <c r="E65" s="174"/>
      <c r="F65" s="174"/>
      <c r="G65" s="174"/>
      <c r="H65" s="218" t="s">
        <v>206</v>
      </c>
      <c r="I65" s="218"/>
      <c r="J65" s="218"/>
      <c r="K65" s="218"/>
      <c r="L65" s="218"/>
      <c r="M65" s="218"/>
      <c r="N65" s="218"/>
      <c r="O65" s="218"/>
      <c r="P65" s="218"/>
      <c r="Q65" s="218"/>
      <c r="R65" s="219"/>
      <c r="S65" s="178">
        <v>12</v>
      </c>
      <c r="T65" s="179">
        <v>12</v>
      </c>
      <c r="U65" s="179">
        <v>12</v>
      </c>
      <c r="V65" s="179">
        <v>12</v>
      </c>
      <c r="W65" s="179">
        <v>12</v>
      </c>
      <c r="X65" s="179">
        <v>12</v>
      </c>
      <c r="Y65" s="180">
        <v>12</v>
      </c>
      <c r="Z65" s="178">
        <v>12</v>
      </c>
      <c r="AA65" s="179">
        <v>12</v>
      </c>
      <c r="AB65" s="179">
        <v>12</v>
      </c>
      <c r="AC65" s="179">
        <v>12</v>
      </c>
      <c r="AD65" s="179">
        <v>12</v>
      </c>
      <c r="AE65" s="179">
        <v>12</v>
      </c>
      <c r="AF65" s="180">
        <v>12</v>
      </c>
      <c r="AG65" s="178">
        <v>12</v>
      </c>
      <c r="AH65" s="179">
        <v>12</v>
      </c>
      <c r="AI65" s="179">
        <v>12</v>
      </c>
      <c r="AJ65" s="179">
        <v>12</v>
      </c>
      <c r="AK65" s="179">
        <v>12</v>
      </c>
      <c r="AL65" s="179">
        <v>12</v>
      </c>
      <c r="AM65" s="180">
        <v>12</v>
      </c>
      <c r="AN65" s="178">
        <v>12</v>
      </c>
      <c r="AO65" s="179">
        <v>12</v>
      </c>
      <c r="AP65" s="179">
        <v>12</v>
      </c>
      <c r="AQ65" s="179">
        <v>12</v>
      </c>
      <c r="AR65" s="179">
        <v>12</v>
      </c>
      <c r="AS65" s="179">
        <v>12</v>
      </c>
      <c r="AT65" s="180">
        <v>12</v>
      </c>
      <c r="AU65" s="178">
        <v>12</v>
      </c>
      <c r="AV65" s="179">
        <v>12</v>
      </c>
      <c r="AW65" s="180"/>
      <c r="AX65" s="224"/>
      <c r="AY65" s="225"/>
      <c r="AZ65" s="225"/>
      <c r="BA65" s="226"/>
      <c r="BB65" s="175"/>
      <c r="BC65" s="176"/>
      <c r="BD65" s="176"/>
      <c r="BE65" s="176"/>
      <c r="BF65" s="177"/>
    </row>
    <row r="66" spans="1:73" ht="20.25" customHeight="1" thickBot="1" x14ac:dyDescent="0.45">
      <c r="B66" s="173"/>
      <c r="C66" s="174"/>
      <c r="D66" s="174"/>
      <c r="E66" s="174"/>
      <c r="F66" s="174"/>
      <c r="G66" s="174"/>
      <c r="H66" s="233" t="s">
        <v>207</v>
      </c>
      <c r="I66" s="233"/>
      <c r="J66" s="233"/>
      <c r="K66" s="233"/>
      <c r="L66" s="233"/>
      <c r="M66" s="233"/>
      <c r="N66" s="233"/>
      <c r="O66" s="233"/>
      <c r="P66" s="233"/>
      <c r="Q66" s="233"/>
      <c r="R66" s="234"/>
      <c r="S66" s="178">
        <v>7</v>
      </c>
      <c r="T66" s="179">
        <v>7</v>
      </c>
      <c r="U66" s="179">
        <v>7</v>
      </c>
      <c r="V66" s="179">
        <v>7</v>
      </c>
      <c r="W66" s="179">
        <v>7</v>
      </c>
      <c r="X66" s="179">
        <v>7</v>
      </c>
      <c r="Y66" s="180">
        <v>7</v>
      </c>
      <c r="Z66" s="178">
        <v>7</v>
      </c>
      <c r="AA66" s="179">
        <v>7</v>
      </c>
      <c r="AB66" s="179">
        <v>7</v>
      </c>
      <c r="AC66" s="179">
        <v>7</v>
      </c>
      <c r="AD66" s="179">
        <v>7</v>
      </c>
      <c r="AE66" s="179">
        <v>7</v>
      </c>
      <c r="AF66" s="180">
        <v>7</v>
      </c>
      <c r="AG66" s="178">
        <v>7</v>
      </c>
      <c r="AH66" s="179">
        <v>7</v>
      </c>
      <c r="AI66" s="179">
        <v>7</v>
      </c>
      <c r="AJ66" s="179">
        <v>7</v>
      </c>
      <c r="AK66" s="179">
        <v>7</v>
      </c>
      <c r="AL66" s="179">
        <v>7</v>
      </c>
      <c r="AM66" s="180">
        <v>7</v>
      </c>
      <c r="AN66" s="178">
        <v>7</v>
      </c>
      <c r="AO66" s="179">
        <v>7</v>
      </c>
      <c r="AP66" s="179">
        <v>7</v>
      </c>
      <c r="AQ66" s="179">
        <v>7</v>
      </c>
      <c r="AR66" s="179">
        <v>7</v>
      </c>
      <c r="AS66" s="179">
        <v>7</v>
      </c>
      <c r="AT66" s="180">
        <v>7</v>
      </c>
      <c r="AU66" s="178">
        <v>7</v>
      </c>
      <c r="AV66" s="179">
        <v>7</v>
      </c>
      <c r="AW66" s="180"/>
      <c r="AX66" s="227"/>
      <c r="AY66" s="228"/>
      <c r="AZ66" s="228"/>
      <c r="BA66" s="229"/>
      <c r="BB66" s="175"/>
      <c r="BC66" s="176"/>
      <c r="BD66" s="176"/>
      <c r="BE66" s="176"/>
      <c r="BF66" s="177"/>
    </row>
    <row r="67" spans="1:73" ht="18.75" customHeight="1" x14ac:dyDescent="0.4">
      <c r="B67" s="235" t="s">
        <v>216</v>
      </c>
      <c r="C67" s="236"/>
      <c r="D67" s="236"/>
      <c r="E67" s="236"/>
      <c r="F67" s="236"/>
      <c r="G67" s="236"/>
      <c r="H67" s="237"/>
      <c r="I67" s="237"/>
      <c r="J67" s="237"/>
      <c r="K67" s="238"/>
      <c r="L67" s="243" t="s">
        <v>72</v>
      </c>
      <c r="M67" s="243"/>
      <c r="N67" s="243"/>
      <c r="O67" s="243"/>
      <c r="P67" s="243"/>
      <c r="Q67" s="243"/>
      <c r="R67" s="244"/>
      <c r="S67" s="40">
        <f>IF($L67="","",IF(COUNTIFS($F$22:$F$60,$L67,S$22:S$60,"&gt;0")=0,"",COUNTIFS($F$22:$F$60,$L67,S$22:S$60,"&gt;0")))</f>
        <v>1</v>
      </c>
      <c r="T67" s="41">
        <f t="shared" ref="T67:AW71" si="4">IF($L67="","",IF(COUNTIFS($F$22:$F$60,$L67,T$22:T$60,"&gt;0")=0,"",COUNTIFS($F$22:$F$60,$L67,T$22:T$60,"&gt;0")))</f>
        <v>1</v>
      </c>
      <c r="U67" s="41">
        <f t="shared" si="4"/>
        <v>1</v>
      </c>
      <c r="V67" s="41">
        <f t="shared" si="4"/>
        <v>1</v>
      </c>
      <c r="W67" s="41">
        <f t="shared" si="4"/>
        <v>1</v>
      </c>
      <c r="X67" s="41">
        <f t="shared" si="4"/>
        <v>1</v>
      </c>
      <c r="Y67" s="42">
        <f t="shared" si="4"/>
        <v>1</v>
      </c>
      <c r="Z67" s="49">
        <f t="shared" si="4"/>
        <v>1</v>
      </c>
      <c r="AA67" s="41">
        <f t="shared" si="4"/>
        <v>1</v>
      </c>
      <c r="AB67" s="41">
        <f t="shared" si="4"/>
        <v>1</v>
      </c>
      <c r="AC67" s="41">
        <f t="shared" si="4"/>
        <v>1</v>
      </c>
      <c r="AD67" s="41">
        <f t="shared" si="4"/>
        <v>1</v>
      </c>
      <c r="AE67" s="41">
        <f t="shared" si="4"/>
        <v>1</v>
      </c>
      <c r="AF67" s="42">
        <f t="shared" si="4"/>
        <v>1</v>
      </c>
      <c r="AG67" s="41">
        <f t="shared" si="4"/>
        <v>1</v>
      </c>
      <c r="AH67" s="41">
        <f t="shared" si="4"/>
        <v>1</v>
      </c>
      <c r="AI67" s="41">
        <f t="shared" si="4"/>
        <v>1</v>
      </c>
      <c r="AJ67" s="41">
        <f t="shared" si="4"/>
        <v>1</v>
      </c>
      <c r="AK67" s="41">
        <f t="shared" si="4"/>
        <v>1</v>
      </c>
      <c r="AL67" s="41">
        <f t="shared" si="4"/>
        <v>1</v>
      </c>
      <c r="AM67" s="42">
        <f t="shared" si="4"/>
        <v>1</v>
      </c>
      <c r="AN67" s="41">
        <f t="shared" si="4"/>
        <v>1</v>
      </c>
      <c r="AO67" s="41">
        <f t="shared" si="4"/>
        <v>1</v>
      </c>
      <c r="AP67" s="41">
        <f t="shared" si="4"/>
        <v>1</v>
      </c>
      <c r="AQ67" s="41">
        <f t="shared" si="4"/>
        <v>1</v>
      </c>
      <c r="AR67" s="41">
        <f t="shared" si="4"/>
        <v>1</v>
      </c>
      <c r="AS67" s="41">
        <f t="shared" si="4"/>
        <v>1</v>
      </c>
      <c r="AT67" s="42">
        <f t="shared" si="4"/>
        <v>1</v>
      </c>
      <c r="AU67" s="41">
        <f t="shared" si="4"/>
        <v>1</v>
      </c>
      <c r="AV67" s="41">
        <f t="shared" si="4"/>
        <v>1</v>
      </c>
      <c r="AW67" s="42" t="str">
        <f t="shared" si="4"/>
        <v/>
      </c>
      <c r="AX67" s="227"/>
      <c r="AY67" s="228"/>
      <c r="AZ67" s="228"/>
      <c r="BA67" s="229"/>
      <c r="BB67" s="175"/>
      <c r="BC67" s="176"/>
      <c r="BD67" s="176"/>
      <c r="BE67" s="176"/>
      <c r="BF67" s="177"/>
    </row>
    <row r="68" spans="1:73" ht="18.75" customHeight="1" x14ac:dyDescent="0.4">
      <c r="B68" s="239"/>
      <c r="C68" s="237"/>
      <c r="D68" s="237"/>
      <c r="E68" s="237"/>
      <c r="F68" s="237"/>
      <c r="G68" s="237"/>
      <c r="H68" s="237"/>
      <c r="I68" s="237"/>
      <c r="J68" s="237"/>
      <c r="K68" s="238"/>
      <c r="L68" s="245" t="s">
        <v>4</v>
      </c>
      <c r="M68" s="245"/>
      <c r="N68" s="245"/>
      <c r="O68" s="245"/>
      <c r="P68" s="245"/>
      <c r="Q68" s="245"/>
      <c r="R68" s="246"/>
      <c r="S68" s="43">
        <f t="shared" ref="S68:AH71" si="5">IF($L68="","",IF(COUNTIFS($F$22:$F$60,$L68,S$22:S$60,"&gt;0")=0,"",COUNTIFS($F$22:$F$60,$L68,S$22:S$60,"&gt;0")))</f>
        <v>1</v>
      </c>
      <c r="T68" s="44">
        <f>IF($L68="","",IF(COUNTIFS($F$22:$F$60,$L68,T$22:T$60,"&gt;0")=0,"",COUNTIFS($F$22:$F$60,$L68,T$22:T$60,"&gt;0")))</f>
        <v>1</v>
      </c>
      <c r="U68" s="44">
        <f t="shared" si="5"/>
        <v>1</v>
      </c>
      <c r="V68" s="44">
        <f t="shared" si="5"/>
        <v>1</v>
      </c>
      <c r="W68" s="44">
        <f t="shared" si="5"/>
        <v>1</v>
      </c>
      <c r="X68" s="44">
        <f t="shared" si="5"/>
        <v>1</v>
      </c>
      <c r="Y68" s="45">
        <f t="shared" si="5"/>
        <v>1</v>
      </c>
      <c r="Z68" s="50">
        <f t="shared" si="5"/>
        <v>1</v>
      </c>
      <c r="AA68" s="44">
        <f t="shared" si="5"/>
        <v>1</v>
      </c>
      <c r="AB68" s="44">
        <f t="shared" si="5"/>
        <v>1</v>
      </c>
      <c r="AC68" s="44">
        <f t="shared" si="5"/>
        <v>1</v>
      </c>
      <c r="AD68" s="44">
        <f t="shared" si="5"/>
        <v>1</v>
      </c>
      <c r="AE68" s="44">
        <f t="shared" si="5"/>
        <v>1</v>
      </c>
      <c r="AF68" s="45">
        <f t="shared" si="5"/>
        <v>1</v>
      </c>
      <c r="AG68" s="44">
        <f t="shared" si="5"/>
        <v>1</v>
      </c>
      <c r="AH68" s="44">
        <f t="shared" si="5"/>
        <v>1</v>
      </c>
      <c r="AI68" s="44">
        <f t="shared" si="4"/>
        <v>1</v>
      </c>
      <c r="AJ68" s="44">
        <f t="shared" si="4"/>
        <v>1</v>
      </c>
      <c r="AK68" s="44">
        <f t="shared" si="4"/>
        <v>1</v>
      </c>
      <c r="AL68" s="44">
        <f t="shared" si="4"/>
        <v>1</v>
      </c>
      <c r="AM68" s="45">
        <f t="shared" si="4"/>
        <v>1</v>
      </c>
      <c r="AN68" s="44">
        <f t="shared" si="4"/>
        <v>1</v>
      </c>
      <c r="AO68" s="44">
        <f t="shared" si="4"/>
        <v>1</v>
      </c>
      <c r="AP68" s="44">
        <f t="shared" si="4"/>
        <v>1</v>
      </c>
      <c r="AQ68" s="44">
        <f t="shared" si="4"/>
        <v>1</v>
      </c>
      <c r="AR68" s="44">
        <f t="shared" si="4"/>
        <v>1</v>
      </c>
      <c r="AS68" s="44">
        <f t="shared" si="4"/>
        <v>1</v>
      </c>
      <c r="AT68" s="45">
        <f t="shared" si="4"/>
        <v>1</v>
      </c>
      <c r="AU68" s="44">
        <f t="shared" si="4"/>
        <v>1</v>
      </c>
      <c r="AV68" s="44">
        <f t="shared" si="4"/>
        <v>1</v>
      </c>
      <c r="AW68" s="45" t="str">
        <f t="shared" si="4"/>
        <v/>
      </c>
      <c r="AX68" s="227"/>
      <c r="AY68" s="228"/>
      <c r="AZ68" s="228"/>
      <c r="BA68" s="229"/>
      <c r="BB68" s="175"/>
      <c r="BC68" s="176"/>
      <c r="BD68" s="176"/>
      <c r="BE68" s="176"/>
      <c r="BF68" s="177"/>
    </row>
    <row r="69" spans="1:73" ht="18.75" customHeight="1" x14ac:dyDescent="0.4">
      <c r="B69" s="239"/>
      <c r="C69" s="237"/>
      <c r="D69" s="237"/>
      <c r="E69" s="237"/>
      <c r="F69" s="237"/>
      <c r="G69" s="237"/>
      <c r="H69" s="237"/>
      <c r="I69" s="237"/>
      <c r="J69" s="237"/>
      <c r="K69" s="238"/>
      <c r="L69" s="245" t="s">
        <v>73</v>
      </c>
      <c r="M69" s="245"/>
      <c r="N69" s="245"/>
      <c r="O69" s="245"/>
      <c r="P69" s="245"/>
      <c r="Q69" s="245"/>
      <c r="R69" s="246"/>
      <c r="S69" s="43">
        <f t="shared" si="5"/>
        <v>2</v>
      </c>
      <c r="T69" s="44">
        <f t="shared" si="4"/>
        <v>2</v>
      </c>
      <c r="U69" s="44">
        <f t="shared" si="4"/>
        <v>2</v>
      </c>
      <c r="V69" s="44">
        <f t="shared" si="4"/>
        <v>2</v>
      </c>
      <c r="W69" s="44">
        <f t="shared" si="4"/>
        <v>2</v>
      </c>
      <c r="X69" s="44">
        <f>IF($L69="","",IF(COUNTIFS($F$22:$F$60,$L69,X$22:X$60,"&gt;0")=0,"",COUNTIFS($F$22:$F$60,$L69,X$22:X$60,"&gt;0")))</f>
        <v>2</v>
      </c>
      <c r="Y69" s="45">
        <f t="shared" si="4"/>
        <v>2</v>
      </c>
      <c r="Z69" s="50">
        <f t="shared" si="4"/>
        <v>2</v>
      </c>
      <c r="AA69" s="44">
        <f t="shared" si="4"/>
        <v>2</v>
      </c>
      <c r="AB69" s="44">
        <f t="shared" si="4"/>
        <v>2</v>
      </c>
      <c r="AC69" s="44">
        <f t="shared" si="4"/>
        <v>2</v>
      </c>
      <c r="AD69" s="44">
        <f t="shared" si="4"/>
        <v>2</v>
      </c>
      <c r="AE69" s="44">
        <f t="shared" si="4"/>
        <v>2</v>
      </c>
      <c r="AF69" s="45">
        <f t="shared" si="4"/>
        <v>2</v>
      </c>
      <c r="AG69" s="44">
        <f t="shared" si="4"/>
        <v>2</v>
      </c>
      <c r="AH69" s="44">
        <f t="shared" si="4"/>
        <v>2</v>
      </c>
      <c r="AI69" s="44">
        <f t="shared" si="4"/>
        <v>2</v>
      </c>
      <c r="AJ69" s="44">
        <f t="shared" si="4"/>
        <v>2</v>
      </c>
      <c r="AK69" s="44">
        <f t="shared" si="4"/>
        <v>2</v>
      </c>
      <c r="AL69" s="44">
        <f t="shared" si="4"/>
        <v>2</v>
      </c>
      <c r="AM69" s="45">
        <f t="shared" si="4"/>
        <v>2</v>
      </c>
      <c r="AN69" s="44">
        <f t="shared" si="4"/>
        <v>2</v>
      </c>
      <c r="AO69" s="44">
        <f t="shared" si="4"/>
        <v>2</v>
      </c>
      <c r="AP69" s="44">
        <f t="shared" si="4"/>
        <v>2</v>
      </c>
      <c r="AQ69" s="44">
        <f t="shared" si="4"/>
        <v>2</v>
      </c>
      <c r="AR69" s="44">
        <f t="shared" si="4"/>
        <v>2</v>
      </c>
      <c r="AS69" s="44">
        <f t="shared" si="4"/>
        <v>2</v>
      </c>
      <c r="AT69" s="45">
        <f t="shared" si="4"/>
        <v>2</v>
      </c>
      <c r="AU69" s="44">
        <f t="shared" si="4"/>
        <v>2</v>
      </c>
      <c r="AV69" s="44">
        <f t="shared" si="4"/>
        <v>2</v>
      </c>
      <c r="AW69" s="45" t="str">
        <f t="shared" si="4"/>
        <v/>
      </c>
      <c r="AX69" s="227"/>
      <c r="AY69" s="228"/>
      <c r="AZ69" s="228"/>
      <c r="BA69" s="229"/>
      <c r="BB69" s="175"/>
      <c r="BC69" s="176"/>
      <c r="BD69" s="176"/>
      <c r="BE69" s="176"/>
      <c r="BF69" s="177"/>
    </row>
    <row r="70" spans="1:73" ht="18.75" customHeight="1" x14ac:dyDescent="0.4">
      <c r="B70" s="239"/>
      <c r="C70" s="237"/>
      <c r="D70" s="237"/>
      <c r="E70" s="237"/>
      <c r="F70" s="237"/>
      <c r="G70" s="237"/>
      <c r="H70" s="237"/>
      <c r="I70" s="237"/>
      <c r="J70" s="237"/>
      <c r="K70" s="238"/>
      <c r="L70" s="245" t="s">
        <v>74</v>
      </c>
      <c r="M70" s="245"/>
      <c r="N70" s="245"/>
      <c r="O70" s="245"/>
      <c r="P70" s="245"/>
      <c r="Q70" s="245"/>
      <c r="R70" s="246"/>
      <c r="S70" s="43">
        <f t="shared" si="5"/>
        <v>1</v>
      </c>
      <c r="T70" s="44">
        <f t="shared" si="4"/>
        <v>1</v>
      </c>
      <c r="U70" s="44">
        <f t="shared" si="4"/>
        <v>1</v>
      </c>
      <c r="V70" s="44">
        <f t="shared" si="4"/>
        <v>1</v>
      </c>
      <c r="W70" s="44">
        <f t="shared" si="4"/>
        <v>1</v>
      </c>
      <c r="X70" s="44">
        <f t="shared" si="4"/>
        <v>1</v>
      </c>
      <c r="Y70" s="45">
        <f t="shared" si="4"/>
        <v>1</v>
      </c>
      <c r="Z70" s="50">
        <f t="shared" si="4"/>
        <v>1</v>
      </c>
      <c r="AA70" s="44">
        <f t="shared" si="4"/>
        <v>1</v>
      </c>
      <c r="AB70" s="44">
        <f t="shared" si="4"/>
        <v>1</v>
      </c>
      <c r="AC70" s="44">
        <f t="shared" si="4"/>
        <v>1</v>
      </c>
      <c r="AD70" s="44">
        <f t="shared" si="4"/>
        <v>1</v>
      </c>
      <c r="AE70" s="44">
        <f t="shared" si="4"/>
        <v>1</v>
      </c>
      <c r="AF70" s="45">
        <f t="shared" si="4"/>
        <v>1</v>
      </c>
      <c r="AG70" s="44">
        <f t="shared" si="4"/>
        <v>1</v>
      </c>
      <c r="AH70" s="44">
        <f t="shared" si="4"/>
        <v>1</v>
      </c>
      <c r="AI70" s="44">
        <f t="shared" si="4"/>
        <v>1</v>
      </c>
      <c r="AJ70" s="44">
        <f t="shared" si="4"/>
        <v>1</v>
      </c>
      <c r="AK70" s="44">
        <f t="shared" si="4"/>
        <v>1</v>
      </c>
      <c r="AL70" s="44">
        <f t="shared" si="4"/>
        <v>1</v>
      </c>
      <c r="AM70" s="45">
        <f t="shared" si="4"/>
        <v>1</v>
      </c>
      <c r="AN70" s="44">
        <f t="shared" si="4"/>
        <v>1</v>
      </c>
      <c r="AO70" s="44">
        <f t="shared" si="4"/>
        <v>1</v>
      </c>
      <c r="AP70" s="44">
        <f t="shared" si="4"/>
        <v>1</v>
      </c>
      <c r="AQ70" s="44">
        <f t="shared" si="4"/>
        <v>1</v>
      </c>
      <c r="AR70" s="44">
        <f t="shared" si="4"/>
        <v>1</v>
      </c>
      <c r="AS70" s="44">
        <f t="shared" si="4"/>
        <v>1</v>
      </c>
      <c r="AT70" s="45">
        <f t="shared" si="4"/>
        <v>1</v>
      </c>
      <c r="AU70" s="44">
        <f t="shared" si="4"/>
        <v>1</v>
      </c>
      <c r="AV70" s="44">
        <f t="shared" si="4"/>
        <v>1</v>
      </c>
      <c r="AW70" s="45" t="str">
        <f t="shared" si="4"/>
        <v/>
      </c>
      <c r="AX70" s="227"/>
      <c r="AY70" s="228"/>
      <c r="AZ70" s="228"/>
      <c r="BA70" s="229"/>
      <c r="BB70" s="175"/>
      <c r="BC70" s="176"/>
      <c r="BD70" s="176"/>
      <c r="BE70" s="176"/>
      <c r="BF70" s="177"/>
    </row>
    <row r="71" spans="1:73" ht="19.5" customHeight="1" thickBot="1" x14ac:dyDescent="0.45">
      <c r="B71" s="240"/>
      <c r="C71" s="241"/>
      <c r="D71" s="241"/>
      <c r="E71" s="241"/>
      <c r="F71" s="241"/>
      <c r="G71" s="241"/>
      <c r="H71" s="241"/>
      <c r="I71" s="241"/>
      <c r="J71" s="241"/>
      <c r="K71" s="242"/>
      <c r="L71" s="216"/>
      <c r="M71" s="216"/>
      <c r="N71" s="216"/>
      <c r="O71" s="216"/>
      <c r="P71" s="216"/>
      <c r="Q71" s="216"/>
      <c r="R71" s="217"/>
      <c r="S71" s="46" t="str">
        <f t="shared" si="5"/>
        <v/>
      </c>
      <c r="T71" s="47" t="str">
        <f t="shared" si="4"/>
        <v/>
      </c>
      <c r="U71" s="47" t="str">
        <f t="shared" si="4"/>
        <v/>
      </c>
      <c r="V71" s="47" t="str">
        <f t="shared" si="4"/>
        <v/>
      </c>
      <c r="W71" s="47" t="str">
        <f t="shared" si="4"/>
        <v/>
      </c>
      <c r="X71" s="47" t="str">
        <f t="shared" si="4"/>
        <v/>
      </c>
      <c r="Y71" s="48" t="str">
        <f t="shared" si="4"/>
        <v/>
      </c>
      <c r="Z71" s="51" t="str">
        <f t="shared" si="4"/>
        <v/>
      </c>
      <c r="AA71" s="47" t="str">
        <f t="shared" si="4"/>
        <v/>
      </c>
      <c r="AB71" s="47" t="str">
        <f t="shared" si="4"/>
        <v/>
      </c>
      <c r="AC71" s="47" t="str">
        <f t="shared" si="4"/>
        <v/>
      </c>
      <c r="AD71" s="47" t="str">
        <f t="shared" si="4"/>
        <v/>
      </c>
      <c r="AE71" s="47" t="str">
        <f t="shared" si="4"/>
        <v/>
      </c>
      <c r="AF71" s="48" t="str">
        <f t="shared" si="4"/>
        <v/>
      </c>
      <c r="AG71" s="47" t="str">
        <f t="shared" si="4"/>
        <v/>
      </c>
      <c r="AH71" s="47" t="str">
        <f t="shared" si="4"/>
        <v/>
      </c>
      <c r="AI71" s="47" t="str">
        <f t="shared" si="4"/>
        <v/>
      </c>
      <c r="AJ71" s="47" t="str">
        <f t="shared" si="4"/>
        <v/>
      </c>
      <c r="AK71" s="47" t="str">
        <f t="shared" si="4"/>
        <v/>
      </c>
      <c r="AL71" s="47" t="str">
        <f t="shared" si="4"/>
        <v/>
      </c>
      <c r="AM71" s="48" t="str">
        <f t="shared" si="4"/>
        <v/>
      </c>
      <c r="AN71" s="47" t="str">
        <f t="shared" si="4"/>
        <v/>
      </c>
      <c r="AO71" s="47" t="str">
        <f t="shared" si="4"/>
        <v/>
      </c>
      <c r="AP71" s="47" t="str">
        <f t="shared" si="4"/>
        <v/>
      </c>
      <c r="AQ71" s="47" t="str">
        <f t="shared" si="4"/>
        <v/>
      </c>
      <c r="AR71" s="47" t="str">
        <f t="shared" si="4"/>
        <v/>
      </c>
      <c r="AS71" s="47" t="str">
        <f t="shared" si="4"/>
        <v/>
      </c>
      <c r="AT71" s="48" t="str">
        <f t="shared" si="4"/>
        <v/>
      </c>
      <c r="AU71" s="47" t="str">
        <f t="shared" si="4"/>
        <v/>
      </c>
      <c r="AV71" s="47" t="str">
        <f t="shared" si="4"/>
        <v/>
      </c>
      <c r="AW71" s="48" t="str">
        <f t="shared" si="4"/>
        <v/>
      </c>
      <c r="AX71" s="230"/>
      <c r="AY71" s="231"/>
      <c r="AZ71" s="231"/>
      <c r="BA71" s="232"/>
      <c r="BB71" s="181"/>
      <c r="BC71" s="182"/>
      <c r="BD71" s="182"/>
      <c r="BE71" s="182"/>
      <c r="BF71" s="183"/>
    </row>
    <row r="72" spans="1:73" ht="11.45" customHeight="1" x14ac:dyDescent="0.4">
      <c r="A72" s="184"/>
      <c r="B72" s="184"/>
      <c r="C72" s="184"/>
      <c r="D72" s="184"/>
      <c r="E72" s="184"/>
      <c r="F72" s="184"/>
      <c r="G72" s="184"/>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6"/>
      <c r="AS72" s="186"/>
      <c r="AT72" s="186"/>
      <c r="AU72" s="186"/>
      <c r="AV72" s="186"/>
      <c r="AW72" s="186"/>
      <c r="AX72" s="186"/>
      <c r="AY72" s="186"/>
      <c r="AZ72" s="186"/>
      <c r="BA72" s="186"/>
    </row>
    <row r="73" spans="1:73" ht="20.25" customHeight="1" x14ac:dyDescent="0.2">
      <c r="A73" s="187"/>
      <c r="B73" s="187"/>
      <c r="C73" s="184"/>
      <c r="D73" s="184"/>
      <c r="E73" s="184"/>
      <c r="F73" s="184"/>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8"/>
      <c r="AS73" s="188"/>
      <c r="AT73" s="188"/>
      <c r="AU73" s="188"/>
      <c r="AV73" s="188"/>
      <c r="BN73" s="189"/>
      <c r="BO73" s="190"/>
      <c r="BP73" s="189"/>
      <c r="BQ73" s="189"/>
      <c r="BR73" s="189"/>
      <c r="BS73" s="191"/>
      <c r="BT73" s="192"/>
      <c r="BU73" s="192"/>
    </row>
    <row r="74" spans="1:73" ht="20.25" customHeight="1" x14ac:dyDescent="0.4">
      <c r="A74" s="184"/>
      <c r="B74" s="184"/>
      <c r="C74" s="193"/>
      <c r="D74" s="193"/>
      <c r="E74" s="193"/>
      <c r="F74" s="193"/>
      <c r="G74" s="193"/>
      <c r="H74" s="194"/>
      <c r="I74" s="19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row>
    <row r="75" spans="1:73" ht="20.25" customHeight="1" x14ac:dyDescent="0.4">
      <c r="A75" s="184"/>
      <c r="B75" s="184"/>
      <c r="C75" s="193"/>
      <c r="D75" s="193"/>
      <c r="E75" s="193"/>
      <c r="F75" s="193"/>
      <c r="G75" s="193"/>
      <c r="H75" s="194"/>
      <c r="I75" s="19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row>
    <row r="76" spans="1:73" ht="20.25" customHeight="1" x14ac:dyDescent="0.4">
      <c r="A76" s="184"/>
      <c r="B76" s="184"/>
      <c r="C76" s="194"/>
      <c r="D76" s="194"/>
      <c r="E76" s="194"/>
      <c r="F76" s="194"/>
      <c r="G76" s="19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row>
    <row r="77" spans="1:73" ht="20.25" customHeight="1" x14ac:dyDescent="0.4">
      <c r="A77" s="184"/>
      <c r="B77" s="184"/>
      <c r="C77" s="194"/>
      <c r="D77" s="194"/>
      <c r="E77" s="194"/>
      <c r="F77" s="194"/>
      <c r="G77" s="19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row>
    <row r="78" spans="1:73" ht="20.25" customHeight="1" x14ac:dyDescent="0.4">
      <c r="A78" s="184"/>
      <c r="B78" s="184"/>
      <c r="C78" s="194"/>
      <c r="D78" s="194"/>
      <c r="E78" s="194"/>
      <c r="F78" s="194"/>
      <c r="G78" s="19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row>
    <row r="79" spans="1:73" ht="20.25" customHeight="1" x14ac:dyDescent="0.4">
      <c r="C79" s="124"/>
      <c r="D79" s="124"/>
      <c r="E79" s="124"/>
      <c r="F79" s="124"/>
      <c r="G79" s="124"/>
    </row>
  </sheetData>
  <sheetProtection sheet="1" insertColumns="0" deleteRows="0"/>
  <mergeCells count="282">
    <mergeCell ref="B6:J6"/>
    <mergeCell ref="AV6:AW6"/>
    <mergeCell ref="L8:N8"/>
    <mergeCell ref="P8:R8"/>
    <mergeCell ref="T8:U8"/>
    <mergeCell ref="AA8:AB8"/>
    <mergeCell ref="AE8:AF8"/>
    <mergeCell ref="AI8:AJ8"/>
    <mergeCell ref="AP1:BE1"/>
    <mergeCell ref="Z2:AA2"/>
    <mergeCell ref="AC2:AD2"/>
    <mergeCell ref="AG2:AH2"/>
    <mergeCell ref="AP2:BE2"/>
    <mergeCell ref="BB3:BE3"/>
    <mergeCell ref="A1:W2"/>
    <mergeCell ref="B12:V12"/>
    <mergeCell ref="AO12:AQ12"/>
    <mergeCell ref="B13:V13"/>
    <mergeCell ref="B14:V14"/>
    <mergeCell ref="AU14:AW14"/>
    <mergeCell ref="AY14:BA14"/>
    <mergeCell ref="BA8:BC8"/>
    <mergeCell ref="L10:N10"/>
    <mergeCell ref="P10:R10"/>
    <mergeCell ref="T10:U10"/>
    <mergeCell ref="AM10:AN10"/>
    <mergeCell ref="BA10:BC10"/>
    <mergeCell ref="BB17:BF21"/>
    <mergeCell ref="S18:Y18"/>
    <mergeCell ref="Z18:AF18"/>
    <mergeCell ref="AG18:AM18"/>
    <mergeCell ref="AN18:AT18"/>
    <mergeCell ref="AU18:AW18"/>
    <mergeCell ref="BC14:BD14"/>
    <mergeCell ref="B17:B21"/>
    <mergeCell ref="C17:E21"/>
    <mergeCell ref="G17:G21"/>
    <mergeCell ref="H17:K21"/>
    <mergeCell ref="L17:O21"/>
    <mergeCell ref="P17:R21"/>
    <mergeCell ref="S17:AW17"/>
    <mergeCell ref="AX17:AY21"/>
    <mergeCell ref="AZ17:BA21"/>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B55:BF57"/>
    <mergeCell ref="C56:E56"/>
    <mergeCell ref="P56:R56"/>
    <mergeCell ref="AX56:AY56"/>
    <mergeCell ref="AZ56:BA56"/>
    <mergeCell ref="C57:E57"/>
    <mergeCell ref="P57:R57"/>
    <mergeCell ref="AX57:AY57"/>
    <mergeCell ref="AZ57:BA57"/>
    <mergeCell ref="BB58:BF60"/>
    <mergeCell ref="C59:E59"/>
    <mergeCell ref="P59:R59"/>
    <mergeCell ref="AX59:AY59"/>
    <mergeCell ref="AZ59:BA59"/>
    <mergeCell ref="C60:E60"/>
    <mergeCell ref="P60:R60"/>
    <mergeCell ref="AX60:AY60"/>
    <mergeCell ref="B58:B60"/>
    <mergeCell ref="C58:E58"/>
    <mergeCell ref="G58:G60"/>
    <mergeCell ref="H58:K60"/>
    <mergeCell ref="L58:O60"/>
    <mergeCell ref="P58:R58"/>
    <mergeCell ref="AZ60:BA60"/>
    <mergeCell ref="H62:R62"/>
    <mergeCell ref="AX62:AY62"/>
    <mergeCell ref="AZ62:BA62"/>
    <mergeCell ref="H63:R63"/>
    <mergeCell ref="AX63:AY63"/>
    <mergeCell ref="AZ63:BA63"/>
    <mergeCell ref="AX58:AY58"/>
    <mergeCell ref="AZ58:BA58"/>
    <mergeCell ref="L70:R70"/>
    <mergeCell ref="L71:R71"/>
    <mergeCell ref="H64:R64"/>
    <mergeCell ref="AX64:AY64"/>
    <mergeCell ref="AZ64:BA64"/>
    <mergeCell ref="H65:R65"/>
    <mergeCell ref="AX65:BA71"/>
    <mergeCell ref="H66:R66"/>
    <mergeCell ref="B67:K71"/>
    <mergeCell ref="L67:R67"/>
    <mergeCell ref="L68:R68"/>
    <mergeCell ref="L69:R69"/>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E8:AF8">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9 C56 C53 C23 C26 C29 C32 C35 C38 C41 C44 C47 C50">
      <formula1>職種</formula1>
    </dataValidation>
    <dataValidation type="list" allowBlank="1" showInputMessage="1" showErrorMessage="1" sqref="G55:G56 G58:G59 G25:G26 G22:G23 G28:G29 G43:G44 G46:G47 G49:G50 G31:G32 G34:G35 G37:G38 G40:G41 G52:G53">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'シフト記号表（勤務時間帯)'!$C$5:$C$36</xm:f>
          </x14:formula1>
          <xm:sqref>AW28 AW31 AW34 AW37 AW40 AW43 AW46 AW49 AW52 AW22 S58:AW58 S55:AW55 AW25</xm:sqref>
        </x14:dataValidation>
        <x14:dataValidation type="list" allowBlank="1" showInputMessage="1" showErrorMessage="1">
          <x14:formula1>
            <xm:f>プルダウン・リスト!$C$4:$C$8</xm:f>
          </x14:formula1>
          <xm:sqref>AP1:BE1</xm:sqref>
        </x14:dataValidation>
        <x14:dataValidation type="list" allowBlank="1" showInputMessage="1" showErrorMessage="1">
          <x14:formula1>
            <xm:f>'【記載例】シフト記号表（勤務時間帯）'!$C$5:$C$36</xm:f>
          </x14:formula1>
          <xm:sqref>S22:AV22 S25:AV25 S28:AV28 S31:AV31 S34:AV34 S52:AV52 S37:AV37 S43:AV43 S46:AV46 S49:AV49 S40:AV40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6"/>
  <sheetViews>
    <sheetView workbookViewId="0">
      <selection activeCell="G16" sqref="G16"/>
    </sheetView>
  </sheetViews>
  <sheetFormatPr defaultRowHeight="18.75" x14ac:dyDescent="0.4"/>
  <cols>
    <col min="1" max="1" width="1.625" style="197" customWidth="1"/>
    <col min="2" max="2" width="15.125" style="196" bestFit="1" customWidth="1"/>
    <col min="3" max="3" width="10.625" style="196" customWidth="1"/>
    <col min="4" max="4" width="3.375" style="196" bestFit="1" customWidth="1"/>
    <col min="5" max="5" width="15.625" style="197" customWidth="1"/>
    <col min="6" max="6" width="3.375" style="197" bestFit="1" customWidth="1"/>
    <col min="7" max="7" width="15.625" style="197" customWidth="1"/>
    <col min="8" max="8" width="3.375" style="197" bestFit="1" customWidth="1"/>
    <col min="9" max="9" width="15.625" style="196" customWidth="1"/>
    <col min="10" max="10" width="3.375" style="197" bestFit="1" customWidth="1"/>
    <col min="11" max="11" width="15.625" style="197" customWidth="1"/>
    <col min="12" max="12" width="5" style="197" customWidth="1"/>
    <col min="13" max="13" width="15.625" style="197" customWidth="1"/>
    <col min="14" max="14" width="3.375" style="197" customWidth="1"/>
    <col min="15" max="15" width="15.625" style="197" customWidth="1"/>
    <col min="16" max="16" width="3.375" style="197" customWidth="1"/>
    <col min="17" max="17" width="15.625" style="197" customWidth="1"/>
    <col min="18" max="18" width="3.375" style="197" customWidth="1"/>
    <col min="19" max="19" width="15.625" style="197" customWidth="1"/>
    <col min="20" max="20" width="3.375" style="197" customWidth="1"/>
    <col min="21" max="21" width="15.625" style="197" customWidth="1"/>
    <col min="22" max="16384" width="9" style="197"/>
  </cols>
  <sheetData>
    <row r="1" spans="1:21" ht="19.5" x14ac:dyDescent="0.4">
      <c r="A1" s="211" t="s">
        <v>224</v>
      </c>
      <c r="B1" s="195"/>
    </row>
    <row r="2" spans="1:21" x14ac:dyDescent="0.4">
      <c r="B2" s="198" t="s">
        <v>83</v>
      </c>
      <c r="E2" s="199" t="s">
        <v>198</v>
      </c>
      <c r="I2" s="200" t="s">
        <v>199</v>
      </c>
    </row>
    <row r="3" spans="1:21" x14ac:dyDescent="0.4">
      <c r="B3" s="198"/>
      <c r="E3" s="415" t="s">
        <v>53</v>
      </c>
      <c r="F3" s="415"/>
      <c r="G3" s="415"/>
      <c r="H3" s="415"/>
      <c r="I3" s="415"/>
      <c r="J3" s="415"/>
      <c r="K3" s="415"/>
      <c r="M3" s="415" t="s">
        <v>50</v>
      </c>
      <c r="N3" s="415"/>
      <c r="O3" s="415"/>
      <c r="Q3" s="415" t="s">
        <v>104</v>
      </c>
      <c r="R3" s="415"/>
      <c r="S3" s="415"/>
      <c r="T3" s="415"/>
      <c r="U3" s="415"/>
    </row>
    <row r="4" spans="1:21" x14ac:dyDescent="0.4">
      <c r="B4" s="196" t="s">
        <v>84</v>
      </c>
      <c r="C4" s="196" t="s">
        <v>6</v>
      </c>
      <c r="E4" s="196" t="s">
        <v>85</v>
      </c>
      <c r="F4" s="196"/>
      <c r="G4" s="196" t="s">
        <v>86</v>
      </c>
      <c r="I4" s="196" t="s">
        <v>87</v>
      </c>
      <c r="K4" s="196" t="s">
        <v>53</v>
      </c>
      <c r="M4" s="196" t="s">
        <v>51</v>
      </c>
      <c r="O4" s="196" t="s">
        <v>52</v>
      </c>
      <c r="Q4" s="196" t="s">
        <v>51</v>
      </c>
      <c r="S4" s="196" t="s">
        <v>52</v>
      </c>
      <c r="U4" s="196" t="s">
        <v>53</v>
      </c>
    </row>
    <row r="5" spans="1:21" x14ac:dyDescent="0.4">
      <c r="B5" s="196" t="s">
        <v>88</v>
      </c>
      <c r="C5" s="201" t="s">
        <v>89</v>
      </c>
      <c r="D5" s="196" t="s">
        <v>90</v>
      </c>
      <c r="E5" s="202" t="s">
        <v>91</v>
      </c>
      <c r="F5" s="196" t="s">
        <v>1</v>
      </c>
      <c r="G5" s="202" t="s">
        <v>91</v>
      </c>
      <c r="H5" s="197" t="s">
        <v>92</v>
      </c>
      <c r="I5" s="202" t="s">
        <v>91</v>
      </c>
      <c r="J5" s="197" t="s">
        <v>20</v>
      </c>
      <c r="K5" s="67" t="s">
        <v>91</v>
      </c>
      <c r="M5" s="202" t="s">
        <v>91</v>
      </c>
      <c r="N5" s="196" t="s">
        <v>1</v>
      </c>
      <c r="O5" s="202" t="s">
        <v>91</v>
      </c>
      <c r="Q5" s="67" t="s">
        <v>91</v>
      </c>
      <c r="R5" s="196" t="s">
        <v>1</v>
      </c>
      <c r="S5" s="67" t="s">
        <v>91</v>
      </c>
      <c r="U5" s="67" t="s">
        <v>91</v>
      </c>
    </row>
    <row r="6" spans="1:21" x14ac:dyDescent="0.4">
      <c r="B6" s="196" t="s">
        <v>93</v>
      </c>
      <c r="C6" s="201" t="s">
        <v>94</v>
      </c>
      <c r="D6" s="196" t="s">
        <v>90</v>
      </c>
      <c r="E6" s="202" t="s">
        <v>91</v>
      </c>
      <c r="F6" s="196" t="s">
        <v>1</v>
      </c>
      <c r="G6" s="202" t="s">
        <v>91</v>
      </c>
      <c r="H6" s="197" t="s">
        <v>92</v>
      </c>
      <c r="I6" s="202" t="s">
        <v>91</v>
      </c>
      <c r="J6" s="197" t="s">
        <v>20</v>
      </c>
      <c r="K6" s="67" t="s">
        <v>91</v>
      </c>
      <c r="M6" s="202" t="s">
        <v>91</v>
      </c>
      <c r="N6" s="196" t="s">
        <v>1</v>
      </c>
      <c r="O6" s="202" t="s">
        <v>91</v>
      </c>
      <c r="Q6" s="67" t="s">
        <v>91</v>
      </c>
      <c r="R6" s="196" t="s">
        <v>1</v>
      </c>
      <c r="S6" s="67" t="s">
        <v>91</v>
      </c>
      <c r="U6" s="67" t="s">
        <v>91</v>
      </c>
    </row>
    <row r="7" spans="1:21" x14ac:dyDescent="0.4">
      <c r="B7" s="196" t="s">
        <v>95</v>
      </c>
      <c r="C7" s="201" t="s">
        <v>96</v>
      </c>
      <c r="D7" s="196" t="s">
        <v>90</v>
      </c>
      <c r="E7" s="202" t="s">
        <v>91</v>
      </c>
      <c r="F7" s="196" t="s">
        <v>1</v>
      </c>
      <c r="G7" s="202" t="s">
        <v>91</v>
      </c>
      <c r="H7" s="197" t="s">
        <v>92</v>
      </c>
      <c r="I7" s="202" t="s">
        <v>91</v>
      </c>
      <c r="J7" s="197" t="s">
        <v>20</v>
      </c>
      <c r="K7" s="67" t="s">
        <v>91</v>
      </c>
      <c r="M7" s="202" t="s">
        <v>91</v>
      </c>
      <c r="N7" s="196" t="s">
        <v>1</v>
      </c>
      <c r="O7" s="202" t="s">
        <v>91</v>
      </c>
      <c r="Q7" s="67" t="s">
        <v>91</v>
      </c>
      <c r="R7" s="196" t="s">
        <v>1</v>
      </c>
      <c r="S7" s="67" t="s">
        <v>91</v>
      </c>
      <c r="U7" s="67" t="s">
        <v>91</v>
      </c>
    </row>
    <row r="8" spans="1:21" x14ac:dyDescent="0.4">
      <c r="C8" s="201" t="s">
        <v>32</v>
      </c>
      <c r="D8" s="196" t="s">
        <v>90</v>
      </c>
      <c r="E8" s="202">
        <v>0.375</v>
      </c>
      <c r="F8" s="196" t="s">
        <v>1</v>
      </c>
      <c r="G8" s="202">
        <v>0.75</v>
      </c>
      <c r="H8" s="197" t="s">
        <v>92</v>
      </c>
      <c r="I8" s="202">
        <v>4.1666666666666664E-2</v>
      </c>
      <c r="J8" s="197" t="s">
        <v>20</v>
      </c>
      <c r="K8" s="67">
        <f>(G8-E8-I8)*24</f>
        <v>8</v>
      </c>
      <c r="M8" s="202">
        <v>0.39583333333333298</v>
      </c>
      <c r="N8" s="196" t="s">
        <v>1</v>
      </c>
      <c r="O8" s="202">
        <v>0.6875</v>
      </c>
      <c r="Q8" s="68">
        <f>IF(E8&lt;M8,M8,E8)</f>
        <v>0.39583333333333298</v>
      </c>
      <c r="R8" s="196" t="s">
        <v>1</v>
      </c>
      <c r="S8" s="68">
        <f>IF(G8&gt;O8,O8,G8)</f>
        <v>0.6875</v>
      </c>
      <c r="U8" s="203">
        <f>(S8-Q8)*24</f>
        <v>7.0000000000000089</v>
      </c>
    </row>
    <row r="9" spans="1:21" x14ac:dyDescent="0.4">
      <c r="C9" s="201" t="s">
        <v>35</v>
      </c>
      <c r="D9" s="196" t="s">
        <v>90</v>
      </c>
      <c r="E9" s="202"/>
      <c r="F9" s="196" t="s">
        <v>1</v>
      </c>
      <c r="G9" s="202"/>
      <c r="H9" s="197" t="s">
        <v>92</v>
      </c>
      <c r="I9" s="202">
        <v>0</v>
      </c>
      <c r="J9" s="197" t="s">
        <v>20</v>
      </c>
      <c r="K9" s="67">
        <f>(G9-E9-I9)*24</f>
        <v>0</v>
      </c>
      <c r="M9" s="202">
        <v>0.39583333333333298</v>
      </c>
      <c r="N9" s="196" t="s">
        <v>1</v>
      </c>
      <c r="O9" s="202">
        <v>0.6875</v>
      </c>
      <c r="Q9" s="68">
        <f t="shared" ref="Q9:Q21" si="0">IF(E9&lt;M9,M9,E9)</f>
        <v>0.39583333333333298</v>
      </c>
      <c r="R9" s="196" t="s">
        <v>1</v>
      </c>
      <c r="S9" s="68">
        <f t="shared" ref="S9:S21" si="1">IF(G9&gt;O9,O9,G9)</f>
        <v>0</v>
      </c>
      <c r="U9" s="203">
        <f t="shared" ref="U9:U21" si="2">(S9-Q9)*24</f>
        <v>-9.4999999999999911</v>
      </c>
    </row>
    <row r="10" spans="1:21" x14ac:dyDescent="0.4">
      <c r="C10" s="201" t="s">
        <v>33</v>
      </c>
      <c r="D10" s="196" t="s">
        <v>90</v>
      </c>
      <c r="E10" s="202"/>
      <c r="F10" s="196" t="s">
        <v>1</v>
      </c>
      <c r="G10" s="202"/>
      <c r="H10" s="197" t="s">
        <v>92</v>
      </c>
      <c r="I10" s="202">
        <v>0</v>
      </c>
      <c r="J10" s="197" t="s">
        <v>20</v>
      </c>
      <c r="K10" s="67">
        <f t="shared" ref="K10:K21" si="3">(G10-E10-I10)*24</f>
        <v>0</v>
      </c>
      <c r="M10" s="202">
        <v>0.39583333333333298</v>
      </c>
      <c r="N10" s="196" t="s">
        <v>1</v>
      </c>
      <c r="O10" s="202">
        <v>0.6875</v>
      </c>
      <c r="Q10" s="68">
        <f t="shared" si="0"/>
        <v>0.39583333333333298</v>
      </c>
      <c r="R10" s="196" t="s">
        <v>1</v>
      </c>
      <c r="S10" s="68">
        <f t="shared" si="1"/>
        <v>0</v>
      </c>
      <c r="U10" s="203">
        <f t="shared" si="2"/>
        <v>-9.4999999999999911</v>
      </c>
    </row>
    <row r="11" spans="1:21" x14ac:dyDescent="0.4">
      <c r="C11" s="201" t="s">
        <v>40</v>
      </c>
      <c r="D11" s="196" t="s">
        <v>90</v>
      </c>
      <c r="E11" s="202"/>
      <c r="F11" s="196" t="s">
        <v>1</v>
      </c>
      <c r="G11" s="202"/>
      <c r="H11" s="197" t="s">
        <v>92</v>
      </c>
      <c r="I11" s="202">
        <v>0</v>
      </c>
      <c r="J11" s="197" t="s">
        <v>20</v>
      </c>
      <c r="K11" s="67">
        <f t="shared" si="3"/>
        <v>0</v>
      </c>
      <c r="M11" s="202">
        <v>0.39583333333333298</v>
      </c>
      <c r="N11" s="196" t="s">
        <v>1</v>
      </c>
      <c r="O11" s="202">
        <v>0.6875</v>
      </c>
      <c r="Q11" s="68">
        <f t="shared" si="0"/>
        <v>0.39583333333333298</v>
      </c>
      <c r="R11" s="196" t="s">
        <v>1</v>
      </c>
      <c r="S11" s="68">
        <f t="shared" si="1"/>
        <v>0</v>
      </c>
      <c r="U11" s="203">
        <f t="shared" si="2"/>
        <v>-9.4999999999999911</v>
      </c>
    </row>
    <row r="12" spans="1:21" x14ac:dyDescent="0.4">
      <c r="C12" s="201" t="s">
        <v>36</v>
      </c>
      <c r="D12" s="196" t="s">
        <v>90</v>
      </c>
      <c r="E12" s="202"/>
      <c r="F12" s="196" t="s">
        <v>1</v>
      </c>
      <c r="G12" s="202"/>
      <c r="H12" s="197" t="s">
        <v>92</v>
      </c>
      <c r="I12" s="202">
        <v>0</v>
      </c>
      <c r="J12" s="197" t="s">
        <v>20</v>
      </c>
      <c r="K12" s="67">
        <f t="shared" si="3"/>
        <v>0</v>
      </c>
      <c r="M12" s="202">
        <v>0.39583333333333298</v>
      </c>
      <c r="N12" s="196" t="s">
        <v>1</v>
      </c>
      <c r="O12" s="202">
        <v>0.6875</v>
      </c>
      <c r="Q12" s="68">
        <f t="shared" si="0"/>
        <v>0.39583333333333298</v>
      </c>
      <c r="R12" s="196" t="s">
        <v>1</v>
      </c>
      <c r="S12" s="68">
        <f t="shared" si="1"/>
        <v>0</v>
      </c>
      <c r="U12" s="203">
        <f t="shared" si="2"/>
        <v>-9.4999999999999911</v>
      </c>
    </row>
    <row r="13" spans="1:21" x14ac:dyDescent="0.4">
      <c r="C13" s="201" t="s">
        <v>37</v>
      </c>
      <c r="D13" s="196" t="s">
        <v>90</v>
      </c>
      <c r="E13" s="202"/>
      <c r="F13" s="196" t="s">
        <v>1</v>
      </c>
      <c r="G13" s="202"/>
      <c r="H13" s="197" t="s">
        <v>92</v>
      </c>
      <c r="I13" s="202">
        <v>0</v>
      </c>
      <c r="J13" s="197" t="s">
        <v>20</v>
      </c>
      <c r="K13" s="67">
        <f t="shared" si="3"/>
        <v>0</v>
      </c>
      <c r="M13" s="202">
        <v>0.39583333333333298</v>
      </c>
      <c r="N13" s="196" t="s">
        <v>1</v>
      </c>
      <c r="O13" s="202">
        <v>0.6875</v>
      </c>
      <c r="Q13" s="68">
        <f t="shared" si="0"/>
        <v>0.39583333333333298</v>
      </c>
      <c r="R13" s="196" t="s">
        <v>1</v>
      </c>
      <c r="S13" s="68">
        <f t="shared" si="1"/>
        <v>0</v>
      </c>
      <c r="U13" s="203">
        <f t="shared" si="2"/>
        <v>-9.4999999999999911</v>
      </c>
    </row>
    <row r="14" spans="1:21" x14ac:dyDescent="0.4">
      <c r="C14" s="201" t="s">
        <v>41</v>
      </c>
      <c r="D14" s="196" t="s">
        <v>90</v>
      </c>
      <c r="E14" s="202"/>
      <c r="F14" s="196" t="s">
        <v>1</v>
      </c>
      <c r="G14" s="202"/>
      <c r="H14" s="197" t="s">
        <v>92</v>
      </c>
      <c r="I14" s="202">
        <v>0</v>
      </c>
      <c r="J14" s="197" t="s">
        <v>20</v>
      </c>
      <c r="K14" s="67">
        <f t="shared" si="3"/>
        <v>0</v>
      </c>
      <c r="M14" s="202">
        <v>0.39583333333333298</v>
      </c>
      <c r="N14" s="196" t="s">
        <v>1</v>
      </c>
      <c r="O14" s="202">
        <v>0.6875</v>
      </c>
      <c r="Q14" s="68">
        <f t="shared" si="0"/>
        <v>0.39583333333333298</v>
      </c>
      <c r="R14" s="196" t="s">
        <v>1</v>
      </c>
      <c r="S14" s="68">
        <f>IF(G14&gt;O14,O14,G14)</f>
        <v>0</v>
      </c>
      <c r="U14" s="203">
        <f t="shared" si="2"/>
        <v>-9.4999999999999911</v>
      </c>
    </row>
    <row r="15" spans="1:21" x14ac:dyDescent="0.4">
      <c r="C15" s="201" t="s">
        <v>34</v>
      </c>
      <c r="D15" s="196" t="s">
        <v>90</v>
      </c>
      <c r="E15" s="202"/>
      <c r="F15" s="196" t="s">
        <v>1</v>
      </c>
      <c r="G15" s="202"/>
      <c r="H15" s="197" t="s">
        <v>92</v>
      </c>
      <c r="I15" s="202">
        <v>0</v>
      </c>
      <c r="J15" s="197" t="s">
        <v>20</v>
      </c>
      <c r="K15" s="67">
        <f t="shared" si="3"/>
        <v>0</v>
      </c>
      <c r="M15" s="202">
        <v>0.39583333333333298</v>
      </c>
      <c r="N15" s="196" t="s">
        <v>1</v>
      </c>
      <c r="O15" s="202">
        <v>0.6875</v>
      </c>
      <c r="Q15" s="68">
        <f t="shared" si="0"/>
        <v>0.39583333333333298</v>
      </c>
      <c r="R15" s="196" t="s">
        <v>1</v>
      </c>
      <c r="S15" s="68">
        <f t="shared" si="1"/>
        <v>0</v>
      </c>
      <c r="U15" s="203">
        <f t="shared" si="2"/>
        <v>-9.4999999999999911</v>
      </c>
    </row>
    <row r="16" spans="1:21" x14ac:dyDescent="0.4">
      <c r="C16" s="201" t="s">
        <v>42</v>
      </c>
      <c r="D16" s="196" t="s">
        <v>90</v>
      </c>
      <c r="E16" s="202"/>
      <c r="F16" s="196" t="s">
        <v>1</v>
      </c>
      <c r="G16" s="202"/>
      <c r="H16" s="197" t="s">
        <v>92</v>
      </c>
      <c r="I16" s="202">
        <v>0</v>
      </c>
      <c r="J16" s="197" t="s">
        <v>20</v>
      </c>
      <c r="K16" s="67">
        <f t="shared" si="3"/>
        <v>0</v>
      </c>
      <c r="M16" s="202">
        <v>0.39583333333333298</v>
      </c>
      <c r="N16" s="196" t="s">
        <v>1</v>
      </c>
      <c r="O16" s="202">
        <v>0.6875</v>
      </c>
      <c r="Q16" s="68">
        <f t="shared" si="0"/>
        <v>0.39583333333333298</v>
      </c>
      <c r="R16" s="196" t="s">
        <v>1</v>
      </c>
      <c r="S16" s="68">
        <f t="shared" si="1"/>
        <v>0</v>
      </c>
      <c r="U16" s="203">
        <f t="shared" si="2"/>
        <v>-9.4999999999999911</v>
      </c>
    </row>
    <row r="17" spans="3:21" x14ac:dyDescent="0.4">
      <c r="C17" s="201" t="s">
        <v>43</v>
      </c>
      <c r="D17" s="196" t="s">
        <v>90</v>
      </c>
      <c r="E17" s="202"/>
      <c r="F17" s="196" t="s">
        <v>1</v>
      </c>
      <c r="G17" s="202"/>
      <c r="H17" s="197" t="s">
        <v>92</v>
      </c>
      <c r="I17" s="202">
        <v>0</v>
      </c>
      <c r="J17" s="197" t="s">
        <v>20</v>
      </c>
      <c r="K17" s="67">
        <f t="shared" si="3"/>
        <v>0</v>
      </c>
      <c r="M17" s="202">
        <v>0.39583333333333298</v>
      </c>
      <c r="N17" s="196" t="s">
        <v>1</v>
      </c>
      <c r="O17" s="202">
        <v>0.6875</v>
      </c>
      <c r="Q17" s="68">
        <f t="shared" si="0"/>
        <v>0.39583333333333298</v>
      </c>
      <c r="R17" s="196" t="s">
        <v>1</v>
      </c>
      <c r="S17" s="68">
        <f t="shared" si="1"/>
        <v>0</v>
      </c>
      <c r="U17" s="203">
        <f t="shared" si="2"/>
        <v>-9.4999999999999911</v>
      </c>
    </row>
    <row r="18" spans="3:21" x14ac:dyDescent="0.4">
      <c r="C18" s="201" t="s">
        <v>44</v>
      </c>
      <c r="D18" s="196" t="s">
        <v>90</v>
      </c>
      <c r="E18" s="202"/>
      <c r="F18" s="196" t="s">
        <v>1</v>
      </c>
      <c r="G18" s="202"/>
      <c r="H18" s="197" t="s">
        <v>92</v>
      </c>
      <c r="I18" s="202">
        <v>0</v>
      </c>
      <c r="J18" s="197" t="s">
        <v>20</v>
      </c>
      <c r="K18" s="67">
        <f t="shared" si="3"/>
        <v>0</v>
      </c>
      <c r="M18" s="202">
        <v>0.39583333333333298</v>
      </c>
      <c r="N18" s="196" t="s">
        <v>1</v>
      </c>
      <c r="O18" s="202">
        <v>0.6875</v>
      </c>
      <c r="Q18" s="68">
        <f t="shared" si="0"/>
        <v>0.39583333333333298</v>
      </c>
      <c r="R18" s="196" t="s">
        <v>1</v>
      </c>
      <c r="S18" s="68">
        <f t="shared" si="1"/>
        <v>0</v>
      </c>
      <c r="U18" s="203">
        <f t="shared" si="2"/>
        <v>-9.4999999999999911</v>
      </c>
    </row>
    <row r="19" spans="3:21" x14ac:dyDescent="0.4">
      <c r="C19" s="201" t="s">
        <v>45</v>
      </c>
      <c r="D19" s="196" t="s">
        <v>90</v>
      </c>
      <c r="E19" s="202"/>
      <c r="F19" s="196" t="s">
        <v>1</v>
      </c>
      <c r="G19" s="202"/>
      <c r="H19" s="197" t="s">
        <v>92</v>
      </c>
      <c r="I19" s="202">
        <v>0</v>
      </c>
      <c r="J19" s="197" t="s">
        <v>20</v>
      </c>
      <c r="K19" s="204">
        <f t="shared" si="3"/>
        <v>0</v>
      </c>
      <c r="M19" s="202">
        <v>0.39583333333333298</v>
      </c>
      <c r="N19" s="196" t="s">
        <v>1</v>
      </c>
      <c r="O19" s="202">
        <v>0.6875</v>
      </c>
      <c r="Q19" s="68">
        <f t="shared" si="0"/>
        <v>0.39583333333333298</v>
      </c>
      <c r="R19" s="196" t="s">
        <v>1</v>
      </c>
      <c r="S19" s="68">
        <f t="shared" si="1"/>
        <v>0</v>
      </c>
      <c r="U19" s="203">
        <f t="shared" si="2"/>
        <v>-9.4999999999999911</v>
      </c>
    </row>
    <row r="20" spans="3:21" x14ac:dyDescent="0.4">
      <c r="C20" s="201" t="s">
        <v>46</v>
      </c>
      <c r="D20" s="196" t="s">
        <v>90</v>
      </c>
      <c r="E20" s="202"/>
      <c r="F20" s="196" t="s">
        <v>1</v>
      </c>
      <c r="G20" s="202"/>
      <c r="H20" s="197" t="s">
        <v>92</v>
      </c>
      <c r="I20" s="202">
        <v>0</v>
      </c>
      <c r="J20" s="197" t="s">
        <v>20</v>
      </c>
      <c r="K20" s="67">
        <f t="shared" si="3"/>
        <v>0</v>
      </c>
      <c r="M20" s="202">
        <v>0.39583333333333298</v>
      </c>
      <c r="N20" s="196" t="s">
        <v>1</v>
      </c>
      <c r="O20" s="202">
        <v>0.6875</v>
      </c>
      <c r="Q20" s="68">
        <f t="shared" si="0"/>
        <v>0.39583333333333298</v>
      </c>
      <c r="R20" s="196" t="s">
        <v>1</v>
      </c>
      <c r="S20" s="68">
        <f t="shared" si="1"/>
        <v>0</v>
      </c>
      <c r="U20" s="203">
        <f t="shared" si="2"/>
        <v>-9.4999999999999911</v>
      </c>
    </row>
    <row r="21" spans="3:21" x14ac:dyDescent="0.4">
      <c r="C21" s="201" t="s">
        <v>47</v>
      </c>
      <c r="D21" s="196" t="s">
        <v>90</v>
      </c>
      <c r="E21" s="202"/>
      <c r="F21" s="196" t="s">
        <v>1</v>
      </c>
      <c r="G21" s="202"/>
      <c r="H21" s="197" t="s">
        <v>92</v>
      </c>
      <c r="I21" s="202">
        <v>0</v>
      </c>
      <c r="J21" s="197" t="s">
        <v>20</v>
      </c>
      <c r="K21" s="67">
        <f t="shared" si="3"/>
        <v>0</v>
      </c>
      <c r="M21" s="202">
        <v>0.39583333333333298</v>
      </c>
      <c r="N21" s="196" t="s">
        <v>1</v>
      </c>
      <c r="O21" s="202">
        <v>0.6875</v>
      </c>
      <c r="Q21" s="68">
        <f t="shared" si="0"/>
        <v>0.39583333333333298</v>
      </c>
      <c r="R21" s="196" t="s">
        <v>1</v>
      </c>
      <c r="S21" s="68">
        <f t="shared" si="1"/>
        <v>0</v>
      </c>
      <c r="U21" s="203">
        <f t="shared" si="2"/>
        <v>-9.4999999999999911</v>
      </c>
    </row>
    <row r="22" spans="3:21" x14ac:dyDescent="0.4">
      <c r="C22" s="201" t="s">
        <v>38</v>
      </c>
      <c r="D22" s="196" t="s">
        <v>90</v>
      </c>
      <c r="E22" s="205"/>
      <c r="F22" s="196" t="s">
        <v>1</v>
      </c>
      <c r="G22" s="205"/>
      <c r="H22" s="197" t="s">
        <v>92</v>
      </c>
      <c r="I22" s="205"/>
      <c r="J22" s="197" t="s">
        <v>20</v>
      </c>
      <c r="K22" s="201">
        <v>1</v>
      </c>
      <c r="M22" s="67"/>
      <c r="N22" s="196" t="s">
        <v>1</v>
      </c>
      <c r="O22" s="67"/>
      <c r="Q22" s="67"/>
      <c r="R22" s="196" t="s">
        <v>1</v>
      </c>
      <c r="S22" s="67"/>
      <c r="U22" s="201">
        <v>1</v>
      </c>
    </row>
    <row r="23" spans="3:21" x14ac:dyDescent="0.4">
      <c r="C23" s="201" t="s">
        <v>64</v>
      </c>
      <c r="D23" s="196" t="s">
        <v>90</v>
      </c>
      <c r="E23" s="205"/>
      <c r="F23" s="196" t="s">
        <v>1</v>
      </c>
      <c r="G23" s="205"/>
      <c r="H23" s="197" t="s">
        <v>92</v>
      </c>
      <c r="I23" s="205"/>
      <c r="J23" s="197" t="s">
        <v>20</v>
      </c>
      <c r="K23" s="201">
        <v>2</v>
      </c>
      <c r="M23" s="67"/>
      <c r="N23" s="196" t="s">
        <v>1</v>
      </c>
      <c r="O23" s="67"/>
      <c r="Q23" s="67"/>
      <c r="R23" s="196" t="s">
        <v>1</v>
      </c>
      <c r="S23" s="67"/>
      <c r="U23" s="201">
        <v>2</v>
      </c>
    </row>
    <row r="24" spans="3:21" x14ac:dyDescent="0.4">
      <c r="C24" s="201" t="s">
        <v>65</v>
      </c>
      <c r="D24" s="196" t="s">
        <v>90</v>
      </c>
      <c r="E24" s="205"/>
      <c r="F24" s="196" t="s">
        <v>1</v>
      </c>
      <c r="G24" s="205"/>
      <c r="H24" s="197" t="s">
        <v>92</v>
      </c>
      <c r="I24" s="205"/>
      <c r="J24" s="197" t="s">
        <v>20</v>
      </c>
      <c r="K24" s="201">
        <v>3</v>
      </c>
      <c r="M24" s="67"/>
      <c r="N24" s="196" t="s">
        <v>1</v>
      </c>
      <c r="O24" s="67"/>
      <c r="Q24" s="67"/>
      <c r="R24" s="196" t="s">
        <v>1</v>
      </c>
      <c r="S24" s="67"/>
      <c r="U24" s="201">
        <v>3</v>
      </c>
    </row>
    <row r="25" spans="3:21" x14ac:dyDescent="0.4">
      <c r="C25" s="201" t="s">
        <v>66</v>
      </c>
      <c r="D25" s="196" t="s">
        <v>90</v>
      </c>
      <c r="E25" s="205"/>
      <c r="F25" s="196" t="s">
        <v>1</v>
      </c>
      <c r="G25" s="205"/>
      <c r="H25" s="197" t="s">
        <v>92</v>
      </c>
      <c r="I25" s="205"/>
      <c r="J25" s="197" t="s">
        <v>20</v>
      </c>
      <c r="K25" s="201">
        <v>4</v>
      </c>
      <c r="M25" s="67"/>
      <c r="N25" s="196" t="s">
        <v>1</v>
      </c>
      <c r="O25" s="67"/>
      <c r="Q25" s="67"/>
      <c r="R25" s="196" t="s">
        <v>1</v>
      </c>
      <c r="S25" s="67"/>
      <c r="U25" s="201">
        <v>4</v>
      </c>
    </row>
    <row r="26" spans="3:21" x14ac:dyDescent="0.4">
      <c r="C26" s="201" t="s">
        <v>97</v>
      </c>
      <c r="D26" s="196" t="s">
        <v>90</v>
      </c>
      <c r="E26" s="205"/>
      <c r="F26" s="196" t="s">
        <v>1</v>
      </c>
      <c r="G26" s="205"/>
      <c r="H26" s="197" t="s">
        <v>92</v>
      </c>
      <c r="I26" s="205"/>
      <c r="J26" s="197" t="s">
        <v>20</v>
      </c>
      <c r="K26" s="201">
        <v>5</v>
      </c>
      <c r="M26" s="67"/>
      <c r="N26" s="196" t="s">
        <v>1</v>
      </c>
      <c r="O26" s="67"/>
      <c r="Q26" s="67"/>
      <c r="R26" s="196" t="s">
        <v>1</v>
      </c>
      <c r="S26" s="67"/>
      <c r="U26" s="201">
        <v>5</v>
      </c>
    </row>
    <row r="27" spans="3:21" x14ac:dyDescent="0.4">
      <c r="C27" s="201" t="s">
        <v>98</v>
      </c>
      <c r="D27" s="196" t="s">
        <v>90</v>
      </c>
      <c r="E27" s="205"/>
      <c r="F27" s="196" t="s">
        <v>1</v>
      </c>
      <c r="G27" s="205"/>
      <c r="H27" s="197" t="s">
        <v>92</v>
      </c>
      <c r="I27" s="205"/>
      <c r="J27" s="197" t="s">
        <v>20</v>
      </c>
      <c r="K27" s="201">
        <v>6</v>
      </c>
      <c r="M27" s="67"/>
      <c r="N27" s="196" t="s">
        <v>1</v>
      </c>
      <c r="O27" s="67"/>
      <c r="Q27" s="67"/>
      <c r="R27" s="196" t="s">
        <v>1</v>
      </c>
      <c r="S27" s="67"/>
      <c r="U27" s="201">
        <v>6</v>
      </c>
    </row>
    <row r="28" spans="3:21" x14ac:dyDescent="0.4">
      <c r="C28" s="201" t="s">
        <v>99</v>
      </c>
      <c r="D28" s="196" t="s">
        <v>90</v>
      </c>
      <c r="E28" s="205"/>
      <c r="F28" s="196" t="s">
        <v>1</v>
      </c>
      <c r="G28" s="205"/>
      <c r="H28" s="197" t="s">
        <v>92</v>
      </c>
      <c r="I28" s="205"/>
      <c r="J28" s="197" t="s">
        <v>20</v>
      </c>
      <c r="K28" s="201">
        <v>7</v>
      </c>
      <c r="M28" s="67"/>
      <c r="N28" s="196" t="s">
        <v>1</v>
      </c>
      <c r="O28" s="67"/>
      <c r="Q28" s="67"/>
      <c r="R28" s="196" t="s">
        <v>1</v>
      </c>
      <c r="S28" s="67"/>
      <c r="U28" s="201">
        <v>7</v>
      </c>
    </row>
    <row r="29" spans="3:21" x14ac:dyDescent="0.4">
      <c r="C29" s="201" t="s">
        <v>100</v>
      </c>
      <c r="D29" s="196" t="s">
        <v>90</v>
      </c>
      <c r="E29" s="205"/>
      <c r="F29" s="196" t="s">
        <v>1</v>
      </c>
      <c r="G29" s="205"/>
      <c r="H29" s="197" t="s">
        <v>92</v>
      </c>
      <c r="I29" s="205"/>
      <c r="J29" s="197" t="s">
        <v>20</v>
      </c>
      <c r="K29" s="201">
        <v>8</v>
      </c>
      <c r="M29" s="67"/>
      <c r="N29" s="196" t="s">
        <v>1</v>
      </c>
      <c r="O29" s="67"/>
      <c r="Q29" s="67"/>
      <c r="R29" s="196" t="s">
        <v>1</v>
      </c>
      <c r="S29" s="67"/>
      <c r="U29" s="201">
        <v>7</v>
      </c>
    </row>
    <row r="30" spans="3:21" x14ac:dyDescent="0.4">
      <c r="C30" s="201" t="s">
        <v>101</v>
      </c>
      <c r="D30" s="196" t="s">
        <v>90</v>
      </c>
      <c r="E30" s="205"/>
      <c r="F30" s="196" t="s">
        <v>1</v>
      </c>
      <c r="G30" s="205"/>
      <c r="H30" s="197" t="s">
        <v>92</v>
      </c>
      <c r="I30" s="205"/>
      <c r="J30" s="197" t="s">
        <v>20</v>
      </c>
      <c r="K30" s="201">
        <v>4</v>
      </c>
      <c r="M30" s="67"/>
      <c r="N30" s="196" t="s">
        <v>1</v>
      </c>
      <c r="O30" s="67"/>
      <c r="Q30" s="67"/>
      <c r="R30" s="196" t="s">
        <v>1</v>
      </c>
      <c r="S30" s="67"/>
      <c r="U30" s="201">
        <v>3</v>
      </c>
    </row>
    <row r="31" spans="3:21" x14ac:dyDescent="0.4">
      <c r="C31" s="201" t="s">
        <v>102</v>
      </c>
      <c r="D31" s="196" t="s">
        <v>90</v>
      </c>
      <c r="E31" s="205"/>
      <c r="F31" s="196" t="s">
        <v>1</v>
      </c>
      <c r="G31" s="205"/>
      <c r="H31" s="197" t="s">
        <v>92</v>
      </c>
      <c r="I31" s="205"/>
      <c r="J31" s="197" t="s">
        <v>20</v>
      </c>
      <c r="K31" s="201"/>
      <c r="M31" s="67"/>
      <c r="N31" s="196" t="s">
        <v>1</v>
      </c>
      <c r="O31" s="67"/>
      <c r="Q31" s="67"/>
      <c r="R31" s="196" t="s">
        <v>1</v>
      </c>
      <c r="S31" s="67"/>
      <c r="U31" s="201"/>
    </row>
    <row r="32" spans="3:21" x14ac:dyDescent="0.4">
      <c r="C32" s="201" t="s">
        <v>67</v>
      </c>
      <c r="D32" s="196" t="s">
        <v>90</v>
      </c>
      <c r="E32" s="205"/>
      <c r="F32" s="196" t="s">
        <v>1</v>
      </c>
      <c r="G32" s="205"/>
      <c r="H32" s="197" t="s">
        <v>92</v>
      </c>
      <c r="I32" s="205"/>
      <c r="J32" s="197" t="s">
        <v>20</v>
      </c>
      <c r="K32" s="201"/>
      <c r="M32" s="67"/>
      <c r="N32" s="196" t="s">
        <v>1</v>
      </c>
      <c r="O32" s="67"/>
      <c r="Q32" s="67"/>
      <c r="R32" s="196" t="s">
        <v>1</v>
      </c>
      <c r="S32" s="67"/>
      <c r="U32" s="201"/>
    </row>
    <row r="33" spans="3:23" x14ac:dyDescent="0.4">
      <c r="C33" s="201" t="s">
        <v>68</v>
      </c>
      <c r="D33" s="196" t="s">
        <v>90</v>
      </c>
      <c r="E33" s="202"/>
      <c r="F33" s="196" t="s">
        <v>1</v>
      </c>
      <c r="G33" s="202"/>
      <c r="H33" s="197" t="s">
        <v>92</v>
      </c>
      <c r="I33" s="202"/>
      <c r="J33" s="197" t="s">
        <v>20</v>
      </c>
      <c r="K33" s="67">
        <f t="shared" ref="K33:K36" si="4">(G33-E33-I33)*24</f>
        <v>0</v>
      </c>
      <c r="M33" s="201"/>
      <c r="N33" s="196" t="s">
        <v>1</v>
      </c>
      <c r="O33" s="201"/>
      <c r="Q33" s="68">
        <f t="shared" ref="Q33:Q36" si="5">IF(E33&lt;M33,M33,E33)</f>
        <v>0</v>
      </c>
      <c r="R33" s="196" t="s">
        <v>1</v>
      </c>
      <c r="S33" s="68">
        <f t="shared" ref="S33:S36" si="6">IF(G33&gt;O33,O33,G33)</f>
        <v>0</v>
      </c>
      <c r="U33" s="203">
        <f t="shared" ref="U33:U36" si="7">(S33-Q33)*24</f>
        <v>0</v>
      </c>
    </row>
    <row r="34" spans="3:23" x14ac:dyDescent="0.4">
      <c r="C34" s="201" t="s">
        <v>200</v>
      </c>
      <c r="D34" s="196" t="s">
        <v>90</v>
      </c>
      <c r="E34" s="202"/>
      <c r="F34" s="196" t="s">
        <v>1</v>
      </c>
      <c r="G34" s="202"/>
      <c r="H34" s="197" t="s">
        <v>92</v>
      </c>
      <c r="I34" s="202"/>
      <c r="J34" s="197" t="s">
        <v>20</v>
      </c>
      <c r="K34" s="67">
        <f t="shared" si="4"/>
        <v>0</v>
      </c>
      <c r="M34" s="201"/>
      <c r="N34" s="196" t="s">
        <v>1</v>
      </c>
      <c r="O34" s="201"/>
      <c r="Q34" s="68">
        <f t="shared" si="5"/>
        <v>0</v>
      </c>
      <c r="R34" s="196" t="s">
        <v>1</v>
      </c>
      <c r="S34" s="68">
        <f t="shared" si="6"/>
        <v>0</v>
      </c>
      <c r="U34" s="203">
        <f t="shared" si="7"/>
        <v>0</v>
      </c>
      <c r="W34" s="197" t="s">
        <v>202</v>
      </c>
    </row>
    <row r="35" spans="3:23" x14ac:dyDescent="0.4">
      <c r="C35" s="201" t="s">
        <v>201</v>
      </c>
      <c r="D35" s="196" t="s">
        <v>90</v>
      </c>
      <c r="E35" s="202"/>
      <c r="F35" s="196" t="s">
        <v>1</v>
      </c>
      <c r="G35" s="202"/>
      <c r="H35" s="197" t="s">
        <v>92</v>
      </c>
      <c r="I35" s="202"/>
      <c r="J35" s="197" t="s">
        <v>20</v>
      </c>
      <c r="K35" s="67">
        <f t="shared" si="4"/>
        <v>0</v>
      </c>
      <c r="M35" s="201"/>
      <c r="N35" s="196" t="s">
        <v>1</v>
      </c>
      <c r="O35" s="201"/>
      <c r="Q35" s="68">
        <f t="shared" si="5"/>
        <v>0</v>
      </c>
      <c r="R35" s="196" t="s">
        <v>1</v>
      </c>
      <c r="S35" s="68">
        <f t="shared" si="6"/>
        <v>0</v>
      </c>
      <c r="U35" s="203">
        <f t="shared" si="7"/>
        <v>0</v>
      </c>
      <c r="W35" s="197" t="s">
        <v>202</v>
      </c>
    </row>
    <row r="36" spans="3:23" x14ac:dyDescent="0.4">
      <c r="C36" s="201" t="s">
        <v>103</v>
      </c>
      <c r="D36" s="196" t="s">
        <v>90</v>
      </c>
      <c r="E36" s="202"/>
      <c r="F36" s="196" t="s">
        <v>1</v>
      </c>
      <c r="G36" s="202"/>
      <c r="H36" s="197" t="s">
        <v>92</v>
      </c>
      <c r="I36" s="202"/>
      <c r="J36" s="197" t="s">
        <v>20</v>
      </c>
      <c r="K36" s="67">
        <f t="shared" si="4"/>
        <v>0</v>
      </c>
      <c r="M36" s="201"/>
      <c r="N36" s="196" t="s">
        <v>1</v>
      </c>
      <c r="O36" s="201"/>
      <c r="Q36" s="68">
        <f t="shared" si="5"/>
        <v>0</v>
      </c>
      <c r="R36" s="196" t="s">
        <v>1</v>
      </c>
      <c r="S36" s="68">
        <f t="shared" si="6"/>
        <v>0</v>
      </c>
      <c r="U36" s="203">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pageSetUpPr fitToPage="1"/>
  </sheetPr>
  <dimension ref="A1:L44"/>
  <sheetViews>
    <sheetView workbookViewId="0">
      <selection activeCell="E26" sqref="E26"/>
    </sheetView>
  </sheetViews>
  <sheetFormatPr defaultRowHeight="18.75" x14ac:dyDescent="0.4"/>
  <cols>
    <col min="1" max="1" width="1.75" style="1" customWidth="1"/>
    <col min="2" max="2" width="9" style="1"/>
    <col min="3" max="12" width="40.625" style="1" customWidth="1"/>
    <col min="13" max="16384" width="9" style="1"/>
  </cols>
  <sheetData>
    <row r="1" spans="1:12" x14ac:dyDescent="0.4">
      <c r="A1" s="3"/>
      <c r="B1" s="4" t="s">
        <v>105</v>
      </c>
      <c r="C1" s="4"/>
      <c r="D1" s="4"/>
    </row>
    <row r="2" spans="1:12" x14ac:dyDescent="0.4">
      <c r="A2" s="3"/>
      <c r="B2" s="4"/>
      <c r="C2" s="4"/>
      <c r="D2" s="4"/>
    </row>
    <row r="3" spans="1:12" x14ac:dyDescent="0.4">
      <c r="A3" s="3"/>
      <c r="B3" s="21" t="s">
        <v>121</v>
      </c>
      <c r="C3" s="21" t="s">
        <v>122</v>
      </c>
      <c r="D3" s="4"/>
    </row>
    <row r="4" spans="1:12" x14ac:dyDescent="0.4">
      <c r="A4" s="3"/>
      <c r="B4" s="20">
        <v>1</v>
      </c>
      <c r="C4" s="52" t="s">
        <v>212</v>
      </c>
      <c r="D4" s="4"/>
    </row>
    <row r="5" spans="1:12" x14ac:dyDescent="0.4">
      <c r="A5" s="3"/>
      <c r="B5" s="20">
        <v>2</v>
      </c>
      <c r="C5" s="52" t="s">
        <v>213</v>
      </c>
    </row>
    <row r="6" spans="1:12" x14ac:dyDescent="0.4">
      <c r="A6" s="3"/>
      <c r="B6" s="20">
        <v>3</v>
      </c>
      <c r="C6" s="52" t="s">
        <v>214</v>
      </c>
      <c r="D6" s="4"/>
    </row>
    <row r="7" spans="1:12" x14ac:dyDescent="0.4">
      <c r="A7" s="3"/>
      <c r="B7" s="20">
        <v>4</v>
      </c>
      <c r="C7" s="52"/>
      <c r="D7" s="4"/>
    </row>
    <row r="8" spans="1:12" x14ac:dyDescent="0.4">
      <c r="A8" s="3"/>
      <c r="B8" s="20">
        <v>5</v>
      </c>
      <c r="C8" s="52"/>
      <c r="D8" s="4"/>
    </row>
    <row r="9" spans="1:12" x14ac:dyDescent="0.4">
      <c r="A9" s="3"/>
      <c r="B9" s="4"/>
      <c r="C9" s="4"/>
      <c r="D9" s="4"/>
    </row>
    <row r="10" spans="1:12" x14ac:dyDescent="0.4">
      <c r="A10" s="3"/>
      <c r="B10" s="4" t="s">
        <v>123</v>
      </c>
      <c r="C10" s="4"/>
      <c r="D10" s="4"/>
    </row>
    <row r="11" spans="1:12" ht="19.5" thickBot="1" x14ac:dyDescent="0.45">
      <c r="A11" s="3"/>
      <c r="B11" s="4"/>
      <c r="C11" s="4"/>
      <c r="D11" s="4"/>
    </row>
    <row r="12" spans="1:12" ht="19.5" thickBot="1" x14ac:dyDescent="0.45">
      <c r="A12" s="3"/>
      <c r="B12" s="5" t="s">
        <v>111</v>
      </c>
      <c r="C12" s="6" t="s">
        <v>3</v>
      </c>
      <c r="D12" s="7" t="s">
        <v>72</v>
      </c>
      <c r="E12" s="7" t="s">
        <v>4</v>
      </c>
      <c r="F12" s="7" t="s">
        <v>73</v>
      </c>
      <c r="G12" s="8" t="s">
        <v>74</v>
      </c>
      <c r="H12" s="9"/>
      <c r="I12" s="9"/>
      <c r="J12" s="9"/>
      <c r="K12" s="9"/>
      <c r="L12" s="10"/>
    </row>
    <row r="13" spans="1:12" x14ac:dyDescent="0.4">
      <c r="A13" s="3"/>
      <c r="B13" s="498" t="s">
        <v>112</v>
      </c>
      <c r="C13" s="53" t="s">
        <v>215</v>
      </c>
      <c r="D13" s="11" t="s">
        <v>183</v>
      </c>
      <c r="E13" s="11" t="s">
        <v>107</v>
      </c>
      <c r="F13" s="11" t="s">
        <v>31</v>
      </c>
      <c r="G13" s="12" t="s">
        <v>25</v>
      </c>
      <c r="H13" s="13"/>
      <c r="I13" s="13"/>
      <c r="J13" s="13"/>
      <c r="K13" s="13"/>
      <c r="L13" s="14"/>
    </row>
    <row r="14" spans="1:12" x14ac:dyDescent="0.4">
      <c r="B14" s="499"/>
      <c r="C14" s="54"/>
      <c r="D14" s="15" t="s">
        <v>182</v>
      </c>
      <c r="E14" s="15" t="s">
        <v>108</v>
      </c>
      <c r="F14" s="15" t="s">
        <v>28</v>
      </c>
      <c r="G14" s="16" t="s">
        <v>26</v>
      </c>
      <c r="H14" s="2"/>
      <c r="I14" s="2"/>
      <c r="J14" s="2"/>
      <c r="K14" s="2"/>
      <c r="L14" s="17"/>
    </row>
    <row r="15" spans="1:12" x14ac:dyDescent="0.4">
      <c r="B15" s="499"/>
      <c r="C15" s="54"/>
      <c r="D15" s="15" t="s">
        <v>184</v>
      </c>
      <c r="E15" s="15"/>
      <c r="F15" s="15"/>
      <c r="G15" s="16" t="s">
        <v>27</v>
      </c>
      <c r="H15" s="2"/>
      <c r="I15" s="2"/>
      <c r="J15" s="2"/>
      <c r="K15" s="2"/>
      <c r="L15" s="17"/>
    </row>
    <row r="16" spans="1:12" x14ac:dyDescent="0.4">
      <c r="B16" s="499"/>
      <c r="C16" s="54"/>
      <c r="D16" s="2"/>
      <c r="E16" s="15"/>
      <c r="F16" s="15"/>
      <c r="G16" s="16" t="s">
        <v>13</v>
      </c>
      <c r="H16" s="2"/>
      <c r="I16" s="2"/>
      <c r="J16" s="2"/>
      <c r="K16" s="2"/>
      <c r="L16" s="17"/>
    </row>
    <row r="17" spans="2:12" x14ac:dyDescent="0.4">
      <c r="B17" s="499"/>
      <c r="C17" s="54"/>
      <c r="D17" s="2"/>
      <c r="E17" s="15"/>
      <c r="F17" s="15"/>
      <c r="G17" s="16" t="s">
        <v>5</v>
      </c>
      <c r="H17" s="2"/>
      <c r="I17" s="2"/>
      <c r="J17" s="2"/>
      <c r="K17" s="2"/>
      <c r="L17" s="17"/>
    </row>
    <row r="18" spans="2:12" x14ac:dyDescent="0.4">
      <c r="B18" s="499"/>
      <c r="C18" s="54"/>
      <c r="D18" s="2"/>
      <c r="E18" s="15"/>
      <c r="F18" s="15"/>
      <c r="G18" s="16" t="s">
        <v>109</v>
      </c>
      <c r="H18" s="2"/>
      <c r="I18" s="2"/>
      <c r="J18" s="2"/>
      <c r="K18" s="2"/>
      <c r="L18" s="17"/>
    </row>
    <row r="19" spans="2:12" x14ac:dyDescent="0.4">
      <c r="B19" s="499"/>
      <c r="C19" s="54"/>
      <c r="D19" s="2"/>
      <c r="E19" s="15"/>
      <c r="F19" s="15"/>
      <c r="G19" s="16" t="s">
        <v>110</v>
      </c>
      <c r="H19" s="2"/>
      <c r="I19" s="2"/>
      <c r="J19" s="2"/>
      <c r="K19" s="2"/>
      <c r="L19" s="17"/>
    </row>
    <row r="20" spans="2:12" x14ac:dyDescent="0.4">
      <c r="B20" s="499"/>
      <c r="C20" s="54"/>
      <c r="D20" s="2"/>
      <c r="E20" s="15"/>
      <c r="F20" s="15"/>
      <c r="G20" s="16" t="s">
        <v>29</v>
      </c>
      <c r="H20" s="2"/>
      <c r="I20" s="2"/>
      <c r="J20" s="2"/>
      <c r="K20" s="2"/>
      <c r="L20" s="17"/>
    </row>
    <row r="21" spans="2:12" x14ac:dyDescent="0.4">
      <c r="B21" s="499"/>
      <c r="C21" s="54"/>
      <c r="D21" s="2"/>
      <c r="E21" s="15"/>
      <c r="F21" s="15"/>
      <c r="G21" s="16" t="s">
        <v>30</v>
      </c>
      <c r="H21" s="2"/>
      <c r="I21" s="2"/>
      <c r="J21" s="2"/>
      <c r="K21" s="2"/>
      <c r="L21" s="17"/>
    </row>
    <row r="22" spans="2:12" x14ac:dyDescent="0.4">
      <c r="B22" s="499"/>
      <c r="C22" s="54"/>
      <c r="D22" s="2"/>
      <c r="E22" s="15"/>
      <c r="F22" s="15"/>
      <c r="G22" s="15"/>
      <c r="H22" s="2"/>
      <c r="I22" s="2"/>
      <c r="J22" s="2"/>
      <c r="K22" s="2"/>
      <c r="L22" s="17"/>
    </row>
    <row r="23" spans="2:12" x14ac:dyDescent="0.4">
      <c r="B23" s="499"/>
      <c r="C23" s="55"/>
      <c r="D23" s="2"/>
      <c r="E23" s="2"/>
      <c r="F23" s="2"/>
      <c r="G23" s="2"/>
      <c r="H23" s="2"/>
      <c r="I23" s="2"/>
      <c r="J23" s="2"/>
      <c r="K23" s="2"/>
      <c r="L23" s="17"/>
    </row>
    <row r="24" spans="2:12" x14ac:dyDescent="0.4">
      <c r="B24" s="499"/>
      <c r="C24" s="55"/>
      <c r="D24" s="2"/>
      <c r="E24" s="2"/>
      <c r="F24" s="2"/>
      <c r="G24" s="2"/>
      <c r="H24" s="2"/>
      <c r="I24" s="2"/>
      <c r="J24" s="2"/>
      <c r="K24" s="2"/>
      <c r="L24" s="17"/>
    </row>
    <row r="25" spans="2:12" ht="19.5" thickBot="1" x14ac:dyDescent="0.45">
      <c r="B25" s="500"/>
      <c r="C25" s="56"/>
      <c r="D25" s="18"/>
      <c r="E25" s="18"/>
      <c r="F25" s="18"/>
      <c r="G25" s="18"/>
      <c r="H25" s="18"/>
      <c r="I25" s="18"/>
      <c r="J25" s="18"/>
      <c r="K25" s="18"/>
      <c r="L25" s="19"/>
    </row>
    <row r="28" spans="2:12" x14ac:dyDescent="0.4">
      <c r="C28" s="1" t="s">
        <v>220</v>
      </c>
    </row>
    <row r="29" spans="2:12" x14ac:dyDescent="0.4">
      <c r="C29" s="1" t="s">
        <v>113</v>
      </c>
    </row>
    <row r="30" spans="2:12" x14ac:dyDescent="0.4">
      <c r="C30" s="1" t="s">
        <v>124</v>
      </c>
    </row>
    <row r="31" spans="2:12" x14ac:dyDescent="0.4">
      <c r="C31" s="1" t="s">
        <v>125</v>
      </c>
    </row>
    <row r="32" spans="2:12" x14ac:dyDescent="0.4">
      <c r="C32" s="1" t="s">
        <v>126</v>
      </c>
    </row>
    <row r="33" spans="3:3" x14ac:dyDescent="0.4">
      <c r="C33" s="1" t="s">
        <v>127</v>
      </c>
    </row>
    <row r="34" spans="3:3" x14ac:dyDescent="0.4">
      <c r="C34" s="1" t="s">
        <v>128</v>
      </c>
    </row>
    <row r="35" spans="3:3" x14ac:dyDescent="0.4">
      <c r="C35" s="1" t="s">
        <v>195</v>
      </c>
    </row>
    <row r="36" spans="3:3" x14ac:dyDescent="0.4">
      <c r="C36" s="1" t="s">
        <v>114</v>
      </c>
    </row>
    <row r="37" spans="3:3" x14ac:dyDescent="0.4">
      <c r="C37" s="1" t="s">
        <v>115</v>
      </c>
    </row>
    <row r="39" spans="3:3" x14ac:dyDescent="0.4">
      <c r="C39" s="1" t="s">
        <v>221</v>
      </c>
    </row>
    <row r="40" spans="3:3" x14ac:dyDescent="0.4">
      <c r="C40" s="1" t="s">
        <v>116</v>
      </c>
    </row>
    <row r="41" spans="3:3" x14ac:dyDescent="0.4">
      <c r="C41" s="1" t="s">
        <v>117</v>
      </c>
    </row>
    <row r="42" spans="3:3" x14ac:dyDescent="0.4">
      <c r="C42" s="1" t="s">
        <v>118</v>
      </c>
    </row>
    <row r="43" spans="3:3" x14ac:dyDescent="0.4">
      <c r="C43" s="1" t="s">
        <v>119</v>
      </c>
    </row>
    <row r="44" spans="3:3" x14ac:dyDescent="0.4">
      <c r="C44" s="1" t="s">
        <v>120</v>
      </c>
    </row>
  </sheetData>
  <sheetProtection sheet="1" objects="1" scenario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認知症型通所介護</vt:lpstr>
      <vt:lpstr>シフト記号表（勤務時間帯)</vt:lpstr>
      <vt:lpstr>記入方法</vt:lpstr>
      <vt:lpstr>【記載例】認知症型通所介護</vt:lpstr>
      <vt:lpstr>【記載例】シフト記号表（勤務時間帯）</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太田市</cp:lastModifiedBy>
  <cp:lastPrinted>2024-01-22T04:50:41Z</cp:lastPrinted>
  <dcterms:created xsi:type="dcterms:W3CDTF">2020-01-14T23:47:53Z</dcterms:created>
  <dcterms:modified xsi:type="dcterms:W3CDTF">2024-01-22T05:05:57Z</dcterms:modified>
</cp:coreProperties>
</file>