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v01.ota.local\FileServer01\150_福祉こども部\070_社会福祉法人監査室\05HP更新関係\02地域密着関係\事前提出資料\R4new\07地域密着型特定施設\"/>
    </mc:Choice>
  </mc:AlternateContent>
  <bookViews>
    <workbookView xWindow="0" yWindow="0" windowWidth="19200" windowHeight="11025" tabRatio="874"/>
  </bookViews>
  <sheets>
    <sheet name="特定施設入居者生活介護" sheetId="13" r:id="rId1"/>
    <sheet name="シフト記号表" sheetId="12" r:id="rId2"/>
    <sheet name="記入方法" sheetId="14" r:id="rId3"/>
    <sheet name="【記載例】特定施設入居者生活介護" sheetId="16" r:id="rId4"/>
    <sheet name="【記載例】シフト記号表" sheetId="15" r:id="rId5"/>
    <sheet name="プルダウン・リスト" sheetId="3" r:id="rId6"/>
  </sheets>
  <definedNames>
    <definedName name="_xlnm.Print_Area" localSheetId="4">【記載例】シフト記号表!$A$1:$Y$44</definedName>
    <definedName name="_xlnm.Print_Area" localSheetId="3">【記載例】特定施設入居者生活介護!$A$1:$BN$128</definedName>
    <definedName name="_xlnm.Print_Area" localSheetId="1">シフト記号表!$A$1:$Y$44</definedName>
    <definedName name="_xlnm.Print_Area" localSheetId="2">記入方法!$A$1:$R$85</definedName>
    <definedName name="_xlnm.Print_Area" localSheetId="0">特定施設入居者生活介護!$A$1:$BH$128</definedName>
    <definedName name="介護職員">プルダウン・リスト!$F$18:$F$27</definedName>
    <definedName name="看護職員">プルダウン・リスト!$E$18:$E$27</definedName>
    <definedName name="管理者">プルダウン・リスト!$C$18:$C$27</definedName>
    <definedName name="機能訓練指導員">プルダウン・リスト!$G$18:$G$27</definedName>
    <definedName name="計画作成担当者">プルダウン・リスト!$H$18:$H$27</definedName>
    <definedName name="職種">プルダウン・リスト!$C$17:$L$17</definedName>
    <definedName name="生活相談員">プルダウン・リスト!$D$18:$D$27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116" i="13" l="1"/>
  <c r="AC115" i="13"/>
  <c r="AC114" i="13"/>
  <c r="AC113" i="13"/>
  <c r="AA116" i="13"/>
  <c r="AA115" i="13"/>
  <c r="AA114" i="13"/>
  <c r="AA113" i="13"/>
  <c r="K116" i="13"/>
  <c r="K115" i="13"/>
  <c r="K114" i="13"/>
  <c r="K113" i="13"/>
  <c r="I116" i="13"/>
  <c r="I115" i="13"/>
  <c r="I114" i="13"/>
  <c r="I113" i="13"/>
  <c r="B105" i="13"/>
  <c r="B24" i="13"/>
  <c r="B27" i="13"/>
  <c r="B30" i="13"/>
  <c r="B33" i="13"/>
  <c r="B36" i="13"/>
  <c r="B39" i="13"/>
  <c r="B42" i="13"/>
  <c r="B45" i="13"/>
  <c r="B48" i="13"/>
  <c r="B51" i="13"/>
  <c r="B54" i="13"/>
  <c r="B57" i="13"/>
  <c r="B60" i="13"/>
  <c r="B63" i="13"/>
  <c r="B66" i="13"/>
  <c r="B69" i="13"/>
  <c r="B72" i="13"/>
  <c r="B75" i="13"/>
  <c r="B78" i="13"/>
  <c r="B81" i="13"/>
  <c r="B84" i="13"/>
  <c r="B87" i="13"/>
  <c r="B90" i="13"/>
  <c r="B93" i="13"/>
  <c r="B96" i="13"/>
  <c r="B99" i="13"/>
  <c r="B102" i="13"/>
  <c r="B21" i="13"/>
  <c r="B18" i="13"/>
  <c r="L122" i="13" l="1"/>
  <c r="G122" i="13"/>
  <c r="G127" i="13"/>
  <c r="AT113" i="13"/>
  <c r="O107" i="13"/>
  <c r="N106" i="13"/>
  <c r="O104" i="13"/>
  <c r="N103" i="13"/>
  <c r="O101" i="13"/>
  <c r="N100" i="13"/>
  <c r="O98" i="13"/>
  <c r="N97" i="13"/>
  <c r="O95" i="13"/>
  <c r="N94" i="13"/>
  <c r="O92" i="13"/>
  <c r="N91" i="13"/>
  <c r="O89" i="13"/>
  <c r="N88" i="13"/>
  <c r="O86" i="13"/>
  <c r="N85" i="13"/>
  <c r="O83" i="13"/>
  <c r="N82" i="13"/>
  <c r="O80" i="13"/>
  <c r="N79" i="13"/>
  <c r="O77" i="13"/>
  <c r="N76" i="13"/>
  <c r="O74" i="13"/>
  <c r="N73" i="13"/>
  <c r="O71" i="13"/>
  <c r="N70" i="13"/>
  <c r="O68" i="13"/>
  <c r="N67" i="13"/>
  <c r="O65" i="13"/>
  <c r="N64" i="13"/>
  <c r="O62" i="13"/>
  <c r="N61" i="13"/>
  <c r="O59" i="13"/>
  <c r="N58" i="13"/>
  <c r="O56" i="13"/>
  <c r="N55" i="13"/>
  <c r="O53" i="13"/>
  <c r="N52" i="13"/>
  <c r="O50" i="13"/>
  <c r="N49" i="13"/>
  <c r="O47" i="13"/>
  <c r="N46" i="13"/>
  <c r="O44" i="13"/>
  <c r="N43" i="13"/>
  <c r="O41" i="13"/>
  <c r="N40" i="13"/>
  <c r="O38" i="13"/>
  <c r="N37" i="13"/>
  <c r="O35" i="13"/>
  <c r="N34" i="13"/>
  <c r="O32" i="13"/>
  <c r="N31" i="13"/>
  <c r="O29" i="13"/>
  <c r="N28" i="13"/>
  <c r="O26" i="13"/>
  <c r="N25" i="13"/>
  <c r="O23" i="13"/>
  <c r="N22" i="13"/>
  <c r="O20" i="13"/>
  <c r="N19" i="13"/>
  <c r="BC101" i="16" l="1"/>
  <c r="BC100" i="16"/>
  <c r="BD98" i="16"/>
  <c r="BC98" i="16"/>
  <c r="BD97" i="16"/>
  <c r="BC97" i="16"/>
  <c r="BC95" i="16"/>
  <c r="BC94" i="16"/>
  <c r="BD92" i="16"/>
  <c r="BD91" i="16"/>
  <c r="BD89" i="16"/>
  <c r="BD88" i="16"/>
  <c r="BC86" i="16"/>
  <c r="BC85" i="16"/>
  <c r="BD77" i="16"/>
  <c r="BD76" i="16"/>
  <c r="BD74" i="16"/>
  <c r="BC74" i="16"/>
  <c r="BD73" i="16"/>
  <c r="BC73" i="16"/>
  <c r="BC71" i="16"/>
  <c r="BC70" i="16"/>
  <c r="BD68" i="16"/>
  <c r="BC68" i="16"/>
  <c r="BD67" i="16"/>
  <c r="BC67" i="16"/>
  <c r="BC65" i="16"/>
  <c r="BC64" i="16"/>
  <c r="BD62" i="16"/>
  <c r="BD61" i="16"/>
  <c r="BD59" i="16"/>
  <c r="BD58" i="16"/>
  <c r="BC56" i="16"/>
  <c r="BC55" i="16"/>
  <c r="BD47" i="16"/>
  <c r="BD46" i="16"/>
  <c r="BD44" i="16"/>
  <c r="BC44" i="16"/>
  <c r="BD43" i="16"/>
  <c r="BC43" i="16"/>
  <c r="BD38" i="16"/>
  <c r="BC38" i="16"/>
  <c r="BD37" i="16"/>
  <c r="BC37" i="16"/>
  <c r="BB101" i="16"/>
  <c r="AZ101" i="16"/>
  <c r="AX101" i="16"/>
  <c r="AT101" i="16"/>
  <c r="AR101" i="16"/>
  <c r="AP101" i="16"/>
  <c r="AK101" i="16"/>
  <c r="AJ101" i="16"/>
  <c r="AH101" i="16"/>
  <c r="AE101" i="16"/>
  <c r="AC101" i="16"/>
  <c r="AB101" i="16"/>
  <c r="BB100" i="16"/>
  <c r="AZ100" i="16"/>
  <c r="AX100" i="16"/>
  <c r="AT100" i="16"/>
  <c r="AR100" i="16"/>
  <c r="AP100" i="16"/>
  <c r="AK100" i="16"/>
  <c r="AJ100" i="16"/>
  <c r="AH100" i="16"/>
  <c r="AE100" i="16"/>
  <c r="AC100" i="16"/>
  <c r="AB100" i="16"/>
  <c r="BA98" i="16"/>
  <c r="AY98" i="16"/>
  <c r="AX98" i="16"/>
  <c r="AW98" i="16"/>
  <c r="AS98" i="16"/>
  <c r="AQ98" i="16"/>
  <c r="AP98" i="16"/>
  <c r="AO98" i="16"/>
  <c r="AN98" i="16"/>
  <c r="AK98" i="16"/>
  <c r="AI98" i="16"/>
  <c r="AH98" i="16"/>
  <c r="AG98" i="16"/>
  <c r="AA98" i="16"/>
  <c r="BA97" i="16"/>
  <c r="AY97" i="16"/>
  <c r="AX97" i="16"/>
  <c r="AW97" i="16"/>
  <c r="AS97" i="16"/>
  <c r="AQ97" i="16"/>
  <c r="AP97" i="16"/>
  <c r="AO97" i="16"/>
  <c r="AN97" i="16"/>
  <c r="AK97" i="16"/>
  <c r="AI97" i="16"/>
  <c r="AH97" i="16"/>
  <c r="AG97" i="16"/>
  <c r="AA97" i="16"/>
  <c r="BB95" i="16"/>
  <c r="AX95" i="16"/>
  <c r="AW95" i="16"/>
  <c r="AV95" i="16"/>
  <c r="AU95" i="16"/>
  <c r="AR95" i="16"/>
  <c r="AP95" i="16"/>
  <c r="AO95" i="16"/>
  <c r="AM95" i="16"/>
  <c r="AH95" i="16"/>
  <c r="AG95" i="16"/>
  <c r="AF95" i="16"/>
  <c r="AD95" i="16"/>
  <c r="AB95" i="16"/>
  <c r="BB94" i="16"/>
  <c r="AX94" i="16"/>
  <c r="AW94" i="16"/>
  <c r="AV94" i="16"/>
  <c r="AU94" i="16"/>
  <c r="AR94" i="16"/>
  <c r="AP94" i="16"/>
  <c r="AO94" i="16"/>
  <c r="AM94" i="16"/>
  <c r="AH94" i="16"/>
  <c r="AG94" i="16"/>
  <c r="AF94" i="16"/>
  <c r="AD94" i="16"/>
  <c r="AB94" i="16"/>
  <c r="BA92" i="16"/>
  <c r="AZ92" i="16"/>
  <c r="AW92" i="16"/>
  <c r="AV92" i="16"/>
  <c r="AU92" i="16"/>
  <c r="AO92" i="16"/>
  <c r="AN92" i="16"/>
  <c r="AM92" i="16"/>
  <c r="AL92" i="16"/>
  <c r="AI92" i="16"/>
  <c r="AG92" i="16"/>
  <c r="AF92" i="16"/>
  <c r="AE92" i="16"/>
  <c r="AA92" i="16"/>
  <c r="BA91" i="16"/>
  <c r="AZ91" i="16"/>
  <c r="AW91" i="16"/>
  <c r="AV91" i="16"/>
  <c r="AU91" i="16"/>
  <c r="AO91" i="16"/>
  <c r="AN91" i="16"/>
  <c r="AM91" i="16"/>
  <c r="AL91" i="16"/>
  <c r="AI91" i="16"/>
  <c r="AG91" i="16"/>
  <c r="AF91" i="16"/>
  <c r="AE91" i="16"/>
  <c r="AA91" i="16"/>
  <c r="AY89" i="16"/>
  <c r="AV89" i="16"/>
  <c r="AU89" i="16"/>
  <c r="AT89" i="16"/>
  <c r="AS89" i="16"/>
  <c r="AQ89" i="16"/>
  <c r="AN89" i="16"/>
  <c r="AM89" i="16"/>
  <c r="AL89" i="16"/>
  <c r="AI89" i="16"/>
  <c r="AF89" i="16"/>
  <c r="AE89" i="16"/>
  <c r="AD89" i="16"/>
  <c r="AC89" i="16"/>
  <c r="AY88" i="16"/>
  <c r="AV88" i="16"/>
  <c r="AU88" i="16"/>
  <c r="AT88" i="16"/>
  <c r="AS88" i="16"/>
  <c r="AQ88" i="16"/>
  <c r="AN88" i="16"/>
  <c r="AM88" i="16"/>
  <c r="AL88" i="16"/>
  <c r="AI88" i="16"/>
  <c r="AF88" i="16"/>
  <c r="AE88" i="16"/>
  <c r="AD88" i="16"/>
  <c r="AC88" i="16"/>
  <c r="BB86" i="16"/>
  <c r="AY86" i="16"/>
  <c r="AV86" i="16"/>
  <c r="AT86" i="16"/>
  <c r="AP86" i="16"/>
  <c r="AO86" i="16"/>
  <c r="AM86" i="16"/>
  <c r="AL86" i="16"/>
  <c r="AH86" i="16"/>
  <c r="AG86" i="16"/>
  <c r="AD86" i="16"/>
  <c r="AA86" i="16"/>
  <c r="BB85" i="16"/>
  <c r="AY85" i="16"/>
  <c r="AV85" i="16"/>
  <c r="AT85" i="16"/>
  <c r="AP85" i="16"/>
  <c r="AO85" i="16"/>
  <c r="AM85" i="16"/>
  <c r="AL85" i="16"/>
  <c r="AH85" i="16"/>
  <c r="AG85" i="16"/>
  <c r="AD85" i="16"/>
  <c r="AA85" i="16"/>
  <c r="BB83" i="16"/>
  <c r="BA83" i="16"/>
  <c r="AZ83" i="16"/>
  <c r="AX83" i="16"/>
  <c r="AU83" i="16"/>
  <c r="AT83" i="16"/>
  <c r="AS83" i="16"/>
  <c r="AP83" i="16"/>
  <c r="AN83" i="16"/>
  <c r="AM83" i="16"/>
  <c r="AL83" i="16"/>
  <c r="AK83" i="16"/>
  <c r="AF83" i="16"/>
  <c r="AE83" i="16"/>
  <c r="AD83" i="16"/>
  <c r="AC83" i="16"/>
  <c r="BB82" i="16"/>
  <c r="BA82" i="16"/>
  <c r="AZ82" i="16"/>
  <c r="AX82" i="16"/>
  <c r="AU82" i="16"/>
  <c r="AT82" i="16"/>
  <c r="AS82" i="16"/>
  <c r="AP82" i="16"/>
  <c r="AN82" i="16"/>
  <c r="AM82" i="16"/>
  <c r="AL82" i="16"/>
  <c r="AK82" i="16"/>
  <c r="AF82" i="16"/>
  <c r="AE82" i="16"/>
  <c r="AD82" i="16"/>
  <c r="AC82" i="16"/>
  <c r="BB80" i="16"/>
  <c r="BA80" i="16"/>
  <c r="AZ80" i="16"/>
  <c r="AW80" i="16"/>
  <c r="AT80" i="16"/>
  <c r="AS80" i="16"/>
  <c r="AR80" i="16"/>
  <c r="AQ80" i="16"/>
  <c r="AN80" i="16"/>
  <c r="AL80" i="16"/>
  <c r="AK80" i="16"/>
  <c r="AJ80" i="16"/>
  <c r="AG80" i="16"/>
  <c r="AD80" i="16"/>
  <c r="AC80" i="16"/>
  <c r="AB80" i="16"/>
  <c r="BB79" i="16"/>
  <c r="BA79" i="16"/>
  <c r="AZ79" i="16"/>
  <c r="AW79" i="16"/>
  <c r="AT79" i="16"/>
  <c r="AS79" i="16"/>
  <c r="AR79" i="16"/>
  <c r="AQ79" i="16"/>
  <c r="AN79" i="16"/>
  <c r="AL79" i="16"/>
  <c r="AK79" i="16"/>
  <c r="AJ79" i="16"/>
  <c r="AG79" i="16"/>
  <c r="AD79" i="16"/>
  <c r="AC79" i="16"/>
  <c r="AB79" i="16"/>
  <c r="BA77" i="16"/>
  <c r="AZ77" i="16"/>
  <c r="AY77" i="16"/>
  <c r="AV77" i="16"/>
  <c r="AU77" i="16"/>
  <c r="AS77" i="16"/>
  <c r="AR77" i="16"/>
  <c r="AQ77" i="16"/>
  <c r="AN77" i="16"/>
  <c r="AK77" i="16"/>
  <c r="AJ77" i="16"/>
  <c r="AI77" i="16"/>
  <c r="AF77" i="16"/>
  <c r="AC77" i="16"/>
  <c r="AB77" i="16"/>
  <c r="AA77" i="16"/>
  <c r="BA76" i="16"/>
  <c r="AZ76" i="16"/>
  <c r="AY76" i="16"/>
  <c r="AV76" i="16"/>
  <c r="AU76" i="16"/>
  <c r="AS76" i="16"/>
  <c r="AR76" i="16"/>
  <c r="AQ76" i="16"/>
  <c r="AN76" i="16"/>
  <c r="AK76" i="16"/>
  <c r="AJ76" i="16"/>
  <c r="AI76" i="16"/>
  <c r="AF76" i="16"/>
  <c r="AC76" i="16"/>
  <c r="AB76" i="16"/>
  <c r="AA76" i="16"/>
  <c r="AZ74" i="16"/>
  <c r="AY74" i="16"/>
  <c r="AX74" i="16"/>
  <c r="AW74" i="16"/>
  <c r="AU74" i="16"/>
  <c r="AR74" i="16"/>
  <c r="AQ74" i="16"/>
  <c r="AP74" i="16"/>
  <c r="AM74" i="16"/>
  <c r="AJ74" i="16"/>
  <c r="AI74" i="16"/>
  <c r="AH74" i="16"/>
  <c r="AG74" i="16"/>
  <c r="AE74" i="16"/>
  <c r="AB74" i="16"/>
  <c r="AA74" i="16"/>
  <c r="AZ73" i="16"/>
  <c r="AY73" i="16"/>
  <c r="AX73" i="16"/>
  <c r="AW73" i="16"/>
  <c r="AU73" i="16"/>
  <c r="AR73" i="16"/>
  <c r="AQ73" i="16"/>
  <c r="AP73" i="16"/>
  <c r="AM73" i="16"/>
  <c r="AJ73" i="16"/>
  <c r="AI73" i="16"/>
  <c r="AH73" i="16"/>
  <c r="AG73" i="16"/>
  <c r="AE73" i="16"/>
  <c r="AB73" i="16"/>
  <c r="AA73" i="16"/>
  <c r="BB71" i="16"/>
  <c r="AZ71" i="16"/>
  <c r="AX71" i="16"/>
  <c r="AT71" i="16"/>
  <c r="AR71" i="16"/>
  <c r="AP71" i="16"/>
  <c r="AK71" i="16"/>
  <c r="AJ71" i="16"/>
  <c r="AH71" i="16"/>
  <c r="AE71" i="16"/>
  <c r="AC71" i="16"/>
  <c r="AB71" i="16"/>
  <c r="BB70" i="16"/>
  <c r="AZ70" i="16"/>
  <c r="AX70" i="16"/>
  <c r="AT70" i="16"/>
  <c r="AR70" i="16"/>
  <c r="AP70" i="16"/>
  <c r="AK70" i="16"/>
  <c r="AJ70" i="16"/>
  <c r="AH70" i="16"/>
  <c r="AE70" i="16"/>
  <c r="AC70" i="16"/>
  <c r="AB70" i="16"/>
  <c r="BA68" i="16"/>
  <c r="AY68" i="16"/>
  <c r="AX68" i="16"/>
  <c r="AW68" i="16"/>
  <c r="AS68" i="16"/>
  <c r="AQ68" i="16"/>
  <c r="AP68" i="16"/>
  <c r="AO68" i="16"/>
  <c r="AN68" i="16"/>
  <c r="AK68" i="16"/>
  <c r="AI68" i="16"/>
  <c r="AH68" i="16"/>
  <c r="AG68" i="16"/>
  <c r="AA68" i="16"/>
  <c r="BA67" i="16"/>
  <c r="AY67" i="16"/>
  <c r="AX67" i="16"/>
  <c r="AW67" i="16"/>
  <c r="AS67" i="16"/>
  <c r="AQ67" i="16"/>
  <c r="AP67" i="16"/>
  <c r="AO67" i="16"/>
  <c r="AN67" i="16"/>
  <c r="AK67" i="16"/>
  <c r="AI67" i="16"/>
  <c r="AH67" i="16"/>
  <c r="AG67" i="16"/>
  <c r="AA67" i="16"/>
  <c r="BB65" i="16"/>
  <c r="AX65" i="16"/>
  <c r="AW65" i="16"/>
  <c r="AV65" i="16"/>
  <c r="AU65" i="16"/>
  <c r="AR65" i="16"/>
  <c r="AP65" i="16"/>
  <c r="AO65" i="16"/>
  <c r="AM65" i="16"/>
  <c r="AH65" i="16"/>
  <c r="AG65" i="16"/>
  <c r="AF65" i="16"/>
  <c r="AD65" i="16"/>
  <c r="AB65" i="16"/>
  <c r="BB64" i="16"/>
  <c r="AX64" i="16"/>
  <c r="AW64" i="16"/>
  <c r="AV64" i="16"/>
  <c r="AU64" i="16"/>
  <c r="AR64" i="16"/>
  <c r="AP64" i="16"/>
  <c r="AO64" i="16"/>
  <c r="AM64" i="16"/>
  <c r="AH64" i="16"/>
  <c r="AG64" i="16"/>
  <c r="AF64" i="16"/>
  <c r="AD64" i="16"/>
  <c r="AB64" i="16"/>
  <c r="BA62" i="16"/>
  <c r="AZ62" i="16"/>
  <c r="AW62" i="16"/>
  <c r="AV62" i="16"/>
  <c r="AU62" i="16"/>
  <c r="AO62" i="16"/>
  <c r="AN62" i="16"/>
  <c r="AM62" i="16"/>
  <c r="AL62" i="16"/>
  <c r="AI62" i="16"/>
  <c r="AG62" i="16"/>
  <c r="AF62" i="16"/>
  <c r="AE62" i="16"/>
  <c r="AA62" i="16"/>
  <c r="BA61" i="16"/>
  <c r="AZ61" i="16"/>
  <c r="AW61" i="16"/>
  <c r="AV61" i="16"/>
  <c r="AU61" i="16"/>
  <c r="AO61" i="16"/>
  <c r="AN61" i="16"/>
  <c r="AM61" i="16"/>
  <c r="AL61" i="16"/>
  <c r="AI61" i="16"/>
  <c r="AG61" i="16"/>
  <c r="AF61" i="16"/>
  <c r="AE61" i="16"/>
  <c r="AA61" i="16"/>
  <c r="AY59" i="16"/>
  <c r="AV59" i="16"/>
  <c r="AU59" i="16"/>
  <c r="AT59" i="16"/>
  <c r="AS59" i="16"/>
  <c r="AQ59" i="16"/>
  <c r="AN59" i="16"/>
  <c r="AM59" i="16"/>
  <c r="AL59" i="16"/>
  <c r="AI59" i="16"/>
  <c r="AF59" i="16"/>
  <c r="AE59" i="16"/>
  <c r="AD59" i="16"/>
  <c r="AC59" i="16"/>
  <c r="AY58" i="16"/>
  <c r="AV58" i="16"/>
  <c r="AU58" i="16"/>
  <c r="AT58" i="16"/>
  <c r="AS58" i="16"/>
  <c r="AQ58" i="16"/>
  <c r="AN58" i="16"/>
  <c r="AM58" i="16"/>
  <c r="AL58" i="16"/>
  <c r="AI58" i="16"/>
  <c r="AF58" i="16"/>
  <c r="AE58" i="16"/>
  <c r="AD58" i="16"/>
  <c r="AC58" i="16"/>
  <c r="BB56" i="16"/>
  <c r="AY56" i="16"/>
  <c r="AV56" i="16"/>
  <c r="AT56" i="16"/>
  <c r="AP56" i="16"/>
  <c r="AO56" i="16"/>
  <c r="AM56" i="16"/>
  <c r="AL56" i="16"/>
  <c r="AH56" i="16"/>
  <c r="AG56" i="16"/>
  <c r="AD56" i="16"/>
  <c r="AA56" i="16"/>
  <c r="BB55" i="16"/>
  <c r="AY55" i="16"/>
  <c r="AV55" i="16"/>
  <c r="AT55" i="16"/>
  <c r="AP55" i="16"/>
  <c r="AO55" i="16"/>
  <c r="AM55" i="16"/>
  <c r="AL55" i="16"/>
  <c r="AH55" i="16"/>
  <c r="AG55" i="16"/>
  <c r="AD55" i="16"/>
  <c r="AA55" i="16"/>
  <c r="BB53" i="16"/>
  <c r="BA53" i="16"/>
  <c r="AZ53" i="16"/>
  <c r="AX53" i="16"/>
  <c r="AU53" i="16"/>
  <c r="AT53" i="16"/>
  <c r="AS53" i="16"/>
  <c r="AP53" i="16"/>
  <c r="AN53" i="16"/>
  <c r="AM53" i="16"/>
  <c r="AL53" i="16"/>
  <c r="AK53" i="16"/>
  <c r="AF53" i="16"/>
  <c r="AE53" i="16"/>
  <c r="AD53" i="16"/>
  <c r="AC53" i="16"/>
  <c r="BB52" i="16"/>
  <c r="BA52" i="16"/>
  <c r="AZ52" i="16"/>
  <c r="AX52" i="16"/>
  <c r="AU52" i="16"/>
  <c r="AT52" i="16"/>
  <c r="AS52" i="16"/>
  <c r="AP52" i="16"/>
  <c r="AN52" i="16"/>
  <c r="AM52" i="16"/>
  <c r="AL52" i="16"/>
  <c r="AK52" i="16"/>
  <c r="AF52" i="16"/>
  <c r="AE52" i="16"/>
  <c r="AD52" i="16"/>
  <c r="AC52" i="16"/>
  <c r="BB50" i="16"/>
  <c r="BA50" i="16"/>
  <c r="AZ50" i="16"/>
  <c r="AW50" i="16"/>
  <c r="AT50" i="16"/>
  <c r="AS50" i="16"/>
  <c r="AR50" i="16"/>
  <c r="AQ50" i="16"/>
  <c r="AN50" i="16"/>
  <c r="AL50" i="16"/>
  <c r="AK50" i="16"/>
  <c r="AJ50" i="16"/>
  <c r="AG50" i="16"/>
  <c r="AD50" i="16"/>
  <c r="AC50" i="16"/>
  <c r="AB50" i="16"/>
  <c r="BB49" i="16"/>
  <c r="BA49" i="16"/>
  <c r="AZ49" i="16"/>
  <c r="AW49" i="16"/>
  <c r="AT49" i="16"/>
  <c r="AS49" i="16"/>
  <c r="AR49" i="16"/>
  <c r="AQ49" i="16"/>
  <c r="AN49" i="16"/>
  <c r="AL49" i="16"/>
  <c r="AK49" i="16"/>
  <c r="AJ49" i="16"/>
  <c r="AG49" i="16"/>
  <c r="AD49" i="16"/>
  <c r="AC49" i="16"/>
  <c r="AB49" i="16"/>
  <c r="BA47" i="16"/>
  <c r="AZ47" i="16"/>
  <c r="AY47" i="16"/>
  <c r="AV47" i="16"/>
  <c r="AU47" i="16"/>
  <c r="AS47" i="16"/>
  <c r="AR47" i="16"/>
  <c r="AQ47" i="16"/>
  <c r="AN47" i="16"/>
  <c r="AK47" i="16"/>
  <c r="AJ47" i="16"/>
  <c r="AI47" i="16"/>
  <c r="AF47" i="16"/>
  <c r="AC47" i="16"/>
  <c r="AB47" i="16"/>
  <c r="AA47" i="16"/>
  <c r="BA46" i="16"/>
  <c r="AZ46" i="16"/>
  <c r="AY46" i="16"/>
  <c r="AV46" i="16"/>
  <c r="AU46" i="16"/>
  <c r="AS46" i="16"/>
  <c r="AR46" i="16"/>
  <c r="AQ46" i="16"/>
  <c r="AN46" i="16"/>
  <c r="AK46" i="16"/>
  <c r="AJ46" i="16"/>
  <c r="AI46" i="16"/>
  <c r="AF46" i="16"/>
  <c r="AC46" i="16"/>
  <c r="AB46" i="16"/>
  <c r="AA46" i="16"/>
  <c r="AZ44" i="16"/>
  <c r="AY44" i="16"/>
  <c r="AX44" i="16"/>
  <c r="AW44" i="16"/>
  <c r="AU44" i="16"/>
  <c r="AR44" i="16"/>
  <c r="AQ44" i="16"/>
  <c r="AP44" i="16"/>
  <c r="AM44" i="16"/>
  <c r="AJ44" i="16"/>
  <c r="AI44" i="16"/>
  <c r="AH44" i="16"/>
  <c r="AG44" i="16"/>
  <c r="AE44" i="16"/>
  <c r="AB44" i="16"/>
  <c r="AA44" i="16"/>
  <c r="AZ43" i="16"/>
  <c r="AY43" i="16"/>
  <c r="AX43" i="16"/>
  <c r="AW43" i="16"/>
  <c r="AU43" i="16"/>
  <c r="AR43" i="16"/>
  <c r="AQ43" i="16"/>
  <c r="AP43" i="16"/>
  <c r="AM43" i="16"/>
  <c r="AJ43" i="16"/>
  <c r="AI43" i="16"/>
  <c r="AH43" i="16"/>
  <c r="AG43" i="16"/>
  <c r="AE43" i="16"/>
  <c r="AB43" i="16"/>
  <c r="AA43" i="16"/>
  <c r="AZ41" i="16"/>
  <c r="AY41" i="16"/>
  <c r="AS41" i="16"/>
  <c r="AR41" i="16"/>
  <c r="AL41" i="16"/>
  <c r="AK41" i="16"/>
  <c r="AE41" i="16"/>
  <c r="AD41" i="16"/>
  <c r="AZ40" i="16"/>
  <c r="AY40" i="16"/>
  <c r="AS40" i="16"/>
  <c r="AR40" i="16"/>
  <c r="AL40" i="16"/>
  <c r="AK40" i="16"/>
  <c r="AE40" i="16"/>
  <c r="AD40" i="16"/>
  <c r="AW38" i="16"/>
  <c r="AV38" i="16"/>
  <c r="AP38" i="16"/>
  <c r="AO38" i="16"/>
  <c r="AI38" i="16"/>
  <c r="AH38" i="16"/>
  <c r="AB38" i="16"/>
  <c r="AA38" i="16"/>
  <c r="AW37" i="16"/>
  <c r="AV37" i="16"/>
  <c r="AP37" i="16"/>
  <c r="AO37" i="16"/>
  <c r="AI37" i="16"/>
  <c r="AH37" i="16"/>
  <c r="AB37" i="16"/>
  <c r="AA37" i="16"/>
  <c r="AZ35" i="16"/>
  <c r="AY35" i="16"/>
  <c r="AS35" i="16"/>
  <c r="AR35" i="16"/>
  <c r="AL35" i="16"/>
  <c r="AK35" i="16"/>
  <c r="AE35" i="16"/>
  <c r="AD35" i="16"/>
  <c r="AZ34" i="16"/>
  <c r="AY34" i="16"/>
  <c r="AS34" i="16"/>
  <c r="AR34" i="16"/>
  <c r="AL34" i="16"/>
  <c r="AK34" i="16"/>
  <c r="AE34" i="16"/>
  <c r="AD34" i="16"/>
  <c r="AZ32" i="16"/>
  <c r="AY32" i="16"/>
  <c r="AS32" i="16"/>
  <c r="AR32" i="16"/>
  <c r="AL32" i="16"/>
  <c r="AK32" i="16"/>
  <c r="AE32" i="16"/>
  <c r="AD32" i="16"/>
  <c r="AZ31" i="16"/>
  <c r="AY31" i="16"/>
  <c r="AS31" i="16"/>
  <c r="AR31" i="16"/>
  <c r="AL31" i="16"/>
  <c r="AK31" i="16"/>
  <c r="AE31" i="16"/>
  <c r="AD31" i="16"/>
  <c r="AZ29" i="16"/>
  <c r="AY29" i="16"/>
  <c r="AS29" i="16"/>
  <c r="AR29" i="16"/>
  <c r="AL29" i="16"/>
  <c r="AK29" i="16"/>
  <c r="AE29" i="16"/>
  <c r="AD29" i="16"/>
  <c r="AZ28" i="16"/>
  <c r="AY28" i="16"/>
  <c r="AS28" i="16"/>
  <c r="AR28" i="16"/>
  <c r="AL28" i="16"/>
  <c r="AK28" i="16"/>
  <c r="AE28" i="16"/>
  <c r="AD28" i="16"/>
  <c r="AZ26" i="16"/>
  <c r="AY26" i="16"/>
  <c r="AS26" i="16"/>
  <c r="AR26" i="16"/>
  <c r="AL26" i="16"/>
  <c r="AK26" i="16"/>
  <c r="AE26" i="16"/>
  <c r="AD26" i="16"/>
  <c r="AZ25" i="16"/>
  <c r="AY25" i="16"/>
  <c r="AS25" i="16"/>
  <c r="AR25" i="16"/>
  <c r="AL25" i="16"/>
  <c r="AK25" i="16"/>
  <c r="AE25" i="16"/>
  <c r="AD25" i="16"/>
  <c r="AZ23" i="16"/>
  <c r="AY23" i="16"/>
  <c r="AS23" i="16"/>
  <c r="AR23" i="16"/>
  <c r="AL23" i="16"/>
  <c r="AK23" i="16"/>
  <c r="AE23" i="16"/>
  <c r="AD23" i="16"/>
  <c r="AZ22" i="16"/>
  <c r="AY22" i="16"/>
  <c r="AS22" i="16"/>
  <c r="AR22" i="16"/>
  <c r="AL22" i="16"/>
  <c r="AK22" i="16"/>
  <c r="AE22" i="16"/>
  <c r="AD22" i="16"/>
  <c r="AZ20" i="16"/>
  <c r="AY20" i="16"/>
  <c r="AS20" i="16"/>
  <c r="AR20" i="16"/>
  <c r="AL20" i="16"/>
  <c r="AK20" i="16"/>
  <c r="AE20" i="16"/>
  <c r="AD20" i="16"/>
  <c r="AZ19" i="16"/>
  <c r="AY19" i="16"/>
  <c r="AS19" i="16"/>
  <c r="AR19" i="16"/>
  <c r="AL19" i="16"/>
  <c r="AK19" i="16"/>
  <c r="AE19" i="16"/>
  <c r="AD19" i="16"/>
  <c r="K101" i="16"/>
  <c r="I101" i="16"/>
  <c r="K98" i="16"/>
  <c r="I98" i="16"/>
  <c r="K95" i="16"/>
  <c r="I95" i="16"/>
  <c r="K92" i="16"/>
  <c r="I92" i="16"/>
  <c r="K89" i="16"/>
  <c r="I89" i="16"/>
  <c r="K86" i="16"/>
  <c r="I86" i="16"/>
  <c r="K83" i="16"/>
  <c r="I83" i="16"/>
  <c r="K80" i="16"/>
  <c r="I80" i="16"/>
  <c r="K77" i="16"/>
  <c r="I77" i="16"/>
  <c r="K74" i="16"/>
  <c r="I74" i="16"/>
  <c r="K71" i="16"/>
  <c r="I71" i="16"/>
  <c r="K68" i="16"/>
  <c r="I68" i="16"/>
  <c r="K65" i="16"/>
  <c r="I65" i="16"/>
  <c r="K62" i="16"/>
  <c r="I62" i="16"/>
  <c r="K59" i="16"/>
  <c r="I59" i="16"/>
  <c r="K56" i="16"/>
  <c r="I56" i="16"/>
  <c r="K53" i="16"/>
  <c r="I53" i="16"/>
  <c r="K50" i="16"/>
  <c r="I50" i="16"/>
  <c r="K47" i="16"/>
  <c r="I47" i="16"/>
  <c r="K44" i="16"/>
  <c r="I44" i="16"/>
  <c r="K41" i="16"/>
  <c r="I41" i="16"/>
  <c r="K38" i="16"/>
  <c r="I38" i="16"/>
  <c r="K35" i="16"/>
  <c r="I35" i="16"/>
  <c r="K32" i="16"/>
  <c r="I32" i="16"/>
  <c r="K29" i="16"/>
  <c r="I29" i="16"/>
  <c r="K26" i="16"/>
  <c r="I26" i="16"/>
  <c r="K23" i="16"/>
  <c r="I23" i="16"/>
  <c r="K20" i="16"/>
  <c r="I20" i="16"/>
  <c r="AJ122" i="16"/>
  <c r="T122" i="16"/>
  <c r="AJ121" i="16"/>
  <c r="AE121" i="16"/>
  <c r="T121" i="16"/>
  <c r="O121" i="16"/>
  <c r="AQ117" i="16"/>
  <c r="AE127" i="16" s="1"/>
  <c r="AN117" i="16"/>
  <c r="AL117" i="16"/>
  <c r="AE122" i="16" s="1"/>
  <c r="AO122" i="16" s="1"/>
  <c r="AJ127" i="16" s="1"/>
  <c r="AA117" i="16"/>
  <c r="O127" i="16" s="1"/>
  <c r="X117" i="16"/>
  <c r="V117" i="16"/>
  <c r="O122" i="16" s="1"/>
  <c r="Y122" i="16" s="1"/>
  <c r="T127" i="16" s="1"/>
  <c r="BE107" i="16"/>
  <c r="BD107" i="16"/>
  <c r="BC107" i="16"/>
  <c r="BB107" i="16"/>
  <c r="BA107" i="16"/>
  <c r="AZ107" i="16"/>
  <c r="AY107" i="16"/>
  <c r="AX107" i="16"/>
  <c r="AW107" i="16"/>
  <c r="AV107" i="16"/>
  <c r="AU107" i="16"/>
  <c r="AT107" i="16"/>
  <c r="AS107" i="16"/>
  <c r="AR107" i="16"/>
  <c r="AQ107" i="16"/>
  <c r="AP107" i="16"/>
  <c r="AO107" i="16"/>
  <c r="AN107" i="16"/>
  <c r="AM107" i="16"/>
  <c r="AL107" i="16"/>
  <c r="AK107" i="16"/>
  <c r="AJ107" i="16"/>
  <c r="AI107" i="16"/>
  <c r="AH107" i="16"/>
  <c r="AG107" i="16"/>
  <c r="AF107" i="16"/>
  <c r="AE107" i="16"/>
  <c r="AD107" i="16"/>
  <c r="AC107" i="16"/>
  <c r="AB107" i="16"/>
  <c r="AA107" i="16"/>
  <c r="K107" i="16"/>
  <c r="I107" i="16"/>
  <c r="BE106" i="16"/>
  <c r="BD106" i="16"/>
  <c r="BC106" i="16"/>
  <c r="BB106" i="16"/>
  <c r="BA106" i="16"/>
  <c r="AZ106" i="16"/>
  <c r="AY106" i="16"/>
  <c r="AX106" i="16"/>
  <c r="AW106" i="16"/>
  <c r="AV106" i="16"/>
  <c r="AU106" i="16"/>
  <c r="AT106" i="16"/>
  <c r="AS106" i="16"/>
  <c r="AR106" i="16"/>
  <c r="AQ106" i="16"/>
  <c r="AP106" i="16"/>
  <c r="AO106" i="16"/>
  <c r="AN106" i="16"/>
  <c r="AM106" i="16"/>
  <c r="AL106" i="16"/>
  <c r="AK106" i="16"/>
  <c r="AJ106" i="16"/>
  <c r="AI106" i="16"/>
  <c r="AH106" i="16"/>
  <c r="AG106" i="16"/>
  <c r="AF106" i="16"/>
  <c r="AE106" i="16"/>
  <c r="AD106" i="16"/>
  <c r="AC106" i="16"/>
  <c r="AB106" i="16"/>
  <c r="AA106" i="16"/>
  <c r="BE104" i="16"/>
  <c r="BD104" i="16"/>
  <c r="BC104" i="16"/>
  <c r="BB104" i="16"/>
  <c r="BA104" i="16"/>
  <c r="AZ104" i="16"/>
  <c r="AY104" i="16"/>
  <c r="AX104" i="16"/>
  <c r="AW104" i="16"/>
  <c r="AV104" i="16"/>
  <c r="AU104" i="16"/>
  <c r="AT104" i="16"/>
  <c r="AS104" i="16"/>
  <c r="AR104" i="16"/>
  <c r="AQ104" i="16"/>
  <c r="AP104" i="16"/>
  <c r="AO104" i="16"/>
  <c r="AN104" i="16"/>
  <c r="AM104" i="16"/>
  <c r="AL104" i="16"/>
  <c r="AK104" i="16"/>
  <c r="AJ104" i="16"/>
  <c r="AI104" i="16"/>
  <c r="AH104" i="16"/>
  <c r="AG104" i="16"/>
  <c r="AF104" i="16"/>
  <c r="AE104" i="16"/>
  <c r="AD104" i="16"/>
  <c r="AC104" i="16"/>
  <c r="AB104" i="16"/>
  <c r="AA104" i="16"/>
  <c r="K104" i="16"/>
  <c r="I104" i="16"/>
  <c r="BE103" i="16"/>
  <c r="BD103" i="16"/>
  <c r="BC103" i="16"/>
  <c r="BB103" i="16"/>
  <c r="BA103" i="16"/>
  <c r="AZ103" i="16"/>
  <c r="AY103" i="16"/>
  <c r="AX103" i="16"/>
  <c r="AW103" i="16"/>
  <c r="AV103" i="16"/>
  <c r="AU103" i="16"/>
  <c r="AT103" i="16"/>
  <c r="AS103" i="16"/>
  <c r="AR103" i="16"/>
  <c r="AQ103" i="16"/>
  <c r="AP103" i="16"/>
  <c r="AO103" i="16"/>
  <c r="AN103" i="16"/>
  <c r="AM103" i="16"/>
  <c r="AL103" i="16"/>
  <c r="AK103" i="16"/>
  <c r="AJ103" i="16"/>
  <c r="AI103" i="16"/>
  <c r="AH103" i="16"/>
  <c r="AG103" i="16"/>
  <c r="AF103" i="16"/>
  <c r="AE103" i="16"/>
  <c r="AD103" i="16"/>
  <c r="AC103" i="16"/>
  <c r="AB103" i="16"/>
  <c r="AA103" i="16"/>
  <c r="BE101" i="16"/>
  <c r="BE100" i="16"/>
  <c r="BE98" i="16"/>
  <c r="BE97" i="16"/>
  <c r="BE95" i="16"/>
  <c r="BE94" i="16"/>
  <c r="BE92" i="16"/>
  <c r="BE91" i="16"/>
  <c r="BE89" i="16"/>
  <c r="BE88" i="16"/>
  <c r="BE86" i="16"/>
  <c r="BE85" i="16"/>
  <c r="BE83" i="16"/>
  <c r="BE82" i="16"/>
  <c r="BE80" i="16"/>
  <c r="BE79" i="16"/>
  <c r="BE77" i="16"/>
  <c r="BE76" i="16"/>
  <c r="BE74" i="16"/>
  <c r="BE73" i="16"/>
  <c r="BE71" i="16"/>
  <c r="BE70" i="16"/>
  <c r="BE68" i="16"/>
  <c r="BE67" i="16"/>
  <c r="BE65" i="16"/>
  <c r="BE64" i="16"/>
  <c r="BE62" i="16"/>
  <c r="BE61" i="16"/>
  <c r="BE59" i="16"/>
  <c r="BE58" i="16"/>
  <c r="BE56" i="16"/>
  <c r="BE55" i="16"/>
  <c r="BE53" i="16"/>
  <c r="BE52" i="16"/>
  <c r="BE50" i="16"/>
  <c r="BE49" i="16"/>
  <c r="BE47" i="16"/>
  <c r="BE46" i="16"/>
  <c r="BE44" i="16"/>
  <c r="BE43" i="16"/>
  <c r="BE41" i="16"/>
  <c r="BE40" i="16"/>
  <c r="BE38" i="16"/>
  <c r="BE37" i="16"/>
  <c r="BE35" i="16"/>
  <c r="BE34" i="16"/>
  <c r="BE32" i="16"/>
  <c r="BE31" i="16"/>
  <c r="BE29" i="16"/>
  <c r="BE28" i="16"/>
  <c r="BE26" i="16"/>
  <c r="BE25" i="16"/>
  <c r="B25" i="16"/>
  <c r="B28" i="16" s="1"/>
  <c r="B31" i="16" s="1"/>
  <c r="B34" i="16" s="1"/>
  <c r="B37" i="16" s="1"/>
  <c r="B40" i="16" s="1"/>
  <c r="B43" i="16" s="1"/>
  <c r="B46" i="16" s="1"/>
  <c r="B49" i="16" s="1"/>
  <c r="B52" i="16" s="1"/>
  <c r="B55" i="16" s="1"/>
  <c r="B58" i="16" s="1"/>
  <c r="B61" i="16" s="1"/>
  <c r="B64" i="16" s="1"/>
  <c r="B67" i="16" s="1"/>
  <c r="B70" i="16" s="1"/>
  <c r="B73" i="16" s="1"/>
  <c r="B76" i="16" s="1"/>
  <c r="B79" i="16" s="1"/>
  <c r="B82" i="16" s="1"/>
  <c r="B85" i="16" s="1"/>
  <c r="B88" i="16" s="1"/>
  <c r="B91" i="16" s="1"/>
  <c r="B94" i="16" s="1"/>
  <c r="B97" i="16" s="1"/>
  <c r="B100" i="16" s="1"/>
  <c r="B103" i="16" s="1"/>
  <c r="B106" i="16" s="1"/>
  <c r="BE23" i="16"/>
  <c r="BE22" i="16"/>
  <c r="B22" i="16"/>
  <c r="BE20" i="16"/>
  <c r="BE19" i="16"/>
  <c r="BF13" i="16"/>
  <c r="AK8" i="16"/>
  <c r="O39" i="15" s="1"/>
  <c r="AG8" i="16"/>
  <c r="M40" i="15" s="1"/>
  <c r="AJ2" i="16"/>
  <c r="BA16" i="16" s="1"/>
  <c r="BA17" i="16" s="1"/>
  <c r="T10" i="16" l="1"/>
  <c r="BC15" i="16"/>
  <c r="BC16" i="16" s="1"/>
  <c r="BC17" i="16" s="1"/>
  <c r="AB16" i="16"/>
  <c r="AB17" i="16" s="1"/>
  <c r="AF16" i="16"/>
  <c r="AF17" i="16" s="1"/>
  <c r="AJ16" i="16"/>
  <c r="AJ17" i="16" s="1"/>
  <c r="AN16" i="16"/>
  <c r="AN17" i="16" s="1"/>
  <c r="AR16" i="16"/>
  <c r="AR17" i="16" s="1"/>
  <c r="AV16" i="16"/>
  <c r="AV17" i="16" s="1"/>
  <c r="AZ16" i="16"/>
  <c r="AZ17" i="16" s="1"/>
  <c r="M8" i="15"/>
  <c r="M20" i="15"/>
  <c r="M18" i="15"/>
  <c r="M16" i="15"/>
  <c r="M14" i="15"/>
  <c r="M12" i="15"/>
  <c r="M10" i="15"/>
  <c r="O8" i="15"/>
  <c r="O20" i="15"/>
  <c r="O18" i="15"/>
  <c r="O16" i="15"/>
  <c r="O14" i="15"/>
  <c r="O12" i="15"/>
  <c r="O10" i="15"/>
  <c r="M38" i="15"/>
  <c r="M47" i="15"/>
  <c r="M45" i="15"/>
  <c r="M43" i="15"/>
  <c r="M41" i="15"/>
  <c r="M39" i="15"/>
  <c r="O46" i="15"/>
  <c r="O44" i="15"/>
  <c r="O42" i="15"/>
  <c r="O40" i="15"/>
  <c r="BE15" i="16"/>
  <c r="BE16" i="16" s="1"/>
  <c r="BE17" i="16" s="1"/>
  <c r="AD16" i="16"/>
  <c r="AD17" i="16" s="1"/>
  <c r="AH16" i="16"/>
  <c r="AH17" i="16" s="1"/>
  <c r="AL16" i="16"/>
  <c r="AL17" i="16" s="1"/>
  <c r="AP16" i="16"/>
  <c r="AP17" i="16" s="1"/>
  <c r="AT16" i="16"/>
  <c r="AT17" i="16" s="1"/>
  <c r="AX16" i="16"/>
  <c r="AX17" i="16" s="1"/>
  <c r="BB16" i="16"/>
  <c r="BB17" i="16" s="1"/>
  <c r="M21" i="15"/>
  <c r="M19" i="15"/>
  <c r="M17" i="15"/>
  <c r="M15" i="15"/>
  <c r="M13" i="15"/>
  <c r="M11" i="15"/>
  <c r="M9" i="15"/>
  <c r="O21" i="15"/>
  <c r="O19" i="15"/>
  <c r="O17" i="15"/>
  <c r="O15" i="15"/>
  <c r="O13" i="15"/>
  <c r="O11" i="15"/>
  <c r="O9" i="15"/>
  <c r="O38" i="15"/>
  <c r="M46" i="15"/>
  <c r="M44" i="15"/>
  <c r="M42" i="15"/>
  <c r="O47" i="15"/>
  <c r="O45" i="15"/>
  <c r="O43" i="15"/>
  <c r="O41" i="15"/>
  <c r="BF106" i="16"/>
  <c r="BH106" i="16" s="1"/>
  <c r="BF107" i="16"/>
  <c r="BF103" i="16"/>
  <c r="BH103" i="16" s="1"/>
  <c r="BF104" i="16"/>
  <c r="BH104" i="16" s="1"/>
  <c r="AI116" i="16"/>
  <c r="S116" i="16"/>
  <c r="S115" i="16"/>
  <c r="AG116" i="16"/>
  <c r="Q116" i="16"/>
  <c r="Q115" i="16"/>
  <c r="AG114" i="16"/>
  <c r="Y127" i="16"/>
  <c r="AU113" i="16" s="1"/>
  <c r="BD15" i="16"/>
  <c r="BD16" i="16" s="1"/>
  <c r="BD17" i="16" s="1"/>
  <c r="AA16" i="16"/>
  <c r="AA17" i="16" s="1"/>
  <c r="AC16" i="16"/>
  <c r="AC17" i="16" s="1"/>
  <c r="AE16" i="16"/>
  <c r="AE17" i="16" s="1"/>
  <c r="AG16" i="16"/>
  <c r="AG17" i="16" s="1"/>
  <c r="AI16" i="16"/>
  <c r="AI17" i="16" s="1"/>
  <c r="AK16" i="16"/>
  <c r="AK17" i="16" s="1"/>
  <c r="AM16" i="16"/>
  <c r="AM17" i="16" s="1"/>
  <c r="AO16" i="16"/>
  <c r="AO17" i="16" s="1"/>
  <c r="AQ16" i="16"/>
  <c r="AQ17" i="16" s="1"/>
  <c r="AS16" i="16"/>
  <c r="AS17" i="16" s="1"/>
  <c r="AU16" i="16"/>
  <c r="AU17" i="16" s="1"/>
  <c r="AW16" i="16"/>
  <c r="AW17" i="16" s="1"/>
  <c r="AY16" i="16"/>
  <c r="AY17" i="16" s="1"/>
  <c r="BH107" i="16"/>
  <c r="AO127" i="16"/>
  <c r="AZ113" i="16" s="1"/>
  <c r="AK117" i="13"/>
  <c r="U117" i="13"/>
  <c r="BE113" i="16" l="1"/>
  <c r="AH117" i="13"/>
  <c r="AF117" i="13"/>
  <c r="R117" i="13"/>
  <c r="P117" i="13"/>
  <c r="AZ13" i="13" l="1"/>
  <c r="AD122" i="13" l="1"/>
  <c r="AD121" i="13"/>
  <c r="Y121" i="13"/>
  <c r="L121" i="13"/>
  <c r="G121" i="13"/>
  <c r="U47" i="15" l="1"/>
  <c r="K47" i="15"/>
  <c r="U46" i="15"/>
  <c r="U45" i="15"/>
  <c r="K45" i="15"/>
  <c r="U44" i="15"/>
  <c r="K44" i="15"/>
  <c r="K46" i="15" s="1"/>
  <c r="U43" i="15"/>
  <c r="S43" i="15"/>
  <c r="Q43" i="15"/>
  <c r="W43" i="15" s="1"/>
  <c r="Y43" i="15" s="1"/>
  <c r="K43" i="15"/>
  <c r="U42" i="15"/>
  <c r="S42" i="15"/>
  <c r="Q42" i="15"/>
  <c r="W42" i="15" s="1"/>
  <c r="Y42" i="15" s="1"/>
  <c r="K42" i="15"/>
  <c r="U41" i="15"/>
  <c r="S41" i="15"/>
  <c r="Q41" i="15"/>
  <c r="W41" i="15" s="1"/>
  <c r="Y41" i="15" s="1"/>
  <c r="K41" i="15"/>
  <c r="U40" i="15"/>
  <c r="S40" i="15"/>
  <c r="Q40" i="15"/>
  <c r="W40" i="15" s="1"/>
  <c r="Y40" i="15" s="1"/>
  <c r="K40" i="15"/>
  <c r="U39" i="15"/>
  <c r="S39" i="15"/>
  <c r="Q39" i="15"/>
  <c r="W39" i="15" s="1"/>
  <c r="Y39" i="15" s="1"/>
  <c r="K39" i="15"/>
  <c r="U38" i="15"/>
  <c r="S38" i="15"/>
  <c r="Q38" i="15"/>
  <c r="W38" i="15" s="1"/>
  <c r="Y38" i="15" s="1"/>
  <c r="K38" i="15"/>
  <c r="U21" i="15"/>
  <c r="S21" i="15"/>
  <c r="Q21" i="15"/>
  <c r="W21" i="15" s="1"/>
  <c r="Y21" i="15" s="1"/>
  <c r="K21" i="15"/>
  <c r="U20" i="15"/>
  <c r="S20" i="15"/>
  <c r="Q20" i="15"/>
  <c r="W20" i="15" s="1"/>
  <c r="Y20" i="15" s="1"/>
  <c r="K20" i="15"/>
  <c r="U19" i="15"/>
  <c r="S19" i="15"/>
  <c r="Q19" i="15"/>
  <c r="W19" i="15" s="1"/>
  <c r="Y19" i="15" s="1"/>
  <c r="K19" i="15"/>
  <c r="U18" i="15"/>
  <c r="S18" i="15"/>
  <c r="Q18" i="15"/>
  <c r="W18" i="15" s="1"/>
  <c r="Y18" i="15" s="1"/>
  <c r="K18" i="15"/>
  <c r="U17" i="15"/>
  <c r="S17" i="15"/>
  <c r="Q17" i="15"/>
  <c r="W17" i="15" s="1"/>
  <c r="Y17" i="15" s="1"/>
  <c r="K17" i="15"/>
  <c r="K16" i="15"/>
  <c r="U15" i="15"/>
  <c r="K15" i="15"/>
  <c r="U14" i="15"/>
  <c r="K14" i="15"/>
  <c r="U13" i="15"/>
  <c r="K13" i="15"/>
  <c r="U12" i="15"/>
  <c r="K12" i="15"/>
  <c r="K11" i="15"/>
  <c r="U10" i="15"/>
  <c r="K10" i="15"/>
  <c r="U9" i="15"/>
  <c r="K9" i="15"/>
  <c r="U8" i="15"/>
  <c r="K8" i="15"/>
  <c r="AY107" i="13"/>
  <c r="AX107" i="13"/>
  <c r="AW107" i="13"/>
  <c r="AV107" i="13"/>
  <c r="AU107" i="13"/>
  <c r="AT107" i="13"/>
  <c r="AS107" i="13"/>
  <c r="AR107" i="13"/>
  <c r="AQ107" i="13"/>
  <c r="AP107" i="13"/>
  <c r="AO107" i="13"/>
  <c r="AN107" i="13"/>
  <c r="AM107" i="13"/>
  <c r="AL107" i="13"/>
  <c r="AK107" i="13"/>
  <c r="AJ107" i="13"/>
  <c r="AI107" i="13"/>
  <c r="AH107" i="13"/>
  <c r="AG107" i="13"/>
  <c r="AF107" i="13"/>
  <c r="AE107" i="13"/>
  <c r="AD107" i="13"/>
  <c r="AC107" i="13"/>
  <c r="AB107" i="13"/>
  <c r="AA107" i="13"/>
  <c r="Z107" i="13"/>
  <c r="Y107" i="13"/>
  <c r="X107" i="13"/>
  <c r="W107" i="13"/>
  <c r="V107" i="13"/>
  <c r="U107" i="13"/>
  <c r="AY106" i="13"/>
  <c r="AX106" i="13"/>
  <c r="AW106" i="13"/>
  <c r="AV106" i="13"/>
  <c r="AU106" i="13"/>
  <c r="AT106" i="13"/>
  <c r="AS106" i="13"/>
  <c r="AR106" i="13"/>
  <c r="AQ106" i="13"/>
  <c r="AP106" i="13"/>
  <c r="AO106" i="13"/>
  <c r="AN106" i="13"/>
  <c r="AM106" i="13"/>
  <c r="AL106" i="13"/>
  <c r="AK106" i="13"/>
  <c r="AJ106" i="13"/>
  <c r="AI106" i="13"/>
  <c r="AH106" i="13"/>
  <c r="AG106" i="13"/>
  <c r="AF106" i="13"/>
  <c r="AE106" i="13"/>
  <c r="AD106" i="13"/>
  <c r="AC106" i="13"/>
  <c r="AB106" i="13"/>
  <c r="AA106" i="13"/>
  <c r="Z106" i="13"/>
  <c r="Y106" i="13"/>
  <c r="X106" i="13"/>
  <c r="W106" i="13"/>
  <c r="V106" i="13"/>
  <c r="U106" i="13"/>
  <c r="AY104" i="13"/>
  <c r="AX104" i="13"/>
  <c r="AW104" i="13"/>
  <c r="AV104" i="13"/>
  <c r="AU104" i="13"/>
  <c r="AT104" i="13"/>
  <c r="AS104" i="13"/>
  <c r="AR104" i="13"/>
  <c r="AQ104" i="13"/>
  <c r="AP104" i="13"/>
  <c r="AO104" i="13"/>
  <c r="AN104" i="13"/>
  <c r="AM104" i="13"/>
  <c r="AL104" i="13"/>
  <c r="AK104" i="13"/>
  <c r="AJ104" i="13"/>
  <c r="AI104" i="13"/>
  <c r="AH104" i="13"/>
  <c r="AG104" i="13"/>
  <c r="AF104" i="13"/>
  <c r="AE104" i="13"/>
  <c r="AD104" i="13"/>
  <c r="AC104" i="13"/>
  <c r="AB104" i="13"/>
  <c r="AA104" i="13"/>
  <c r="Z104" i="13"/>
  <c r="Y104" i="13"/>
  <c r="X104" i="13"/>
  <c r="W104" i="13"/>
  <c r="V104" i="13"/>
  <c r="AY103" i="13"/>
  <c r="AX103" i="13"/>
  <c r="AW103" i="13"/>
  <c r="AV103" i="13"/>
  <c r="AU103" i="13"/>
  <c r="AT103" i="13"/>
  <c r="AS103" i="13"/>
  <c r="AR103" i="13"/>
  <c r="AQ103" i="13"/>
  <c r="AP103" i="13"/>
  <c r="AO103" i="13"/>
  <c r="AN103" i="13"/>
  <c r="AM103" i="13"/>
  <c r="AL103" i="13"/>
  <c r="AK103" i="13"/>
  <c r="AJ103" i="13"/>
  <c r="AI103" i="13"/>
  <c r="AH103" i="13"/>
  <c r="AG103" i="13"/>
  <c r="AF103" i="13"/>
  <c r="AE103" i="13"/>
  <c r="AD103" i="13"/>
  <c r="AC103" i="13"/>
  <c r="AB103" i="13"/>
  <c r="AA103" i="13"/>
  <c r="Z103" i="13"/>
  <c r="Y103" i="13"/>
  <c r="X103" i="13"/>
  <c r="W103" i="13"/>
  <c r="V103" i="13"/>
  <c r="AY101" i="13"/>
  <c r="AX101" i="13"/>
  <c r="AW101" i="13"/>
  <c r="AV101" i="13"/>
  <c r="AU101" i="13"/>
  <c r="AT101" i="13"/>
  <c r="AS101" i="13"/>
  <c r="AR101" i="13"/>
  <c r="AQ101" i="13"/>
  <c r="AP101" i="13"/>
  <c r="AO101" i="13"/>
  <c r="AN101" i="13"/>
  <c r="AM101" i="13"/>
  <c r="AL101" i="13"/>
  <c r="AK101" i="13"/>
  <c r="AJ101" i="13"/>
  <c r="AI101" i="13"/>
  <c r="AH101" i="13"/>
  <c r="AG101" i="13"/>
  <c r="AF101" i="13"/>
  <c r="AE101" i="13"/>
  <c r="AD101" i="13"/>
  <c r="AC101" i="13"/>
  <c r="AB101" i="13"/>
  <c r="AA101" i="13"/>
  <c r="Z101" i="13"/>
  <c r="Y101" i="13"/>
  <c r="X101" i="13"/>
  <c r="W101" i="13"/>
  <c r="V101" i="13"/>
  <c r="AY100" i="13"/>
  <c r="AX100" i="13"/>
  <c r="AW100" i="13"/>
  <c r="AV100" i="13"/>
  <c r="AU100" i="13"/>
  <c r="AT100" i="13"/>
  <c r="AS100" i="13"/>
  <c r="AR100" i="13"/>
  <c r="AQ100" i="13"/>
  <c r="AP100" i="13"/>
  <c r="AO100" i="13"/>
  <c r="AN100" i="13"/>
  <c r="AM100" i="13"/>
  <c r="AL100" i="13"/>
  <c r="AK100" i="13"/>
  <c r="AJ100" i="13"/>
  <c r="AI100" i="13"/>
  <c r="AH100" i="13"/>
  <c r="AG100" i="13"/>
  <c r="AF100" i="13"/>
  <c r="AE100" i="13"/>
  <c r="AD100" i="13"/>
  <c r="AC100" i="13"/>
  <c r="AB100" i="13"/>
  <c r="AA100" i="13"/>
  <c r="Z100" i="13"/>
  <c r="Y100" i="13"/>
  <c r="X100" i="13"/>
  <c r="W100" i="13"/>
  <c r="V100" i="13"/>
  <c r="AY98" i="13"/>
  <c r="AX98" i="13"/>
  <c r="AW98" i="13"/>
  <c r="AV98" i="13"/>
  <c r="AU98" i="13"/>
  <c r="AT98" i="13"/>
  <c r="AS98" i="13"/>
  <c r="AR98" i="13"/>
  <c r="AQ98" i="13"/>
  <c r="AP98" i="13"/>
  <c r="AO98" i="13"/>
  <c r="AN98" i="13"/>
  <c r="AM98" i="13"/>
  <c r="AL98" i="13"/>
  <c r="AK98" i="13"/>
  <c r="AJ98" i="13"/>
  <c r="AI98" i="13"/>
  <c r="AH98" i="13"/>
  <c r="AG98" i="13"/>
  <c r="AF98" i="13"/>
  <c r="AE98" i="13"/>
  <c r="AD98" i="13"/>
  <c r="AC98" i="13"/>
  <c r="AB98" i="13"/>
  <c r="AA98" i="13"/>
  <c r="Z98" i="13"/>
  <c r="Y98" i="13"/>
  <c r="X98" i="13"/>
  <c r="W98" i="13"/>
  <c r="V98" i="13"/>
  <c r="AY97" i="13"/>
  <c r="AX97" i="13"/>
  <c r="AW97" i="13"/>
  <c r="AV97" i="13"/>
  <c r="AU97" i="13"/>
  <c r="AT97" i="13"/>
  <c r="AS97" i="13"/>
  <c r="AR97" i="13"/>
  <c r="AQ97" i="13"/>
  <c r="AP97" i="13"/>
  <c r="AO97" i="13"/>
  <c r="AN97" i="13"/>
  <c r="AM97" i="13"/>
  <c r="AL97" i="13"/>
  <c r="AK97" i="13"/>
  <c r="AJ97" i="13"/>
  <c r="AI97" i="13"/>
  <c r="AH97" i="13"/>
  <c r="AG97" i="13"/>
  <c r="AF97" i="13"/>
  <c r="AE97" i="13"/>
  <c r="AD97" i="13"/>
  <c r="AC97" i="13"/>
  <c r="AB97" i="13"/>
  <c r="AA97" i="13"/>
  <c r="Z97" i="13"/>
  <c r="Y97" i="13"/>
  <c r="X97" i="13"/>
  <c r="W97" i="13"/>
  <c r="V97" i="13"/>
  <c r="AY95" i="13"/>
  <c r="AX95" i="13"/>
  <c r="AW95" i="13"/>
  <c r="AV95" i="13"/>
  <c r="AU95" i="13"/>
  <c r="AT95" i="13"/>
  <c r="AS95" i="13"/>
  <c r="AR95" i="13"/>
  <c r="AQ95" i="13"/>
  <c r="AP95" i="13"/>
  <c r="AO95" i="13"/>
  <c r="AN95" i="13"/>
  <c r="AM95" i="13"/>
  <c r="AL95" i="13"/>
  <c r="AK95" i="13"/>
  <c r="AJ95" i="13"/>
  <c r="AI95" i="13"/>
  <c r="AH95" i="13"/>
  <c r="AG95" i="13"/>
  <c r="AF95" i="13"/>
  <c r="AE95" i="13"/>
  <c r="AD95" i="13"/>
  <c r="AC95" i="13"/>
  <c r="AB95" i="13"/>
  <c r="AA95" i="13"/>
  <c r="Z95" i="13"/>
  <c r="Y95" i="13"/>
  <c r="X95" i="13"/>
  <c r="W95" i="13"/>
  <c r="V95" i="13"/>
  <c r="U95" i="13"/>
  <c r="AY94" i="13"/>
  <c r="AX94" i="13"/>
  <c r="AW94" i="13"/>
  <c r="AV94" i="13"/>
  <c r="AU94" i="13"/>
  <c r="AT94" i="13"/>
  <c r="AS94" i="13"/>
  <c r="AR94" i="13"/>
  <c r="AQ94" i="13"/>
  <c r="AP94" i="13"/>
  <c r="AO94" i="13"/>
  <c r="AN94" i="13"/>
  <c r="AM94" i="13"/>
  <c r="AL94" i="13"/>
  <c r="AK94" i="13"/>
  <c r="AJ94" i="13"/>
  <c r="AI94" i="13"/>
  <c r="AH94" i="13"/>
  <c r="AG94" i="13"/>
  <c r="AF94" i="13"/>
  <c r="AE94" i="13"/>
  <c r="AD94" i="13"/>
  <c r="AC94" i="13"/>
  <c r="AB94" i="13"/>
  <c r="AA94" i="13"/>
  <c r="Z94" i="13"/>
  <c r="Y94" i="13"/>
  <c r="X94" i="13"/>
  <c r="W94" i="13"/>
  <c r="V94" i="13"/>
  <c r="U94" i="13"/>
  <c r="AY92" i="13"/>
  <c r="AX92" i="13"/>
  <c r="AW92" i="13"/>
  <c r="AV92" i="13"/>
  <c r="AU92" i="13"/>
  <c r="AT92" i="13"/>
  <c r="AS92" i="13"/>
  <c r="AR92" i="13"/>
  <c r="AQ92" i="13"/>
  <c r="AP92" i="13"/>
  <c r="AO92" i="13"/>
  <c r="AN92" i="13"/>
  <c r="AM92" i="13"/>
  <c r="AL92" i="13"/>
  <c r="AK92" i="13"/>
  <c r="AJ92" i="13"/>
  <c r="AI92" i="13"/>
  <c r="AH92" i="13"/>
  <c r="AG92" i="13"/>
  <c r="AF92" i="13"/>
  <c r="AE92" i="13"/>
  <c r="AD92" i="13"/>
  <c r="AC92" i="13"/>
  <c r="AB92" i="13"/>
  <c r="AA92" i="13"/>
  <c r="Z92" i="13"/>
  <c r="Y92" i="13"/>
  <c r="X92" i="13"/>
  <c r="W92" i="13"/>
  <c r="V92" i="13"/>
  <c r="U92" i="13"/>
  <c r="AY91" i="13"/>
  <c r="AX91" i="13"/>
  <c r="AW91" i="13"/>
  <c r="AV91" i="13"/>
  <c r="AU91" i="13"/>
  <c r="AT91" i="13"/>
  <c r="AS91" i="13"/>
  <c r="AR91" i="13"/>
  <c r="AQ91" i="13"/>
  <c r="AP91" i="13"/>
  <c r="AO91" i="13"/>
  <c r="AN91" i="13"/>
  <c r="AM91" i="13"/>
  <c r="AL91" i="13"/>
  <c r="AK91" i="13"/>
  <c r="AJ91" i="13"/>
  <c r="AI91" i="13"/>
  <c r="AH91" i="13"/>
  <c r="AG91" i="13"/>
  <c r="AF91" i="13"/>
  <c r="AE91" i="13"/>
  <c r="AD91" i="13"/>
  <c r="AC91" i="13"/>
  <c r="AB91" i="13"/>
  <c r="AA91" i="13"/>
  <c r="Z91" i="13"/>
  <c r="Y91" i="13"/>
  <c r="X91" i="13"/>
  <c r="W91" i="13"/>
  <c r="V91" i="13"/>
  <c r="U91" i="13"/>
  <c r="AY89" i="13"/>
  <c r="AX89" i="13"/>
  <c r="AW89" i="13"/>
  <c r="AV89" i="13"/>
  <c r="AU89" i="13"/>
  <c r="AT89" i="13"/>
  <c r="AS89" i="13"/>
  <c r="AR89" i="13"/>
  <c r="AQ89" i="13"/>
  <c r="AP89" i="13"/>
  <c r="AO89" i="13"/>
  <c r="AN89" i="13"/>
  <c r="AM89" i="13"/>
  <c r="AL89" i="13"/>
  <c r="AK89" i="13"/>
  <c r="AJ89" i="13"/>
  <c r="AI89" i="13"/>
  <c r="AH89" i="13"/>
  <c r="AG89" i="13"/>
  <c r="AF89" i="13"/>
  <c r="AE89" i="13"/>
  <c r="AD89" i="13"/>
  <c r="AC89" i="13"/>
  <c r="AB89" i="13"/>
  <c r="AA89" i="13"/>
  <c r="Z89" i="13"/>
  <c r="Y89" i="13"/>
  <c r="X89" i="13"/>
  <c r="W89" i="13"/>
  <c r="V89" i="13"/>
  <c r="U89" i="13"/>
  <c r="AY88" i="13"/>
  <c r="AX88" i="13"/>
  <c r="AW88" i="13"/>
  <c r="AV88" i="13"/>
  <c r="AU88" i="13"/>
  <c r="AT88" i="13"/>
  <c r="AS88" i="13"/>
  <c r="AR88" i="13"/>
  <c r="AQ88" i="13"/>
  <c r="AP88" i="13"/>
  <c r="AO88" i="13"/>
  <c r="AN88" i="13"/>
  <c r="AM88" i="13"/>
  <c r="AL88" i="13"/>
  <c r="AK88" i="13"/>
  <c r="AJ88" i="13"/>
  <c r="AI88" i="13"/>
  <c r="AH88" i="13"/>
  <c r="AG88" i="13"/>
  <c r="AF88" i="13"/>
  <c r="AE88" i="13"/>
  <c r="AD88" i="13"/>
  <c r="AC88" i="13"/>
  <c r="AB88" i="13"/>
  <c r="AA88" i="13"/>
  <c r="Z88" i="13"/>
  <c r="Y88" i="13"/>
  <c r="X88" i="13"/>
  <c r="W88" i="13"/>
  <c r="V88" i="13"/>
  <c r="U88" i="13"/>
  <c r="AY86" i="13"/>
  <c r="AX86" i="13"/>
  <c r="AW86" i="13"/>
  <c r="AV86" i="13"/>
  <c r="AU86" i="13"/>
  <c r="AT86" i="13"/>
  <c r="AS86" i="13"/>
  <c r="AR86" i="13"/>
  <c r="AQ86" i="13"/>
  <c r="AP86" i="13"/>
  <c r="AO86" i="13"/>
  <c r="AN86" i="13"/>
  <c r="AM86" i="13"/>
  <c r="AL86" i="13"/>
  <c r="AK86" i="13"/>
  <c r="AJ86" i="13"/>
  <c r="AI86" i="13"/>
  <c r="AH86" i="13"/>
  <c r="AG86" i="13"/>
  <c r="AF86" i="13"/>
  <c r="AE86" i="13"/>
  <c r="AD86" i="13"/>
  <c r="AC86" i="13"/>
  <c r="AB86" i="13"/>
  <c r="AA86" i="13"/>
  <c r="Z86" i="13"/>
  <c r="Y86" i="13"/>
  <c r="X86" i="13"/>
  <c r="W86" i="13"/>
  <c r="V86" i="13"/>
  <c r="U86" i="13"/>
  <c r="AY85" i="13"/>
  <c r="AX85" i="13"/>
  <c r="AW85" i="13"/>
  <c r="AV85" i="13"/>
  <c r="AU85" i="13"/>
  <c r="AT85" i="13"/>
  <c r="AS85" i="13"/>
  <c r="AR85" i="13"/>
  <c r="AQ85" i="13"/>
  <c r="AP85" i="13"/>
  <c r="AO85" i="13"/>
  <c r="AN85" i="13"/>
  <c r="AM85" i="13"/>
  <c r="AL85" i="13"/>
  <c r="AK85" i="13"/>
  <c r="AJ85" i="13"/>
  <c r="AI85" i="13"/>
  <c r="AH85" i="13"/>
  <c r="AG85" i="13"/>
  <c r="AF85" i="13"/>
  <c r="AE85" i="13"/>
  <c r="AD85" i="13"/>
  <c r="AC85" i="13"/>
  <c r="AB85" i="13"/>
  <c r="AA85" i="13"/>
  <c r="Z85" i="13"/>
  <c r="Y85" i="13"/>
  <c r="X85" i="13"/>
  <c r="W85" i="13"/>
  <c r="V85" i="13"/>
  <c r="U85" i="13"/>
  <c r="AY83" i="13"/>
  <c r="AX83" i="13"/>
  <c r="AW83" i="13"/>
  <c r="AV83" i="13"/>
  <c r="AU83" i="13"/>
  <c r="AT83" i="13"/>
  <c r="AS83" i="13"/>
  <c r="AR83" i="13"/>
  <c r="AQ83" i="13"/>
  <c r="AP83" i="13"/>
  <c r="AO83" i="13"/>
  <c r="AN83" i="13"/>
  <c r="AM83" i="13"/>
  <c r="AL83" i="13"/>
  <c r="AK83" i="13"/>
  <c r="AJ83" i="13"/>
  <c r="AI83" i="13"/>
  <c r="AH83" i="13"/>
  <c r="AG83" i="13"/>
  <c r="AF83" i="13"/>
  <c r="AE83" i="13"/>
  <c r="AD83" i="13"/>
  <c r="AC83" i="13"/>
  <c r="AB83" i="13"/>
  <c r="AA83" i="13"/>
  <c r="Z83" i="13"/>
  <c r="Y83" i="13"/>
  <c r="X83" i="13"/>
  <c r="W83" i="13"/>
  <c r="V83" i="13"/>
  <c r="U83" i="13"/>
  <c r="AY82" i="13"/>
  <c r="AX82" i="13"/>
  <c r="AW82" i="13"/>
  <c r="AV82" i="13"/>
  <c r="AU82" i="13"/>
  <c r="AT82" i="13"/>
  <c r="AS82" i="13"/>
  <c r="AR82" i="13"/>
  <c r="AQ82" i="13"/>
  <c r="AP82" i="13"/>
  <c r="AO82" i="13"/>
  <c r="AN82" i="13"/>
  <c r="AM82" i="13"/>
  <c r="AL82" i="13"/>
  <c r="AK82" i="13"/>
  <c r="AJ82" i="13"/>
  <c r="AI82" i="13"/>
  <c r="AH82" i="13"/>
  <c r="AG82" i="13"/>
  <c r="AF82" i="13"/>
  <c r="AE82" i="13"/>
  <c r="AD82" i="13"/>
  <c r="AC82" i="13"/>
  <c r="AB82" i="13"/>
  <c r="AA82" i="13"/>
  <c r="Z82" i="13"/>
  <c r="Y82" i="13"/>
  <c r="X82" i="13"/>
  <c r="W82" i="13"/>
  <c r="V82" i="13"/>
  <c r="U82" i="13"/>
  <c r="AY80" i="13"/>
  <c r="AX80" i="13"/>
  <c r="AW80" i="13"/>
  <c r="AV80" i="13"/>
  <c r="AU80" i="13"/>
  <c r="AT80" i="13"/>
  <c r="AS80" i="13"/>
  <c r="AR80" i="13"/>
  <c r="AQ80" i="13"/>
  <c r="AP80" i="13"/>
  <c r="AO80" i="13"/>
  <c r="AN80" i="13"/>
  <c r="AM80" i="13"/>
  <c r="AL80" i="13"/>
  <c r="AK80" i="13"/>
  <c r="AJ80" i="13"/>
  <c r="AI80" i="13"/>
  <c r="AH80" i="13"/>
  <c r="AG80" i="13"/>
  <c r="AF80" i="13"/>
  <c r="AE80" i="13"/>
  <c r="AD80" i="13"/>
  <c r="AC80" i="13"/>
  <c r="AB80" i="13"/>
  <c r="AA80" i="13"/>
  <c r="Z80" i="13"/>
  <c r="Y80" i="13"/>
  <c r="X80" i="13"/>
  <c r="W80" i="13"/>
  <c r="V80" i="13"/>
  <c r="U80" i="13"/>
  <c r="AY79" i="13"/>
  <c r="AX79" i="13"/>
  <c r="AW79" i="13"/>
  <c r="AV79" i="13"/>
  <c r="AU79" i="13"/>
  <c r="AT79" i="13"/>
  <c r="AS79" i="13"/>
  <c r="AR79" i="13"/>
  <c r="AQ79" i="13"/>
  <c r="AP79" i="13"/>
  <c r="AO79" i="13"/>
  <c r="AN79" i="13"/>
  <c r="AM79" i="13"/>
  <c r="AL79" i="13"/>
  <c r="AK79" i="13"/>
  <c r="AJ79" i="13"/>
  <c r="AI79" i="13"/>
  <c r="AH79" i="13"/>
  <c r="AG79" i="13"/>
  <c r="AF79" i="13"/>
  <c r="AE79" i="13"/>
  <c r="AD79" i="13"/>
  <c r="AC79" i="13"/>
  <c r="AB79" i="13"/>
  <c r="AA79" i="13"/>
  <c r="Z79" i="13"/>
  <c r="Y79" i="13"/>
  <c r="X79" i="13"/>
  <c r="W79" i="13"/>
  <c r="V79" i="13"/>
  <c r="U79" i="13"/>
  <c r="AY77" i="13"/>
  <c r="AX77" i="13"/>
  <c r="AW77" i="13"/>
  <c r="AV77" i="13"/>
  <c r="AU77" i="13"/>
  <c r="AT77" i="13"/>
  <c r="AS77" i="13"/>
  <c r="AR77" i="13"/>
  <c r="AQ77" i="13"/>
  <c r="AP77" i="13"/>
  <c r="AO77" i="13"/>
  <c r="AN77" i="13"/>
  <c r="AM77" i="13"/>
  <c r="AL77" i="13"/>
  <c r="AK77" i="13"/>
  <c r="AJ77" i="13"/>
  <c r="AI77" i="13"/>
  <c r="AH77" i="13"/>
  <c r="AG77" i="13"/>
  <c r="AF77" i="13"/>
  <c r="AE77" i="13"/>
  <c r="AD77" i="13"/>
  <c r="AC77" i="13"/>
  <c r="AB77" i="13"/>
  <c r="AA77" i="13"/>
  <c r="Z77" i="13"/>
  <c r="Y77" i="13"/>
  <c r="X77" i="13"/>
  <c r="W77" i="13"/>
  <c r="V77" i="13"/>
  <c r="U77" i="13"/>
  <c r="AY76" i="13"/>
  <c r="AX76" i="13"/>
  <c r="AW76" i="13"/>
  <c r="AV76" i="13"/>
  <c r="AU76" i="13"/>
  <c r="AT76" i="13"/>
  <c r="AS76" i="13"/>
  <c r="AR76" i="13"/>
  <c r="AQ76" i="13"/>
  <c r="AP76" i="13"/>
  <c r="AO76" i="13"/>
  <c r="AN76" i="13"/>
  <c r="AM76" i="13"/>
  <c r="AL76" i="13"/>
  <c r="AK76" i="13"/>
  <c r="AJ76" i="13"/>
  <c r="AI76" i="13"/>
  <c r="AH76" i="13"/>
  <c r="AG76" i="13"/>
  <c r="AF76" i="13"/>
  <c r="AE76" i="13"/>
  <c r="AD76" i="13"/>
  <c r="AC76" i="13"/>
  <c r="AB76" i="13"/>
  <c r="AA76" i="13"/>
  <c r="Z76" i="13"/>
  <c r="Y76" i="13"/>
  <c r="X76" i="13"/>
  <c r="W76" i="13"/>
  <c r="V76" i="13"/>
  <c r="U76" i="13"/>
  <c r="AY74" i="13"/>
  <c r="AX74" i="13"/>
  <c r="AW74" i="13"/>
  <c r="AV74" i="13"/>
  <c r="AU74" i="13"/>
  <c r="AT74" i="13"/>
  <c r="AS74" i="13"/>
  <c r="AR74" i="13"/>
  <c r="AQ74" i="13"/>
  <c r="AP74" i="13"/>
  <c r="AO74" i="13"/>
  <c r="AN74" i="13"/>
  <c r="AM74" i="13"/>
  <c r="AL74" i="13"/>
  <c r="AK74" i="13"/>
  <c r="AJ74" i="13"/>
  <c r="AI74" i="13"/>
  <c r="AH74" i="13"/>
  <c r="AG74" i="13"/>
  <c r="AF74" i="13"/>
  <c r="AE74" i="13"/>
  <c r="AD74" i="13"/>
  <c r="AC74" i="13"/>
  <c r="AB74" i="13"/>
  <c r="AA74" i="13"/>
  <c r="Z74" i="13"/>
  <c r="Y74" i="13"/>
  <c r="X74" i="13"/>
  <c r="W74" i="13"/>
  <c r="V74" i="13"/>
  <c r="U74" i="13"/>
  <c r="AY73" i="13"/>
  <c r="AX73" i="13"/>
  <c r="AW73" i="13"/>
  <c r="AV73" i="13"/>
  <c r="AU73" i="13"/>
  <c r="AT73" i="13"/>
  <c r="AS73" i="13"/>
  <c r="AR73" i="13"/>
  <c r="AQ73" i="13"/>
  <c r="AP73" i="13"/>
  <c r="AO73" i="13"/>
  <c r="AN73" i="13"/>
  <c r="AM73" i="13"/>
  <c r="AL73" i="13"/>
  <c r="AK73" i="13"/>
  <c r="AJ73" i="13"/>
  <c r="AI73" i="13"/>
  <c r="AH73" i="13"/>
  <c r="AG73" i="13"/>
  <c r="AF73" i="13"/>
  <c r="AE73" i="13"/>
  <c r="AD73" i="13"/>
  <c r="AC73" i="13"/>
  <c r="AB73" i="13"/>
  <c r="AA73" i="13"/>
  <c r="Z73" i="13"/>
  <c r="Y73" i="13"/>
  <c r="X73" i="13"/>
  <c r="W73" i="13"/>
  <c r="V73" i="13"/>
  <c r="U73" i="13"/>
  <c r="AY71" i="13"/>
  <c r="AX71" i="13"/>
  <c r="AW71" i="13"/>
  <c r="AV71" i="13"/>
  <c r="AU71" i="13"/>
  <c r="AT71" i="13"/>
  <c r="AS71" i="13"/>
  <c r="AR71" i="13"/>
  <c r="AQ71" i="13"/>
  <c r="AP71" i="13"/>
  <c r="AO71" i="13"/>
  <c r="AN71" i="13"/>
  <c r="AM71" i="13"/>
  <c r="AL71" i="13"/>
  <c r="AK71" i="13"/>
  <c r="AJ71" i="13"/>
  <c r="AI71" i="13"/>
  <c r="AH71" i="13"/>
  <c r="AG71" i="13"/>
  <c r="AF71" i="13"/>
  <c r="AE71" i="13"/>
  <c r="AD71" i="13"/>
  <c r="AC71" i="13"/>
  <c r="AB71" i="13"/>
  <c r="AA71" i="13"/>
  <c r="Z71" i="13"/>
  <c r="Y71" i="13"/>
  <c r="X71" i="13"/>
  <c r="W71" i="13"/>
  <c r="V71" i="13"/>
  <c r="U71" i="13"/>
  <c r="AY70" i="13"/>
  <c r="AX70" i="13"/>
  <c r="AW70" i="13"/>
  <c r="AV70" i="13"/>
  <c r="AU70" i="13"/>
  <c r="AT70" i="13"/>
  <c r="AS70" i="13"/>
  <c r="AR70" i="13"/>
  <c r="AQ70" i="13"/>
  <c r="AP70" i="13"/>
  <c r="AO70" i="13"/>
  <c r="AN70" i="13"/>
  <c r="AM70" i="13"/>
  <c r="AL70" i="13"/>
  <c r="AK70" i="13"/>
  <c r="AJ70" i="13"/>
  <c r="AI70" i="13"/>
  <c r="AH70" i="13"/>
  <c r="AG70" i="13"/>
  <c r="AF70" i="13"/>
  <c r="AE70" i="13"/>
  <c r="AD70" i="13"/>
  <c r="AC70" i="13"/>
  <c r="AB70" i="13"/>
  <c r="AA70" i="13"/>
  <c r="Z70" i="13"/>
  <c r="Y70" i="13"/>
  <c r="X70" i="13"/>
  <c r="W70" i="13"/>
  <c r="V70" i="13"/>
  <c r="U70" i="13"/>
  <c r="AY68" i="13"/>
  <c r="AX68" i="13"/>
  <c r="AW68" i="13"/>
  <c r="AV68" i="13"/>
  <c r="AU68" i="13"/>
  <c r="AT68" i="13"/>
  <c r="AS68" i="13"/>
  <c r="AR68" i="13"/>
  <c r="AQ68" i="13"/>
  <c r="AP68" i="13"/>
  <c r="AO68" i="13"/>
  <c r="AN68" i="13"/>
  <c r="AM68" i="13"/>
  <c r="AL68" i="13"/>
  <c r="AK68" i="13"/>
  <c r="AJ68" i="13"/>
  <c r="AI68" i="13"/>
  <c r="AH68" i="13"/>
  <c r="AG68" i="13"/>
  <c r="AF68" i="13"/>
  <c r="AE68" i="13"/>
  <c r="AD68" i="13"/>
  <c r="AC68" i="13"/>
  <c r="AB68" i="13"/>
  <c r="AA68" i="13"/>
  <c r="Z68" i="13"/>
  <c r="Y68" i="13"/>
  <c r="X68" i="13"/>
  <c r="W68" i="13"/>
  <c r="V68" i="13"/>
  <c r="U68" i="13"/>
  <c r="AY67" i="13"/>
  <c r="AX67" i="13"/>
  <c r="AW67" i="13"/>
  <c r="AV67" i="13"/>
  <c r="AU67" i="13"/>
  <c r="AT67" i="13"/>
  <c r="AS67" i="13"/>
  <c r="AR67" i="13"/>
  <c r="AQ67" i="13"/>
  <c r="AP67" i="13"/>
  <c r="AO67" i="13"/>
  <c r="AN67" i="13"/>
  <c r="AM67" i="13"/>
  <c r="AL67" i="13"/>
  <c r="AK67" i="13"/>
  <c r="AJ67" i="13"/>
  <c r="AI67" i="13"/>
  <c r="AH67" i="13"/>
  <c r="AG67" i="13"/>
  <c r="AF67" i="13"/>
  <c r="AE67" i="13"/>
  <c r="AD67" i="13"/>
  <c r="AC67" i="13"/>
  <c r="AB67" i="13"/>
  <c r="AA67" i="13"/>
  <c r="Z67" i="13"/>
  <c r="Y67" i="13"/>
  <c r="X67" i="13"/>
  <c r="W67" i="13"/>
  <c r="V67" i="13"/>
  <c r="U67" i="13"/>
  <c r="AY65" i="13"/>
  <c r="AX65" i="13"/>
  <c r="AW65" i="13"/>
  <c r="AV65" i="13"/>
  <c r="AU65" i="13"/>
  <c r="AT65" i="13"/>
  <c r="AS65" i="13"/>
  <c r="AR65" i="13"/>
  <c r="AQ65" i="13"/>
  <c r="AP65" i="13"/>
  <c r="AO65" i="13"/>
  <c r="AN65" i="13"/>
  <c r="AM65" i="13"/>
  <c r="AL65" i="13"/>
  <c r="AK65" i="13"/>
  <c r="AJ65" i="13"/>
  <c r="AI65" i="13"/>
  <c r="AH65" i="13"/>
  <c r="AG65" i="13"/>
  <c r="AF65" i="13"/>
  <c r="AE65" i="13"/>
  <c r="AD65" i="13"/>
  <c r="AC65" i="13"/>
  <c r="AB65" i="13"/>
  <c r="AA65" i="13"/>
  <c r="Z65" i="13"/>
  <c r="Y65" i="13"/>
  <c r="X65" i="13"/>
  <c r="W65" i="13"/>
  <c r="V65" i="13"/>
  <c r="U65" i="13"/>
  <c r="AY64" i="13"/>
  <c r="AX64" i="13"/>
  <c r="AW64" i="13"/>
  <c r="AV64" i="13"/>
  <c r="AU64" i="13"/>
  <c r="AT64" i="13"/>
  <c r="AS64" i="13"/>
  <c r="AR64" i="13"/>
  <c r="AQ64" i="13"/>
  <c r="AP64" i="13"/>
  <c r="AO64" i="13"/>
  <c r="AN64" i="13"/>
  <c r="AM64" i="13"/>
  <c r="AL64" i="13"/>
  <c r="AK64" i="13"/>
  <c r="AJ64" i="13"/>
  <c r="AI64" i="13"/>
  <c r="AH64" i="13"/>
  <c r="AG64" i="13"/>
  <c r="AF64" i="13"/>
  <c r="AE64" i="13"/>
  <c r="AD64" i="13"/>
  <c r="AC64" i="13"/>
  <c r="AB64" i="13"/>
  <c r="AA64" i="13"/>
  <c r="Z64" i="13"/>
  <c r="Y64" i="13"/>
  <c r="X64" i="13"/>
  <c r="W64" i="13"/>
  <c r="V64" i="13"/>
  <c r="U64" i="13"/>
  <c r="AY62" i="13"/>
  <c r="AX62" i="13"/>
  <c r="AW62" i="13"/>
  <c r="AV62" i="13"/>
  <c r="AU62" i="13"/>
  <c r="AT62" i="13"/>
  <c r="AS62" i="13"/>
  <c r="AR62" i="13"/>
  <c r="AQ62" i="13"/>
  <c r="AP62" i="13"/>
  <c r="AO62" i="13"/>
  <c r="AN62" i="13"/>
  <c r="AM62" i="13"/>
  <c r="AL62" i="13"/>
  <c r="AK62" i="13"/>
  <c r="AJ62" i="13"/>
  <c r="AI62" i="13"/>
  <c r="AH62" i="13"/>
  <c r="AG62" i="13"/>
  <c r="AF62" i="13"/>
  <c r="AE62" i="13"/>
  <c r="AD62" i="13"/>
  <c r="AC62" i="13"/>
  <c r="AB62" i="13"/>
  <c r="AA62" i="13"/>
  <c r="Z62" i="13"/>
  <c r="Y62" i="13"/>
  <c r="X62" i="13"/>
  <c r="W62" i="13"/>
  <c r="V62" i="13"/>
  <c r="U62" i="13"/>
  <c r="AY61" i="13"/>
  <c r="AX61" i="13"/>
  <c r="AW61" i="13"/>
  <c r="AV61" i="13"/>
  <c r="AU61" i="13"/>
  <c r="AT61" i="13"/>
  <c r="AS61" i="13"/>
  <c r="AR61" i="13"/>
  <c r="AQ61" i="13"/>
  <c r="AP61" i="13"/>
  <c r="AO61" i="13"/>
  <c r="AN61" i="13"/>
  <c r="AM61" i="13"/>
  <c r="AL61" i="13"/>
  <c r="AK61" i="13"/>
  <c r="AJ61" i="13"/>
  <c r="AI61" i="13"/>
  <c r="AH61" i="13"/>
  <c r="AG61" i="13"/>
  <c r="AF61" i="13"/>
  <c r="AE61" i="13"/>
  <c r="AD61" i="13"/>
  <c r="AC61" i="13"/>
  <c r="AB61" i="13"/>
  <c r="AA61" i="13"/>
  <c r="Z61" i="13"/>
  <c r="Y61" i="13"/>
  <c r="X61" i="13"/>
  <c r="W61" i="13"/>
  <c r="V61" i="13"/>
  <c r="U61" i="13"/>
  <c r="AY59" i="13"/>
  <c r="AX59" i="13"/>
  <c r="AW59" i="13"/>
  <c r="AV59" i="13"/>
  <c r="AU59" i="13"/>
  <c r="AT59" i="13"/>
  <c r="AS59" i="13"/>
  <c r="AR59" i="13"/>
  <c r="AQ59" i="13"/>
  <c r="AP59" i="13"/>
  <c r="AO59" i="13"/>
  <c r="AN59" i="13"/>
  <c r="AM59" i="13"/>
  <c r="AL59" i="13"/>
  <c r="AK59" i="13"/>
  <c r="AJ59" i="13"/>
  <c r="AI59" i="13"/>
  <c r="AH59" i="13"/>
  <c r="AG59" i="13"/>
  <c r="AF59" i="13"/>
  <c r="AE59" i="13"/>
  <c r="AD59" i="13"/>
  <c r="AC59" i="13"/>
  <c r="AB59" i="13"/>
  <c r="AA59" i="13"/>
  <c r="Z59" i="13"/>
  <c r="Y59" i="13"/>
  <c r="X59" i="13"/>
  <c r="W59" i="13"/>
  <c r="V59" i="13"/>
  <c r="U59" i="13"/>
  <c r="AY58" i="13"/>
  <c r="AX58" i="13"/>
  <c r="AW58" i="13"/>
  <c r="AV58" i="13"/>
  <c r="AU58" i="13"/>
  <c r="AT58" i="13"/>
  <c r="AS58" i="13"/>
  <c r="AR58" i="13"/>
  <c r="AQ58" i="13"/>
  <c r="AP58" i="13"/>
  <c r="AO58" i="13"/>
  <c r="AN58" i="13"/>
  <c r="AM58" i="13"/>
  <c r="AL58" i="13"/>
  <c r="AK58" i="13"/>
  <c r="AJ58" i="13"/>
  <c r="AI58" i="13"/>
  <c r="AH58" i="13"/>
  <c r="AG58" i="13"/>
  <c r="AF58" i="13"/>
  <c r="AE58" i="13"/>
  <c r="AD58" i="13"/>
  <c r="AC58" i="13"/>
  <c r="AB58" i="13"/>
  <c r="AA58" i="13"/>
  <c r="Z58" i="13"/>
  <c r="Y58" i="13"/>
  <c r="X58" i="13"/>
  <c r="W58" i="13"/>
  <c r="V58" i="13"/>
  <c r="U58" i="13"/>
  <c r="AY56" i="13"/>
  <c r="AX56" i="13"/>
  <c r="AW56" i="13"/>
  <c r="AV56" i="13"/>
  <c r="AU56" i="13"/>
  <c r="AT56" i="13"/>
  <c r="AS56" i="13"/>
  <c r="AR56" i="13"/>
  <c r="AQ56" i="13"/>
  <c r="AP56" i="13"/>
  <c r="AO56" i="13"/>
  <c r="AN56" i="13"/>
  <c r="AM56" i="13"/>
  <c r="AL56" i="13"/>
  <c r="AK56" i="13"/>
  <c r="AJ56" i="13"/>
  <c r="AI56" i="13"/>
  <c r="AH56" i="13"/>
  <c r="AG56" i="13"/>
  <c r="AF56" i="13"/>
  <c r="AE56" i="13"/>
  <c r="AD56" i="13"/>
  <c r="AC56" i="13"/>
  <c r="AB56" i="13"/>
  <c r="AA56" i="13"/>
  <c r="Z56" i="13"/>
  <c r="Y56" i="13"/>
  <c r="X56" i="13"/>
  <c r="W56" i="13"/>
  <c r="V56" i="13"/>
  <c r="U56" i="13"/>
  <c r="AY55" i="13"/>
  <c r="AX55" i="13"/>
  <c r="AW55" i="13"/>
  <c r="AV55" i="13"/>
  <c r="AU55" i="13"/>
  <c r="AT55" i="13"/>
  <c r="AS55" i="13"/>
  <c r="AR55" i="13"/>
  <c r="AQ55" i="13"/>
  <c r="AP55" i="13"/>
  <c r="AO55" i="13"/>
  <c r="AN55" i="13"/>
  <c r="AM55" i="13"/>
  <c r="AL55" i="13"/>
  <c r="AK55" i="13"/>
  <c r="AJ55" i="13"/>
  <c r="AI55" i="13"/>
  <c r="AH55" i="13"/>
  <c r="AG55" i="13"/>
  <c r="AF55" i="13"/>
  <c r="AE55" i="13"/>
  <c r="AD55" i="13"/>
  <c r="AC55" i="13"/>
  <c r="AB55" i="13"/>
  <c r="AA55" i="13"/>
  <c r="Z55" i="13"/>
  <c r="Y55" i="13"/>
  <c r="X55" i="13"/>
  <c r="W55" i="13"/>
  <c r="V55" i="13"/>
  <c r="U55" i="13"/>
  <c r="AY53" i="13"/>
  <c r="AX53" i="13"/>
  <c r="AW53" i="13"/>
  <c r="AV53" i="13"/>
  <c r="AU53" i="13"/>
  <c r="AT53" i="13"/>
  <c r="AS53" i="13"/>
  <c r="AR53" i="13"/>
  <c r="AQ53" i="13"/>
  <c r="AP53" i="13"/>
  <c r="AO53" i="13"/>
  <c r="AN53" i="13"/>
  <c r="AM53" i="13"/>
  <c r="AL53" i="13"/>
  <c r="AK53" i="13"/>
  <c r="AJ53" i="13"/>
  <c r="AI53" i="13"/>
  <c r="AH53" i="13"/>
  <c r="AG53" i="13"/>
  <c r="AF53" i="13"/>
  <c r="AE53" i="13"/>
  <c r="AD53" i="13"/>
  <c r="AC53" i="13"/>
  <c r="AB53" i="13"/>
  <c r="AA53" i="13"/>
  <c r="Z53" i="13"/>
  <c r="Y53" i="13"/>
  <c r="X53" i="13"/>
  <c r="W53" i="13"/>
  <c r="V53" i="13"/>
  <c r="U53" i="13"/>
  <c r="AY52" i="13"/>
  <c r="AX52" i="13"/>
  <c r="AW52" i="13"/>
  <c r="AV52" i="13"/>
  <c r="AU52" i="13"/>
  <c r="AT52" i="13"/>
  <c r="AS52" i="13"/>
  <c r="AR52" i="13"/>
  <c r="AQ52" i="13"/>
  <c r="AP52" i="13"/>
  <c r="AO52" i="13"/>
  <c r="AN52" i="13"/>
  <c r="AM52" i="13"/>
  <c r="AL52" i="13"/>
  <c r="AK52" i="13"/>
  <c r="AJ52" i="13"/>
  <c r="AI52" i="13"/>
  <c r="AH52" i="13"/>
  <c r="AG52" i="13"/>
  <c r="AF52" i="13"/>
  <c r="AE52" i="13"/>
  <c r="AD52" i="13"/>
  <c r="AC52" i="13"/>
  <c r="AB52" i="13"/>
  <c r="AA52" i="13"/>
  <c r="Z52" i="13"/>
  <c r="Y52" i="13"/>
  <c r="X52" i="13"/>
  <c r="W52" i="13"/>
  <c r="V52" i="13"/>
  <c r="U52" i="13"/>
  <c r="AY50" i="13"/>
  <c r="AX50" i="13"/>
  <c r="AW50" i="13"/>
  <c r="AV50" i="13"/>
  <c r="AU50" i="13"/>
  <c r="AT50" i="13"/>
  <c r="AS50" i="13"/>
  <c r="AR50" i="13"/>
  <c r="AQ50" i="13"/>
  <c r="AP50" i="13"/>
  <c r="AO50" i="13"/>
  <c r="AN50" i="13"/>
  <c r="AM50" i="13"/>
  <c r="AL50" i="13"/>
  <c r="AK50" i="13"/>
  <c r="AJ50" i="13"/>
  <c r="AI50" i="13"/>
  <c r="AH50" i="13"/>
  <c r="AG50" i="13"/>
  <c r="AF50" i="13"/>
  <c r="AE50" i="13"/>
  <c r="AD50" i="13"/>
  <c r="AC50" i="13"/>
  <c r="AB50" i="13"/>
  <c r="AA50" i="13"/>
  <c r="Z50" i="13"/>
  <c r="Y50" i="13"/>
  <c r="X50" i="13"/>
  <c r="W50" i="13"/>
  <c r="V50" i="13"/>
  <c r="U50" i="13"/>
  <c r="AY49" i="13"/>
  <c r="AX49" i="13"/>
  <c r="AW49" i="13"/>
  <c r="AV49" i="13"/>
  <c r="AU49" i="13"/>
  <c r="AT49" i="13"/>
  <c r="AS49" i="13"/>
  <c r="AR49" i="13"/>
  <c r="AQ49" i="13"/>
  <c r="AP49" i="13"/>
  <c r="AO49" i="13"/>
  <c r="AN49" i="13"/>
  <c r="AM49" i="13"/>
  <c r="AL49" i="13"/>
  <c r="AK49" i="13"/>
  <c r="AJ49" i="13"/>
  <c r="AI49" i="13"/>
  <c r="AH49" i="13"/>
  <c r="AG49" i="13"/>
  <c r="AF49" i="13"/>
  <c r="AE49" i="13"/>
  <c r="AD49" i="13"/>
  <c r="AC49" i="13"/>
  <c r="AB49" i="13"/>
  <c r="AA49" i="13"/>
  <c r="Z49" i="13"/>
  <c r="Y49" i="13"/>
  <c r="X49" i="13"/>
  <c r="W49" i="13"/>
  <c r="V49" i="13"/>
  <c r="U49" i="13"/>
  <c r="AY47" i="13"/>
  <c r="AX47" i="13"/>
  <c r="AW47" i="13"/>
  <c r="AV47" i="13"/>
  <c r="AU47" i="13"/>
  <c r="AT47" i="13"/>
  <c r="AS47" i="13"/>
  <c r="AR47" i="13"/>
  <c r="AQ47" i="13"/>
  <c r="AP47" i="13"/>
  <c r="AO47" i="13"/>
  <c r="AN47" i="13"/>
  <c r="AM47" i="13"/>
  <c r="AL47" i="13"/>
  <c r="AK47" i="13"/>
  <c r="AJ47" i="13"/>
  <c r="AI47" i="13"/>
  <c r="AH47" i="13"/>
  <c r="AG47" i="13"/>
  <c r="AF47" i="13"/>
  <c r="AE47" i="13"/>
  <c r="AD47" i="13"/>
  <c r="AC47" i="13"/>
  <c r="AB47" i="13"/>
  <c r="AA47" i="13"/>
  <c r="Z47" i="13"/>
  <c r="Y47" i="13"/>
  <c r="X47" i="13"/>
  <c r="W47" i="13"/>
  <c r="V47" i="13"/>
  <c r="U47" i="13"/>
  <c r="AY46" i="13"/>
  <c r="AX46" i="13"/>
  <c r="AW46" i="13"/>
  <c r="AV46" i="13"/>
  <c r="AU46" i="13"/>
  <c r="AT46" i="13"/>
  <c r="AS46" i="13"/>
  <c r="AR46" i="13"/>
  <c r="AQ46" i="13"/>
  <c r="AP46" i="13"/>
  <c r="AO46" i="13"/>
  <c r="AN46" i="13"/>
  <c r="AM46" i="13"/>
  <c r="AL46" i="13"/>
  <c r="AK46" i="13"/>
  <c r="AJ46" i="13"/>
  <c r="AI46" i="13"/>
  <c r="AH46" i="13"/>
  <c r="AG46" i="13"/>
  <c r="AF46" i="13"/>
  <c r="AE46" i="13"/>
  <c r="AD46" i="13"/>
  <c r="AC46" i="13"/>
  <c r="AB46" i="13"/>
  <c r="AA46" i="13"/>
  <c r="Z46" i="13"/>
  <c r="Y46" i="13"/>
  <c r="X46" i="13"/>
  <c r="W46" i="13"/>
  <c r="V46" i="13"/>
  <c r="U46" i="13"/>
  <c r="AY44" i="13"/>
  <c r="AX44" i="13"/>
  <c r="AW44" i="13"/>
  <c r="AV44" i="13"/>
  <c r="AU44" i="13"/>
  <c r="AT44" i="13"/>
  <c r="AS44" i="13"/>
  <c r="AR44" i="13"/>
  <c r="AQ44" i="13"/>
  <c r="AP44" i="13"/>
  <c r="AO44" i="13"/>
  <c r="AN44" i="13"/>
  <c r="AM44" i="13"/>
  <c r="AL44" i="13"/>
  <c r="AK44" i="13"/>
  <c r="AJ44" i="13"/>
  <c r="AI44" i="13"/>
  <c r="AH44" i="13"/>
  <c r="AG44" i="13"/>
  <c r="AF44" i="13"/>
  <c r="AE44" i="13"/>
  <c r="AD44" i="13"/>
  <c r="AC44" i="13"/>
  <c r="AB44" i="13"/>
  <c r="AA44" i="13"/>
  <c r="Z44" i="13"/>
  <c r="Y44" i="13"/>
  <c r="X44" i="13"/>
  <c r="W44" i="13"/>
  <c r="V44" i="13"/>
  <c r="U44" i="13"/>
  <c r="AY43" i="13"/>
  <c r="AX43" i="13"/>
  <c r="AW43" i="13"/>
  <c r="AV43" i="13"/>
  <c r="AU43" i="13"/>
  <c r="AT43" i="13"/>
  <c r="AS43" i="13"/>
  <c r="AR43" i="13"/>
  <c r="AQ43" i="13"/>
  <c r="AP43" i="13"/>
  <c r="AO43" i="13"/>
  <c r="AN43" i="13"/>
  <c r="AM43" i="13"/>
  <c r="AL43" i="13"/>
  <c r="AK43" i="13"/>
  <c r="AJ43" i="13"/>
  <c r="AI43" i="13"/>
  <c r="AH43" i="13"/>
  <c r="AG43" i="13"/>
  <c r="AF43" i="13"/>
  <c r="AE43" i="13"/>
  <c r="AD43" i="13"/>
  <c r="AC43" i="13"/>
  <c r="AB43" i="13"/>
  <c r="AA43" i="13"/>
  <c r="Z43" i="13"/>
  <c r="Y43" i="13"/>
  <c r="X43" i="13"/>
  <c r="W43" i="13"/>
  <c r="V43" i="13"/>
  <c r="U43" i="13"/>
  <c r="AY41" i="13"/>
  <c r="AX41" i="13"/>
  <c r="AW41" i="13"/>
  <c r="AV41" i="13"/>
  <c r="AU41" i="13"/>
  <c r="AT41" i="13"/>
  <c r="AS41" i="13"/>
  <c r="AR41" i="13"/>
  <c r="AQ41" i="13"/>
  <c r="AP41" i="13"/>
  <c r="AO41" i="13"/>
  <c r="AN41" i="13"/>
  <c r="AM41" i="13"/>
  <c r="AL41" i="13"/>
  <c r="AK41" i="13"/>
  <c r="AJ41" i="13"/>
  <c r="AI41" i="13"/>
  <c r="AH41" i="13"/>
  <c r="AG41" i="13"/>
  <c r="AF41" i="13"/>
  <c r="AE41" i="13"/>
  <c r="AD41" i="13"/>
  <c r="AC41" i="13"/>
  <c r="AB41" i="13"/>
  <c r="AA41" i="13"/>
  <c r="Z41" i="13"/>
  <c r="Y41" i="13"/>
  <c r="X41" i="13"/>
  <c r="W41" i="13"/>
  <c r="V41" i="13"/>
  <c r="U41" i="13"/>
  <c r="AY40" i="13"/>
  <c r="AX40" i="13"/>
  <c r="AW40" i="13"/>
  <c r="AV40" i="13"/>
  <c r="AU40" i="13"/>
  <c r="AT40" i="13"/>
  <c r="AS40" i="13"/>
  <c r="AR40" i="13"/>
  <c r="AQ40" i="13"/>
  <c r="AP40" i="13"/>
  <c r="AO40" i="13"/>
  <c r="AN40" i="13"/>
  <c r="AM40" i="13"/>
  <c r="AL40" i="13"/>
  <c r="AK40" i="13"/>
  <c r="AJ40" i="13"/>
  <c r="AI40" i="13"/>
  <c r="AH40" i="13"/>
  <c r="AG40" i="13"/>
  <c r="AF40" i="13"/>
  <c r="AE40" i="13"/>
  <c r="AD40" i="13"/>
  <c r="AC40" i="13"/>
  <c r="AB40" i="13"/>
  <c r="AA40" i="13"/>
  <c r="Z40" i="13"/>
  <c r="Y40" i="13"/>
  <c r="X40" i="13"/>
  <c r="W40" i="13"/>
  <c r="V40" i="13"/>
  <c r="U40" i="13"/>
  <c r="AY38" i="13"/>
  <c r="AX38" i="13"/>
  <c r="AW38" i="13"/>
  <c r="AV38" i="13"/>
  <c r="AU38" i="13"/>
  <c r="AT38" i="13"/>
  <c r="AS38" i="13"/>
  <c r="AR38" i="13"/>
  <c r="AQ38" i="13"/>
  <c r="AP38" i="13"/>
  <c r="AO38" i="13"/>
  <c r="AN38" i="13"/>
  <c r="AM38" i="13"/>
  <c r="AL38" i="13"/>
  <c r="AK38" i="13"/>
  <c r="AJ38" i="13"/>
  <c r="AI38" i="13"/>
  <c r="AH38" i="13"/>
  <c r="AG38" i="13"/>
  <c r="AF38" i="13"/>
  <c r="AE38" i="13"/>
  <c r="AD38" i="13"/>
  <c r="AC38" i="13"/>
  <c r="AB38" i="13"/>
  <c r="AA38" i="13"/>
  <c r="Z38" i="13"/>
  <c r="Y38" i="13"/>
  <c r="X38" i="13"/>
  <c r="W38" i="13"/>
  <c r="V38" i="13"/>
  <c r="U38" i="13"/>
  <c r="AY37" i="13"/>
  <c r="AX37" i="13"/>
  <c r="AW37" i="13"/>
  <c r="AV37" i="13"/>
  <c r="AU37" i="13"/>
  <c r="AT37" i="13"/>
  <c r="AS37" i="13"/>
  <c r="AR37" i="13"/>
  <c r="AQ37" i="13"/>
  <c r="AP37" i="13"/>
  <c r="AO37" i="13"/>
  <c r="AN37" i="13"/>
  <c r="AM37" i="13"/>
  <c r="AL37" i="13"/>
  <c r="AK37" i="13"/>
  <c r="AJ37" i="13"/>
  <c r="AI37" i="13"/>
  <c r="AH37" i="13"/>
  <c r="AG37" i="13"/>
  <c r="AF37" i="13"/>
  <c r="AE37" i="13"/>
  <c r="AD37" i="13"/>
  <c r="AC37" i="13"/>
  <c r="AB37" i="13"/>
  <c r="AA37" i="13"/>
  <c r="Z37" i="13"/>
  <c r="Y37" i="13"/>
  <c r="X37" i="13"/>
  <c r="W37" i="13"/>
  <c r="V37" i="13"/>
  <c r="U37" i="13"/>
  <c r="AY35" i="13"/>
  <c r="AX35" i="13"/>
  <c r="AW35" i="13"/>
  <c r="AV35" i="13"/>
  <c r="AU35" i="13"/>
  <c r="AT35" i="13"/>
  <c r="AS35" i="13"/>
  <c r="AR35" i="13"/>
  <c r="AQ35" i="13"/>
  <c r="AP35" i="13"/>
  <c r="AO35" i="13"/>
  <c r="AN35" i="13"/>
  <c r="AM35" i="13"/>
  <c r="AL35" i="13"/>
  <c r="AK35" i="13"/>
  <c r="AJ35" i="13"/>
  <c r="AI35" i="13"/>
  <c r="AH35" i="13"/>
  <c r="AG35" i="13"/>
  <c r="AF35" i="13"/>
  <c r="AE35" i="13"/>
  <c r="AD35" i="13"/>
  <c r="AC35" i="13"/>
  <c r="AB35" i="13"/>
  <c r="AA35" i="13"/>
  <c r="Z35" i="13"/>
  <c r="Y35" i="13"/>
  <c r="X35" i="13"/>
  <c r="W35" i="13"/>
  <c r="V35" i="13"/>
  <c r="U35" i="13"/>
  <c r="AY34" i="13"/>
  <c r="AX34" i="13"/>
  <c r="AW34" i="13"/>
  <c r="AV34" i="13"/>
  <c r="AU34" i="13"/>
  <c r="AT34" i="13"/>
  <c r="AS34" i="13"/>
  <c r="AR34" i="13"/>
  <c r="AQ34" i="13"/>
  <c r="AP34" i="13"/>
  <c r="AO34" i="13"/>
  <c r="AN34" i="13"/>
  <c r="AM34" i="13"/>
  <c r="AL34" i="13"/>
  <c r="AK34" i="13"/>
  <c r="AJ34" i="13"/>
  <c r="AI34" i="13"/>
  <c r="AH34" i="13"/>
  <c r="AG34" i="13"/>
  <c r="AF34" i="13"/>
  <c r="AE34" i="13"/>
  <c r="AD34" i="13"/>
  <c r="AC34" i="13"/>
  <c r="AB34" i="13"/>
  <c r="AA34" i="13"/>
  <c r="Z34" i="13"/>
  <c r="Y34" i="13"/>
  <c r="X34" i="13"/>
  <c r="W34" i="13"/>
  <c r="V34" i="13"/>
  <c r="U34" i="13"/>
  <c r="AY32" i="13"/>
  <c r="AX32" i="13"/>
  <c r="AW32" i="13"/>
  <c r="AV32" i="13"/>
  <c r="AU32" i="13"/>
  <c r="AT32" i="13"/>
  <c r="AS32" i="13"/>
  <c r="AR32" i="13"/>
  <c r="AQ32" i="13"/>
  <c r="AP32" i="13"/>
  <c r="AO32" i="13"/>
  <c r="AN32" i="13"/>
  <c r="AM32" i="13"/>
  <c r="AL32" i="13"/>
  <c r="AK32" i="13"/>
  <c r="AJ32" i="13"/>
  <c r="AI32" i="13"/>
  <c r="AH32" i="13"/>
  <c r="AG32" i="13"/>
  <c r="AF32" i="13"/>
  <c r="AE32" i="13"/>
  <c r="AD32" i="13"/>
  <c r="AC32" i="13"/>
  <c r="AB32" i="13"/>
  <c r="AA32" i="13"/>
  <c r="Z32" i="13"/>
  <c r="Y32" i="13"/>
  <c r="X32" i="13"/>
  <c r="W32" i="13"/>
  <c r="V32" i="13"/>
  <c r="U32" i="13"/>
  <c r="AY31" i="13"/>
  <c r="AX31" i="13"/>
  <c r="AW31" i="13"/>
  <c r="AV31" i="13"/>
  <c r="AU31" i="13"/>
  <c r="AT31" i="13"/>
  <c r="AS31" i="13"/>
  <c r="AR31" i="13"/>
  <c r="AQ31" i="13"/>
  <c r="AP31" i="13"/>
  <c r="AO31" i="13"/>
  <c r="AN31" i="13"/>
  <c r="AM31" i="13"/>
  <c r="AL31" i="13"/>
  <c r="AK31" i="13"/>
  <c r="AJ31" i="13"/>
  <c r="AI31" i="13"/>
  <c r="AH31" i="13"/>
  <c r="AG31" i="13"/>
  <c r="AF31" i="13"/>
  <c r="AE31" i="13"/>
  <c r="AD31" i="13"/>
  <c r="AC31" i="13"/>
  <c r="AB31" i="13"/>
  <c r="AA31" i="13"/>
  <c r="Z31" i="13"/>
  <c r="Y31" i="13"/>
  <c r="X31" i="13"/>
  <c r="W31" i="13"/>
  <c r="V31" i="13"/>
  <c r="U31" i="13"/>
  <c r="AY29" i="13"/>
  <c r="AX29" i="13"/>
  <c r="AW29" i="13"/>
  <c r="AV29" i="13"/>
  <c r="AU29" i="13"/>
  <c r="AT29" i="13"/>
  <c r="AS29" i="13"/>
  <c r="AR29" i="13"/>
  <c r="AQ29" i="13"/>
  <c r="AP29" i="13"/>
  <c r="AO29" i="13"/>
  <c r="AN29" i="13"/>
  <c r="AM29" i="13"/>
  <c r="AL29" i="13"/>
  <c r="AK29" i="13"/>
  <c r="AJ29" i="13"/>
  <c r="AI29" i="13"/>
  <c r="AH29" i="13"/>
  <c r="AG29" i="13"/>
  <c r="AF29" i="13"/>
  <c r="AE29" i="13"/>
  <c r="AD29" i="13"/>
  <c r="AC29" i="13"/>
  <c r="AB29" i="13"/>
  <c r="AA29" i="13"/>
  <c r="Z29" i="13"/>
  <c r="Y29" i="13"/>
  <c r="X29" i="13"/>
  <c r="W29" i="13"/>
  <c r="V29" i="13"/>
  <c r="U29" i="13"/>
  <c r="AY28" i="13"/>
  <c r="AX28" i="13"/>
  <c r="AW28" i="13"/>
  <c r="AV28" i="13"/>
  <c r="AU28" i="13"/>
  <c r="AT28" i="13"/>
  <c r="AS28" i="13"/>
  <c r="AR28" i="13"/>
  <c r="AQ28" i="13"/>
  <c r="AP28" i="13"/>
  <c r="AO28" i="13"/>
  <c r="AN28" i="13"/>
  <c r="AM28" i="13"/>
  <c r="AL28" i="13"/>
  <c r="AK28" i="13"/>
  <c r="AJ28" i="13"/>
  <c r="AI28" i="13"/>
  <c r="AH28" i="13"/>
  <c r="AG28" i="13"/>
  <c r="AF28" i="13"/>
  <c r="AE28" i="13"/>
  <c r="AD28" i="13"/>
  <c r="AC28" i="13"/>
  <c r="AB28" i="13"/>
  <c r="AA28" i="13"/>
  <c r="Z28" i="13"/>
  <c r="Y28" i="13"/>
  <c r="X28" i="13"/>
  <c r="W28" i="13"/>
  <c r="V28" i="13"/>
  <c r="U28" i="13"/>
  <c r="AY26" i="13"/>
  <c r="AX26" i="13"/>
  <c r="AW26" i="13"/>
  <c r="AV26" i="13"/>
  <c r="AU26" i="13"/>
  <c r="AT26" i="13"/>
  <c r="AS26" i="13"/>
  <c r="AR26" i="13"/>
  <c r="AQ26" i="13"/>
  <c r="AP26" i="13"/>
  <c r="AO26" i="13"/>
  <c r="AN26" i="13"/>
  <c r="AM26" i="13"/>
  <c r="AL26" i="13"/>
  <c r="AK26" i="13"/>
  <c r="AJ26" i="13"/>
  <c r="AI26" i="13"/>
  <c r="AH26" i="13"/>
  <c r="AG26" i="13"/>
  <c r="AF26" i="13"/>
  <c r="AE26" i="13"/>
  <c r="AD26" i="13"/>
  <c r="AC26" i="13"/>
  <c r="AB26" i="13"/>
  <c r="AA26" i="13"/>
  <c r="Z26" i="13"/>
  <c r="Y26" i="13"/>
  <c r="X26" i="13"/>
  <c r="W26" i="13"/>
  <c r="V26" i="13"/>
  <c r="U26" i="13"/>
  <c r="AY25" i="13"/>
  <c r="AX25" i="13"/>
  <c r="AW25" i="13"/>
  <c r="AV25" i="13"/>
  <c r="AU25" i="13"/>
  <c r="AT25" i="13"/>
  <c r="AS25" i="13"/>
  <c r="AR25" i="13"/>
  <c r="AQ25" i="13"/>
  <c r="AP25" i="13"/>
  <c r="AO25" i="13"/>
  <c r="AN25" i="13"/>
  <c r="AM25" i="13"/>
  <c r="AL25" i="13"/>
  <c r="AK25" i="13"/>
  <c r="AJ25" i="13"/>
  <c r="AI25" i="13"/>
  <c r="AH25" i="13"/>
  <c r="AG25" i="13"/>
  <c r="AF25" i="13"/>
  <c r="AE25" i="13"/>
  <c r="AD25" i="13"/>
  <c r="AC25" i="13"/>
  <c r="AB25" i="13"/>
  <c r="AA25" i="13"/>
  <c r="Z25" i="13"/>
  <c r="Y25" i="13"/>
  <c r="X25" i="13"/>
  <c r="W25" i="13"/>
  <c r="V25" i="13"/>
  <c r="U25" i="13"/>
  <c r="AY23" i="13"/>
  <c r="AX23" i="13"/>
  <c r="AW23" i="13"/>
  <c r="AV23" i="13"/>
  <c r="AU23" i="13"/>
  <c r="AT23" i="13"/>
  <c r="AS23" i="13"/>
  <c r="AR23" i="13"/>
  <c r="AQ23" i="13"/>
  <c r="AP23" i="13"/>
  <c r="AO23" i="13"/>
  <c r="AN23" i="13"/>
  <c r="AM23" i="13"/>
  <c r="AL23" i="13"/>
  <c r="AK23" i="13"/>
  <c r="AJ23" i="13"/>
  <c r="AI23" i="13"/>
  <c r="AH23" i="13"/>
  <c r="AG23" i="13"/>
  <c r="AF23" i="13"/>
  <c r="AE23" i="13"/>
  <c r="AD23" i="13"/>
  <c r="AC23" i="13"/>
  <c r="AB23" i="13"/>
  <c r="AA23" i="13"/>
  <c r="Z23" i="13"/>
  <c r="Y23" i="13"/>
  <c r="X23" i="13"/>
  <c r="W23" i="13"/>
  <c r="V23" i="13"/>
  <c r="U23" i="13"/>
  <c r="AY22" i="13"/>
  <c r="AX22" i="13"/>
  <c r="AW22" i="13"/>
  <c r="AV22" i="13"/>
  <c r="AU22" i="13"/>
  <c r="AT22" i="13"/>
  <c r="AS22" i="13"/>
  <c r="AR22" i="13"/>
  <c r="AQ22" i="13"/>
  <c r="AP22" i="13"/>
  <c r="AO22" i="13"/>
  <c r="AN22" i="13"/>
  <c r="AM22" i="13"/>
  <c r="AL22" i="13"/>
  <c r="AK22" i="13"/>
  <c r="AJ22" i="13"/>
  <c r="AI22" i="13"/>
  <c r="AH22" i="13"/>
  <c r="AG22" i="13"/>
  <c r="AF22" i="13"/>
  <c r="AE22" i="13"/>
  <c r="AD22" i="13"/>
  <c r="AC22" i="13"/>
  <c r="AB22" i="13"/>
  <c r="AA22" i="13"/>
  <c r="Z22" i="13"/>
  <c r="Y22" i="13"/>
  <c r="X22" i="13"/>
  <c r="W22" i="13"/>
  <c r="V22" i="13"/>
  <c r="U22" i="13"/>
  <c r="AK19" i="13"/>
  <c r="AS19" i="13"/>
  <c r="AY19" i="13"/>
  <c r="AY20" i="13"/>
  <c r="AX20" i="13"/>
  <c r="AW20" i="13"/>
  <c r="AX19" i="13"/>
  <c r="AW19" i="13"/>
  <c r="AV20" i="13"/>
  <c r="AU20" i="13"/>
  <c r="AT20" i="13"/>
  <c r="AS20" i="13"/>
  <c r="AR20" i="13"/>
  <c r="AQ20" i="13"/>
  <c r="AP20" i="13"/>
  <c r="AV19" i="13"/>
  <c r="AU19" i="13"/>
  <c r="AT19" i="13"/>
  <c r="AR19" i="13"/>
  <c r="AQ19" i="13"/>
  <c r="AP19" i="13"/>
  <c r="AO20" i="13"/>
  <c r="AN20" i="13"/>
  <c r="AM20" i="13"/>
  <c r="AL20" i="13"/>
  <c r="AK20" i="13"/>
  <c r="AJ20" i="13"/>
  <c r="AI20" i="13"/>
  <c r="AO19" i="13"/>
  <c r="AN19" i="13"/>
  <c r="AM19" i="13"/>
  <c r="AL19" i="13"/>
  <c r="AJ19" i="13"/>
  <c r="AI19" i="13"/>
  <c r="AH20" i="13"/>
  <c r="AG20" i="13"/>
  <c r="AF20" i="13"/>
  <c r="AE20" i="13"/>
  <c r="AD20" i="13"/>
  <c r="AC20" i="13"/>
  <c r="AB20" i="13"/>
  <c r="AH19" i="13"/>
  <c r="AG19" i="13"/>
  <c r="AF19" i="13"/>
  <c r="AE19" i="13"/>
  <c r="AD19" i="13"/>
  <c r="AC19" i="13"/>
  <c r="AB19" i="13"/>
  <c r="AA20" i="13"/>
  <c r="AA19" i="13"/>
  <c r="Z20" i="13"/>
  <c r="Z19" i="13"/>
  <c r="Y20" i="13"/>
  <c r="Y19" i="13"/>
  <c r="X20" i="13"/>
  <c r="X19" i="13"/>
  <c r="W20" i="13"/>
  <c r="W19" i="13"/>
  <c r="V20" i="13"/>
  <c r="V19" i="13"/>
  <c r="U20" i="13"/>
  <c r="U19" i="13"/>
  <c r="AE8" i="13"/>
  <c r="O39" i="12" s="1"/>
  <c r="AA8" i="13"/>
  <c r="M41" i="12" s="1"/>
  <c r="Y127" i="13"/>
  <c r="AD2" i="13"/>
  <c r="AS16" i="13" s="1"/>
  <c r="AS17" i="13" s="1"/>
  <c r="AZ20" i="13" l="1"/>
  <c r="AZ23" i="13"/>
  <c r="AZ32" i="13"/>
  <c r="AZ59" i="13"/>
  <c r="AZ62" i="13"/>
  <c r="AZ65" i="13"/>
  <c r="AZ71" i="13"/>
  <c r="AZ74" i="13"/>
  <c r="AZ77" i="13"/>
  <c r="AZ80" i="13"/>
  <c r="AZ86" i="13"/>
  <c r="AZ89" i="13"/>
  <c r="AZ92" i="13"/>
  <c r="AZ95" i="13"/>
  <c r="AZ26" i="13"/>
  <c r="AZ35" i="13"/>
  <c r="AZ38" i="13"/>
  <c r="AZ68" i="13"/>
  <c r="AZ29" i="13"/>
  <c r="AZ83" i="13"/>
  <c r="AZ44" i="13"/>
  <c r="AZ47" i="13"/>
  <c r="AZ50" i="13"/>
  <c r="AZ53" i="13"/>
  <c r="AZ56" i="13"/>
  <c r="AZ107" i="13"/>
  <c r="AZ41" i="13"/>
  <c r="M40" i="12"/>
  <c r="M9" i="12"/>
  <c r="M17" i="12"/>
  <c r="M38" i="12"/>
  <c r="AX15" i="13"/>
  <c r="AX16" i="13" s="1"/>
  <c r="AX17" i="13" s="1"/>
  <c r="Y122" i="13"/>
  <c r="AI122" i="13" s="1"/>
  <c r="S122" i="13"/>
  <c r="L127" i="13" s="1"/>
  <c r="S127" i="13" s="1"/>
  <c r="AO113" i="13" s="1"/>
  <c r="O16" i="12"/>
  <c r="S16" i="12" s="1"/>
  <c r="O42" i="12"/>
  <c r="AW15" i="13"/>
  <c r="AW16" i="13" s="1"/>
  <c r="AW17" i="13" s="1"/>
  <c r="AY15" i="13"/>
  <c r="AY16" i="13" s="1"/>
  <c r="AY17" i="13" s="1"/>
  <c r="M21" i="12"/>
  <c r="M13" i="12"/>
  <c r="O20" i="12"/>
  <c r="O12" i="12"/>
  <c r="S12" i="12" s="1"/>
  <c r="M44" i="12"/>
  <c r="Q44" i="12" s="1"/>
  <c r="O46" i="12"/>
  <c r="S46" i="12" s="1"/>
  <c r="AZ19" i="13"/>
  <c r="AZ22" i="13"/>
  <c r="AZ25" i="13"/>
  <c r="AZ28" i="13"/>
  <c r="AZ31" i="13"/>
  <c r="AZ34" i="13"/>
  <c r="AZ37" i="13"/>
  <c r="AZ40" i="13"/>
  <c r="AZ43" i="13"/>
  <c r="AZ46" i="13"/>
  <c r="AZ49" i="13"/>
  <c r="AZ52" i="13"/>
  <c r="AZ55" i="13"/>
  <c r="AZ58" i="13"/>
  <c r="AZ61" i="13"/>
  <c r="AZ64" i="13"/>
  <c r="AZ67" i="13"/>
  <c r="AZ70" i="13"/>
  <c r="AZ73" i="13"/>
  <c r="AZ76" i="13"/>
  <c r="AZ79" i="13"/>
  <c r="AZ82" i="13"/>
  <c r="AZ85" i="13"/>
  <c r="AZ88" i="13"/>
  <c r="AZ91" i="13"/>
  <c r="AZ94" i="13"/>
  <c r="AZ106" i="13"/>
  <c r="V16" i="13"/>
  <c r="V17" i="13" s="1"/>
  <c r="AD16" i="13"/>
  <c r="AD17" i="13" s="1"/>
  <c r="AL16" i="13"/>
  <c r="AL17" i="13" s="1"/>
  <c r="AT16" i="13"/>
  <c r="AT17" i="13" s="1"/>
  <c r="Z16" i="13"/>
  <c r="Z17" i="13" s="1"/>
  <c r="AH16" i="13"/>
  <c r="AH17" i="13" s="1"/>
  <c r="AP16" i="13"/>
  <c r="AP17" i="13" s="1"/>
  <c r="Q13" i="15"/>
  <c r="Q44" i="15"/>
  <c r="Q46" i="15"/>
  <c r="Q14" i="15"/>
  <c r="Q8" i="15"/>
  <c r="S15" i="15"/>
  <c r="S47" i="15"/>
  <c r="S44" i="15"/>
  <c r="S46" i="15"/>
  <c r="S10" i="15"/>
  <c r="S12" i="15"/>
  <c r="S14" i="15"/>
  <c r="S16" i="15"/>
  <c r="S8" i="15"/>
  <c r="S13" i="15"/>
  <c r="S45" i="15"/>
  <c r="S11" i="15"/>
  <c r="Q16" i="15"/>
  <c r="S9" i="15"/>
  <c r="W44" i="15"/>
  <c r="Y44" i="15" s="1"/>
  <c r="W16" i="15"/>
  <c r="Y16" i="15" s="1"/>
  <c r="Q12" i="15"/>
  <c r="Q15" i="15"/>
  <c r="W15" i="15" s="1"/>
  <c r="Y15" i="15" s="1"/>
  <c r="M20" i="12"/>
  <c r="M16" i="12"/>
  <c r="Q16" i="12" s="1"/>
  <c r="M12" i="12"/>
  <c r="M47" i="12"/>
  <c r="M43" i="12"/>
  <c r="M39" i="12"/>
  <c r="M19" i="12"/>
  <c r="M15" i="12"/>
  <c r="M11" i="12"/>
  <c r="M46" i="12"/>
  <c r="M42" i="12"/>
  <c r="M8" i="12"/>
  <c r="Q8" i="12" s="1"/>
  <c r="M18" i="12"/>
  <c r="M14" i="12"/>
  <c r="M10" i="12"/>
  <c r="M45" i="12"/>
  <c r="O8" i="12"/>
  <c r="S8" i="12" s="1"/>
  <c r="O19" i="12"/>
  <c r="O15" i="12"/>
  <c r="S15" i="12" s="1"/>
  <c r="O11" i="12"/>
  <c r="S11" i="12" s="1"/>
  <c r="O38" i="12"/>
  <c r="O45" i="12"/>
  <c r="S45" i="12" s="1"/>
  <c r="O41" i="12"/>
  <c r="O18" i="12"/>
  <c r="O14" i="12"/>
  <c r="S14" i="12" s="1"/>
  <c r="O10" i="12"/>
  <c r="S10" i="12" s="1"/>
  <c r="O44" i="12"/>
  <c r="S44" i="12" s="1"/>
  <c r="O40" i="12"/>
  <c r="O21" i="12"/>
  <c r="O17" i="12"/>
  <c r="O13" i="12"/>
  <c r="S13" i="12" s="1"/>
  <c r="O9" i="12"/>
  <c r="O47" i="12"/>
  <c r="S47" i="12" s="1"/>
  <c r="O43" i="12"/>
  <c r="W16" i="13"/>
  <c r="W17" i="13" s="1"/>
  <c r="AA16" i="13"/>
  <c r="AA17" i="13" s="1"/>
  <c r="AE16" i="13"/>
  <c r="AE17" i="13" s="1"/>
  <c r="AI16" i="13"/>
  <c r="AI17" i="13" s="1"/>
  <c r="AM16" i="13"/>
  <c r="AM17" i="13" s="1"/>
  <c r="AQ16" i="13"/>
  <c r="AQ17" i="13" s="1"/>
  <c r="AU16" i="13"/>
  <c r="AU17" i="13" s="1"/>
  <c r="L10" i="13"/>
  <c r="X16" i="13"/>
  <c r="X17" i="13" s="1"/>
  <c r="AB16" i="13"/>
  <c r="AB17" i="13" s="1"/>
  <c r="AF16" i="13"/>
  <c r="AF17" i="13" s="1"/>
  <c r="AJ16" i="13"/>
  <c r="AJ17" i="13" s="1"/>
  <c r="AN16" i="13"/>
  <c r="AN17" i="13" s="1"/>
  <c r="AR16" i="13"/>
  <c r="AR17" i="13" s="1"/>
  <c r="AV16" i="13"/>
  <c r="AV17" i="13" s="1"/>
  <c r="U16" i="13"/>
  <c r="U17" i="13" s="1"/>
  <c r="Y16" i="13"/>
  <c r="Y17" i="13" s="1"/>
  <c r="AC16" i="13"/>
  <c r="AC17" i="13" s="1"/>
  <c r="AG16" i="13"/>
  <c r="AG17" i="13" s="1"/>
  <c r="AK16" i="13"/>
  <c r="AK17" i="13" s="1"/>
  <c r="AO16" i="13"/>
  <c r="AO17" i="13" s="1"/>
  <c r="AD127" i="13"/>
  <c r="AI127" i="13" s="1"/>
  <c r="U47" i="12"/>
  <c r="K47" i="12"/>
  <c r="U46" i="12"/>
  <c r="U45" i="12"/>
  <c r="K45" i="12"/>
  <c r="U44" i="12"/>
  <c r="K44" i="12"/>
  <c r="K46" i="12" s="1"/>
  <c r="U43" i="12"/>
  <c r="S43" i="12"/>
  <c r="Q43" i="12"/>
  <c r="W43" i="12" s="1"/>
  <c r="Y43" i="12" s="1"/>
  <c r="K43" i="12"/>
  <c r="U42" i="12"/>
  <c r="S42" i="12"/>
  <c r="Q42" i="12"/>
  <c r="W42" i="12" s="1"/>
  <c r="Y42" i="12" s="1"/>
  <c r="K42" i="12"/>
  <c r="U41" i="12"/>
  <c r="S41" i="12"/>
  <c r="Q41" i="12"/>
  <c r="W41" i="12" s="1"/>
  <c r="Y41" i="12" s="1"/>
  <c r="K41" i="12"/>
  <c r="U40" i="12"/>
  <c r="S40" i="12"/>
  <c r="Q40" i="12"/>
  <c r="W40" i="12" s="1"/>
  <c r="Y40" i="12" s="1"/>
  <c r="K40" i="12"/>
  <c r="U39" i="12"/>
  <c r="S39" i="12"/>
  <c r="Q39" i="12"/>
  <c r="W39" i="12" s="1"/>
  <c r="Y39" i="12" s="1"/>
  <c r="K39" i="12"/>
  <c r="U38" i="12"/>
  <c r="S38" i="12"/>
  <c r="Q38" i="12"/>
  <c r="W38" i="12" s="1"/>
  <c r="Y38" i="12" s="1"/>
  <c r="K38" i="12"/>
  <c r="U21" i="12"/>
  <c r="S21" i="12"/>
  <c r="Q21" i="12"/>
  <c r="W21" i="12" s="1"/>
  <c r="Y21" i="12" s="1"/>
  <c r="K21" i="12"/>
  <c r="U20" i="12"/>
  <c r="S20" i="12"/>
  <c r="Q20" i="12"/>
  <c r="W20" i="12" s="1"/>
  <c r="Y20" i="12" s="1"/>
  <c r="K20" i="12"/>
  <c r="U19" i="12"/>
  <c r="S19" i="12"/>
  <c r="Q19" i="12"/>
  <c r="W19" i="12" s="1"/>
  <c r="Y19" i="12" s="1"/>
  <c r="K19" i="12"/>
  <c r="U18" i="12"/>
  <c r="S18" i="12"/>
  <c r="Q18" i="12"/>
  <c r="W18" i="12" s="1"/>
  <c r="Y18" i="12" s="1"/>
  <c r="K18" i="12"/>
  <c r="U17" i="12"/>
  <c r="S17" i="12"/>
  <c r="Q17" i="12"/>
  <c r="W17" i="12" s="1"/>
  <c r="Y17" i="12" s="1"/>
  <c r="K17" i="12"/>
  <c r="K16" i="12"/>
  <c r="U15" i="12"/>
  <c r="K15" i="12"/>
  <c r="U14" i="12"/>
  <c r="K14" i="12"/>
  <c r="U13" i="12"/>
  <c r="K13" i="12"/>
  <c r="U12" i="12"/>
  <c r="K12" i="12"/>
  <c r="K11" i="12"/>
  <c r="U10" i="12"/>
  <c r="K10" i="12"/>
  <c r="U9" i="12"/>
  <c r="K9" i="12"/>
  <c r="U8" i="12"/>
  <c r="K8" i="12"/>
  <c r="BB23" i="13" l="1"/>
  <c r="W12" i="15"/>
  <c r="BC34" i="16" s="1"/>
  <c r="W14" i="15"/>
  <c r="Y14" i="15" s="1"/>
  <c r="W13" i="15"/>
  <c r="BC28" i="16" s="1"/>
  <c r="W8" i="15"/>
  <c r="BD85" i="16" s="1"/>
  <c r="BD34" i="16"/>
  <c r="AU34" i="16"/>
  <c r="AI34" i="16"/>
  <c r="BB34" i="16"/>
  <c r="AP34" i="16"/>
  <c r="AF34" i="16"/>
  <c r="BD55" i="16"/>
  <c r="AN100" i="16"/>
  <c r="AR97" i="16"/>
  <c r="AF97" i="16"/>
  <c r="AL94" i="16"/>
  <c r="BC79" i="16"/>
  <c r="BC49" i="16"/>
  <c r="AU100" i="16"/>
  <c r="AE97" i="16"/>
  <c r="AQ94" i="16"/>
  <c r="AC94" i="16"/>
  <c r="AS91" i="16"/>
  <c r="AO88" i="16"/>
  <c r="BA85" i="16"/>
  <c r="AI85" i="16"/>
  <c r="AG82" i="16"/>
  <c r="AY79" i="16"/>
  <c r="AO79" i="16"/>
  <c r="AE76" i="16"/>
  <c r="AS73" i="16"/>
  <c r="BB91" i="16"/>
  <c r="AT91" i="16"/>
  <c r="AZ88" i="16"/>
  <c r="AP88" i="16"/>
  <c r="AR85" i="16"/>
  <c r="AB85" i="16"/>
  <c r="AV79" i="16"/>
  <c r="AF79" i="16"/>
  <c r="AT73" i="16"/>
  <c r="AC73" i="16"/>
  <c r="AU70" i="16"/>
  <c r="AE67" i="16"/>
  <c r="AQ64" i="16"/>
  <c r="AC64" i="16"/>
  <c r="AS61" i="16"/>
  <c r="AO58" i="16"/>
  <c r="BA55" i="16"/>
  <c r="AI55" i="16"/>
  <c r="AG52" i="16"/>
  <c r="AY49" i="16"/>
  <c r="AO49" i="16"/>
  <c r="AE46" i="16"/>
  <c r="AS43" i="16"/>
  <c r="AC43" i="16"/>
  <c r="BB73" i="16"/>
  <c r="AV70" i="16"/>
  <c r="AZ67" i="16"/>
  <c r="AJ67" i="16"/>
  <c r="AD67" i="16"/>
  <c r="BB61" i="16"/>
  <c r="AT61" i="16"/>
  <c r="AZ58" i="16"/>
  <c r="AP58" i="16"/>
  <c r="AR55" i="16"/>
  <c r="AB55" i="16"/>
  <c r="AV49" i="16"/>
  <c r="AF49" i="16"/>
  <c r="AP46" i="16"/>
  <c r="AT43" i="16"/>
  <c r="AD43" i="16"/>
  <c r="BA28" i="16"/>
  <c r="AO28" i="16"/>
  <c r="AC28" i="16"/>
  <c r="AV28" i="16"/>
  <c r="AJ28" i="16"/>
  <c r="Q14" i="12"/>
  <c r="W14" i="12" s="1"/>
  <c r="Y14" i="12" s="1"/>
  <c r="Q15" i="12"/>
  <c r="W15" i="12" s="1"/>
  <c r="Y15" i="12" s="1"/>
  <c r="BB91" i="13"/>
  <c r="BB85" i="13"/>
  <c r="BB79" i="13"/>
  <c r="BB73" i="13"/>
  <c r="BB67" i="13"/>
  <c r="BB61" i="13"/>
  <c r="BB55" i="13"/>
  <c r="BB46" i="13"/>
  <c r="BB40" i="13"/>
  <c r="BB34" i="13"/>
  <c r="BB28" i="13"/>
  <c r="BB22" i="13"/>
  <c r="BB107" i="13"/>
  <c r="BB95" i="13"/>
  <c r="BB89" i="13"/>
  <c r="BB83" i="13"/>
  <c r="BB77" i="13"/>
  <c r="BB71" i="13"/>
  <c r="BB65" i="13"/>
  <c r="BB59" i="13"/>
  <c r="BB53" i="13"/>
  <c r="BB50" i="13"/>
  <c r="BB44" i="13"/>
  <c r="BB38" i="13"/>
  <c r="BB32" i="13"/>
  <c r="BB26" i="13"/>
  <c r="BB20" i="13"/>
  <c r="Q47" i="12"/>
  <c r="W47" i="12" s="1"/>
  <c r="Y47" i="12" s="1"/>
  <c r="BB106" i="13"/>
  <c r="BB94" i="13"/>
  <c r="BB88" i="13"/>
  <c r="BB82" i="13"/>
  <c r="BB76" i="13"/>
  <c r="BB70" i="13"/>
  <c r="BB64" i="13"/>
  <c r="BB58" i="13"/>
  <c r="BB52" i="13"/>
  <c r="BB49" i="13"/>
  <c r="BB43" i="13"/>
  <c r="BB37" i="13"/>
  <c r="BB31" i="13"/>
  <c r="BB25" i="13"/>
  <c r="BB19" i="13"/>
  <c r="BB92" i="13"/>
  <c r="BB86" i="13"/>
  <c r="BB80" i="13"/>
  <c r="BB74" i="13"/>
  <c r="BB68" i="13"/>
  <c r="BB62" i="13"/>
  <c r="BB56" i="13"/>
  <c r="BB47" i="13"/>
  <c r="BB41" i="13"/>
  <c r="BB35" i="13"/>
  <c r="BB29" i="13"/>
  <c r="Q45" i="15"/>
  <c r="W45" i="15" s="1"/>
  <c r="Y45" i="15" s="1"/>
  <c r="Q11" i="15"/>
  <c r="W11" i="15" s="1"/>
  <c r="Y13" i="15"/>
  <c r="Q9" i="15"/>
  <c r="W9" i="15" s="1"/>
  <c r="Y12" i="15"/>
  <c r="Q10" i="15"/>
  <c r="W10" i="15" s="1"/>
  <c r="Y10" i="15" s="1"/>
  <c r="Q47" i="15"/>
  <c r="W47" i="15" s="1"/>
  <c r="Y47" i="15" s="1"/>
  <c r="Q13" i="12"/>
  <c r="W13" i="12" s="1"/>
  <c r="Y13" i="12" s="1"/>
  <c r="Q12" i="12"/>
  <c r="W12" i="12" s="1"/>
  <c r="Y12" i="12" s="1"/>
  <c r="W44" i="12"/>
  <c r="Y44" i="12" s="1"/>
  <c r="Q45" i="12"/>
  <c r="W45" i="12" s="1"/>
  <c r="Y45" i="12" s="1"/>
  <c r="Q46" i="12"/>
  <c r="W16" i="12"/>
  <c r="Y16" i="12" s="1"/>
  <c r="Q9" i="12"/>
  <c r="W8" i="12"/>
  <c r="U97" i="13" s="1"/>
  <c r="AZ97" i="13" s="1"/>
  <c r="AY113" i="13"/>
  <c r="Q10" i="12"/>
  <c r="W10" i="12" s="1"/>
  <c r="Y10" i="12" s="1"/>
  <c r="Q11" i="12"/>
  <c r="W11" i="12" s="1"/>
  <c r="Y11" i="12" s="1"/>
  <c r="S9" i="12"/>
  <c r="BB97" i="13" l="1"/>
  <c r="Y8" i="12"/>
  <c r="U98" i="13" s="1"/>
  <c r="AZ98" i="13" s="1"/>
  <c r="BB98" i="13" s="1"/>
  <c r="U103" i="13"/>
  <c r="AZ103" i="13" s="1"/>
  <c r="U100" i="13"/>
  <c r="AZ100" i="13" s="1"/>
  <c r="AF28" i="16"/>
  <c r="AP28" i="16"/>
  <c r="BB28" i="16"/>
  <c r="AI28" i="16"/>
  <c r="AU28" i="16"/>
  <c r="BD28" i="16"/>
  <c r="AJ34" i="16"/>
  <c r="AV34" i="16"/>
  <c r="AC34" i="16"/>
  <c r="AO34" i="16"/>
  <c r="BA34" i="16"/>
  <c r="AB28" i="16"/>
  <c r="AH28" i="16"/>
  <c r="AN28" i="16"/>
  <c r="AT28" i="16"/>
  <c r="AX28" i="16"/>
  <c r="AA28" i="16"/>
  <c r="AG28" i="16"/>
  <c r="AM28" i="16"/>
  <c r="AQ28" i="16"/>
  <c r="AW28" i="16"/>
  <c r="AB34" i="16"/>
  <c r="AH34" i="16"/>
  <c r="AN34" i="16"/>
  <c r="AT34" i="16"/>
  <c r="AX34" i="16"/>
  <c r="AA34" i="16"/>
  <c r="AG34" i="16"/>
  <c r="AM34" i="16"/>
  <c r="AQ34" i="16"/>
  <c r="AW34" i="16"/>
  <c r="BF28" i="16"/>
  <c r="BH28" i="16" s="1"/>
  <c r="Y8" i="15"/>
  <c r="BD56" i="16" s="1"/>
  <c r="AL43" i="16"/>
  <c r="BB43" i="16"/>
  <c r="AX46" i="16"/>
  <c r="AH49" i="16"/>
  <c r="AJ52" i="16"/>
  <c r="AN55" i="16"/>
  <c r="AH58" i="16"/>
  <c r="AX58" i="16"/>
  <c r="AB61" i="16"/>
  <c r="AX61" i="16"/>
  <c r="AL64" i="16"/>
  <c r="AF67" i="16"/>
  <c r="AR67" i="16"/>
  <c r="AN70" i="16"/>
  <c r="AD73" i="16"/>
  <c r="AX76" i="16"/>
  <c r="AK43" i="16"/>
  <c r="BA43" i="16"/>
  <c r="AM46" i="16"/>
  <c r="AU49" i="16"/>
  <c r="AA52" i="16"/>
  <c r="AW52" i="16"/>
  <c r="AQ55" i="16"/>
  <c r="AG58" i="16"/>
  <c r="AW58" i="16"/>
  <c r="AA64" i="16"/>
  <c r="AK64" i="16"/>
  <c r="AY64" i="16"/>
  <c r="AM70" i="16"/>
  <c r="BA70" i="16"/>
  <c r="AL73" i="16"/>
  <c r="AP76" i="16"/>
  <c r="AH79" i="16"/>
  <c r="AJ82" i="16"/>
  <c r="AN85" i="16"/>
  <c r="AH88" i="16"/>
  <c r="AX88" i="16"/>
  <c r="AB91" i="16"/>
  <c r="AX91" i="16"/>
  <c r="AK73" i="16"/>
  <c r="BA73" i="16"/>
  <c r="AM76" i="16"/>
  <c r="AU79" i="16"/>
  <c r="AA82" i="16"/>
  <c r="AW82" i="16"/>
  <c r="AQ85" i="16"/>
  <c r="AG88" i="16"/>
  <c r="AW88" i="16"/>
  <c r="AA94" i="16"/>
  <c r="AK94" i="16"/>
  <c r="AY94" i="16"/>
  <c r="AM100" i="16"/>
  <c r="BA100" i="16"/>
  <c r="BC58" i="16"/>
  <c r="BC88" i="16"/>
  <c r="AD97" i="16"/>
  <c r="AJ97" i="16"/>
  <c r="AZ97" i="16"/>
  <c r="AV100" i="16"/>
  <c r="BD40" i="16"/>
  <c r="BD31" i="16"/>
  <c r="BD25" i="16"/>
  <c r="BD22" i="16"/>
  <c r="BD19" i="16"/>
  <c r="BC40" i="16"/>
  <c r="BC31" i="16"/>
  <c r="BC25" i="16"/>
  <c r="BC22" i="16"/>
  <c r="BC19" i="16"/>
  <c r="BA40" i="16"/>
  <c r="AW40" i="16"/>
  <c r="AU40" i="16"/>
  <c r="AQ40" i="16"/>
  <c r="AO40" i="16"/>
  <c r="BB40" i="16"/>
  <c r="AX40" i="16"/>
  <c r="AV40" i="16"/>
  <c r="AT40" i="16"/>
  <c r="AP40" i="16"/>
  <c r="AN40" i="16"/>
  <c r="AJ40" i="16"/>
  <c r="AH40" i="16"/>
  <c r="AF40" i="16"/>
  <c r="AB40" i="16"/>
  <c r="AM40" i="16"/>
  <c r="AG40" i="16"/>
  <c r="AA40" i="16"/>
  <c r="BA37" i="16"/>
  <c r="AY37" i="16"/>
  <c r="AU37" i="16"/>
  <c r="AS37" i="16"/>
  <c r="AQ37" i="16"/>
  <c r="AM37" i="16"/>
  <c r="AK37" i="16"/>
  <c r="AG37" i="16"/>
  <c r="AE37" i="16"/>
  <c r="AC37" i="16"/>
  <c r="BA31" i="16"/>
  <c r="AW31" i="16"/>
  <c r="AU31" i="16"/>
  <c r="AQ31" i="16"/>
  <c r="AO31" i="16"/>
  <c r="AM31" i="16"/>
  <c r="AI31" i="16"/>
  <c r="AG31" i="16"/>
  <c r="AC31" i="16"/>
  <c r="AA31" i="16"/>
  <c r="BA25" i="16"/>
  <c r="AW25" i="16"/>
  <c r="AU25" i="16"/>
  <c r="AQ25" i="16"/>
  <c r="AO25" i="16"/>
  <c r="AM25" i="16"/>
  <c r="AI25" i="16"/>
  <c r="AG25" i="16"/>
  <c r="AC25" i="16"/>
  <c r="AA25" i="16"/>
  <c r="BA22" i="16"/>
  <c r="AW22" i="16"/>
  <c r="AU22" i="16"/>
  <c r="AQ22" i="16"/>
  <c r="AO22" i="16"/>
  <c r="AM22" i="16"/>
  <c r="AI22" i="16"/>
  <c r="AG22" i="16"/>
  <c r="AC22" i="16"/>
  <c r="AA22" i="16"/>
  <c r="BA19" i="16"/>
  <c r="AW19" i="16"/>
  <c r="AU19" i="16"/>
  <c r="AQ19" i="16"/>
  <c r="AO19" i="16"/>
  <c r="AM19" i="16"/>
  <c r="AI19" i="16"/>
  <c r="AG19" i="16"/>
  <c r="AC19" i="16"/>
  <c r="AA19" i="16"/>
  <c r="AI40" i="16"/>
  <c r="AC40" i="16"/>
  <c r="BB37" i="16"/>
  <c r="AZ37" i="16"/>
  <c r="AX37" i="16"/>
  <c r="AT37" i="16"/>
  <c r="AR37" i="16"/>
  <c r="AN37" i="16"/>
  <c r="AL37" i="16"/>
  <c r="AJ37" i="16"/>
  <c r="AF37" i="16"/>
  <c r="AD37" i="16"/>
  <c r="BB31" i="16"/>
  <c r="AX31" i="16"/>
  <c r="AV31" i="16"/>
  <c r="AT31" i="16"/>
  <c r="AP31" i="16"/>
  <c r="AN31" i="16"/>
  <c r="AJ31" i="16"/>
  <c r="AH31" i="16"/>
  <c r="AF31" i="16"/>
  <c r="AB31" i="16"/>
  <c r="BB25" i="16"/>
  <c r="AX25" i="16"/>
  <c r="AV25" i="16"/>
  <c r="AT25" i="16"/>
  <c r="AP25" i="16"/>
  <c r="AN25" i="16"/>
  <c r="AJ25" i="16"/>
  <c r="AH25" i="16"/>
  <c r="AF25" i="16"/>
  <c r="AB25" i="16"/>
  <c r="BB22" i="16"/>
  <c r="AX22" i="16"/>
  <c r="AV22" i="16"/>
  <c r="AT22" i="16"/>
  <c r="AP22" i="16"/>
  <c r="AN22" i="16"/>
  <c r="AJ22" i="16"/>
  <c r="AH22" i="16"/>
  <c r="AF22" i="16"/>
  <c r="AB22" i="16"/>
  <c r="BB19" i="16"/>
  <c r="AX19" i="16"/>
  <c r="AV19" i="16"/>
  <c r="AT19" i="16"/>
  <c r="AP19" i="16"/>
  <c r="AN19" i="16"/>
  <c r="AJ19" i="16"/>
  <c r="AH19" i="16"/>
  <c r="AF19" i="16"/>
  <c r="AB19" i="16"/>
  <c r="BD86" i="16"/>
  <c r="AD98" i="16"/>
  <c r="BA101" i="16"/>
  <c r="AA95" i="16"/>
  <c r="AW83" i="16"/>
  <c r="BA74" i="16"/>
  <c r="AP89" i="16"/>
  <c r="AF80" i="16"/>
  <c r="AY65" i="16"/>
  <c r="AG59" i="16"/>
  <c r="AU50" i="16"/>
  <c r="AP77" i="16"/>
  <c r="AF68" i="16"/>
  <c r="AX59" i="16"/>
  <c r="AH50" i="16"/>
  <c r="BD35" i="16"/>
  <c r="BC35" i="16"/>
  <c r="BA35" i="16"/>
  <c r="AW35" i="16"/>
  <c r="AU35" i="16"/>
  <c r="AQ35" i="16"/>
  <c r="AO35" i="16"/>
  <c r="AM35" i="16"/>
  <c r="AI35" i="16"/>
  <c r="AG35" i="16"/>
  <c r="AC35" i="16"/>
  <c r="AA35" i="16"/>
  <c r="BB35" i="16"/>
  <c r="AX35" i="16"/>
  <c r="AV35" i="16"/>
  <c r="AT35" i="16"/>
  <c r="AP35" i="16"/>
  <c r="AN35" i="16"/>
  <c r="AJ35" i="16"/>
  <c r="AH35" i="16"/>
  <c r="AF35" i="16"/>
  <c r="AB35" i="16"/>
  <c r="BD29" i="16"/>
  <c r="BC29" i="16"/>
  <c r="BA29" i="16"/>
  <c r="AW29" i="16"/>
  <c r="AU29" i="16"/>
  <c r="AQ29" i="16"/>
  <c r="AO29" i="16"/>
  <c r="AM29" i="16"/>
  <c r="AI29" i="16"/>
  <c r="AG29" i="16"/>
  <c r="AC29" i="16"/>
  <c r="AA29" i="16"/>
  <c r="BB29" i="16"/>
  <c r="AX29" i="16"/>
  <c r="AV29" i="16"/>
  <c r="AT29" i="16"/>
  <c r="AP29" i="16"/>
  <c r="AN29" i="16"/>
  <c r="AJ29" i="16"/>
  <c r="AH29" i="16"/>
  <c r="AF29" i="16"/>
  <c r="AB29" i="16"/>
  <c r="BD100" i="16"/>
  <c r="BD94" i="16"/>
  <c r="BD82" i="16"/>
  <c r="BD79" i="16"/>
  <c r="BD70" i="16"/>
  <c r="BD64" i="16"/>
  <c r="BD52" i="16"/>
  <c r="BD49" i="16"/>
  <c r="AL100" i="16"/>
  <c r="AF100" i="16"/>
  <c r="AD100" i="16"/>
  <c r="BB97" i="16"/>
  <c r="AV97" i="16"/>
  <c r="AT97" i="16"/>
  <c r="AL97" i="16"/>
  <c r="AB97" i="16"/>
  <c r="AZ94" i="16"/>
  <c r="AT94" i="16"/>
  <c r="AN94" i="16"/>
  <c r="AJ94" i="16"/>
  <c r="BC91" i="16"/>
  <c r="BC82" i="16"/>
  <c r="BC76" i="16"/>
  <c r="BC61" i="16"/>
  <c r="BC52" i="16"/>
  <c r="BC46" i="16"/>
  <c r="AY100" i="16"/>
  <c r="AW100" i="16"/>
  <c r="AS100" i="16"/>
  <c r="AQ100" i="16"/>
  <c r="AO100" i="16"/>
  <c r="AI100" i="16"/>
  <c r="AG100" i="16"/>
  <c r="AA100" i="16"/>
  <c r="AU97" i="16"/>
  <c r="AM97" i="16"/>
  <c r="AC97" i="16"/>
  <c r="BA94" i="16"/>
  <c r="AS94" i="16"/>
  <c r="AI94" i="16"/>
  <c r="AE94" i="16"/>
  <c r="AY91" i="16"/>
  <c r="AQ91" i="16"/>
  <c r="AK91" i="16"/>
  <c r="AC91" i="16"/>
  <c r="BA88" i="16"/>
  <c r="AK88" i="16"/>
  <c r="AA88" i="16"/>
  <c r="AW85" i="16"/>
  <c r="AU85" i="16"/>
  <c r="AS85" i="16"/>
  <c r="AK85" i="16"/>
  <c r="AE85" i="16"/>
  <c r="AC85" i="16"/>
  <c r="AY82" i="16"/>
  <c r="AQ82" i="16"/>
  <c r="AO82" i="16"/>
  <c r="AI82" i="16"/>
  <c r="AM79" i="16"/>
  <c r="AI79" i="16"/>
  <c r="AE79" i="16"/>
  <c r="AA79" i="16"/>
  <c r="AW76" i="16"/>
  <c r="AO76" i="16"/>
  <c r="AG76" i="16"/>
  <c r="AO73" i="16"/>
  <c r="AR91" i="16"/>
  <c r="AP91" i="16"/>
  <c r="AJ91" i="16"/>
  <c r="AH91" i="16"/>
  <c r="AD91" i="16"/>
  <c r="BB88" i="16"/>
  <c r="AR88" i="16"/>
  <c r="AJ88" i="16"/>
  <c r="AB88" i="16"/>
  <c r="AZ85" i="16"/>
  <c r="AX85" i="16"/>
  <c r="AJ85" i="16"/>
  <c r="AF85" i="16"/>
  <c r="AV82" i="16"/>
  <c r="AR82" i="16"/>
  <c r="AH82" i="16"/>
  <c r="AB82" i="16"/>
  <c r="AX79" i="16"/>
  <c r="AP79" i="16"/>
  <c r="AT76" i="16"/>
  <c r="AL76" i="16"/>
  <c r="AH76" i="16"/>
  <c r="AD76" i="16"/>
  <c r="AV73" i="16"/>
  <c r="AN73" i="16"/>
  <c r="AY70" i="16"/>
  <c r="AW70" i="16"/>
  <c r="AS70" i="16"/>
  <c r="AQ70" i="16"/>
  <c r="AO70" i="16"/>
  <c r="AI70" i="16"/>
  <c r="AG70" i="16"/>
  <c r="AA70" i="16"/>
  <c r="AU67" i="16"/>
  <c r="AM67" i="16"/>
  <c r="AC67" i="16"/>
  <c r="BA64" i="16"/>
  <c r="AS64" i="16"/>
  <c r="AI64" i="16"/>
  <c r="AE64" i="16"/>
  <c r="AY61" i="16"/>
  <c r="AQ61" i="16"/>
  <c r="AK61" i="16"/>
  <c r="AC61" i="16"/>
  <c r="BA58" i="16"/>
  <c r="AK58" i="16"/>
  <c r="AA58" i="16"/>
  <c r="AW55" i="16"/>
  <c r="AU55" i="16"/>
  <c r="AS55" i="16"/>
  <c r="AK55" i="16"/>
  <c r="AE55" i="16"/>
  <c r="AC55" i="16"/>
  <c r="AY52" i="16"/>
  <c r="AQ52" i="16"/>
  <c r="AO52" i="16"/>
  <c r="AI52" i="16"/>
  <c r="AM49" i="16"/>
  <c r="AI49" i="16"/>
  <c r="AE49" i="16"/>
  <c r="AA49" i="16"/>
  <c r="AW46" i="16"/>
  <c r="AO46" i="16"/>
  <c r="AG46" i="16"/>
  <c r="AO43" i="16"/>
  <c r="BB76" i="16"/>
  <c r="AF73" i="16"/>
  <c r="AL70" i="16"/>
  <c r="AF70" i="16"/>
  <c r="AD70" i="16"/>
  <c r="BB67" i="16"/>
  <c r="AV67" i="16"/>
  <c r="AT67" i="16"/>
  <c r="AL67" i="16"/>
  <c r="AB67" i="16"/>
  <c r="AZ64" i="16"/>
  <c r="AT64" i="16"/>
  <c r="AN64" i="16"/>
  <c r="AJ64" i="16"/>
  <c r="AR61" i="16"/>
  <c r="AP61" i="16"/>
  <c r="AJ61" i="16"/>
  <c r="AH61" i="16"/>
  <c r="AD61" i="16"/>
  <c r="BB58" i="16"/>
  <c r="AR58" i="16"/>
  <c r="AJ58" i="16"/>
  <c r="AB58" i="16"/>
  <c r="AZ55" i="16"/>
  <c r="AX55" i="16"/>
  <c r="AJ55" i="16"/>
  <c r="AF55" i="16"/>
  <c r="AV52" i="16"/>
  <c r="AR52" i="16"/>
  <c r="AH52" i="16"/>
  <c r="AB52" i="16"/>
  <c r="AX49" i="16"/>
  <c r="AP49" i="16"/>
  <c r="BB46" i="16"/>
  <c r="AT46" i="16"/>
  <c r="AL46" i="16"/>
  <c r="AH46" i="16"/>
  <c r="AD46" i="16"/>
  <c r="AV43" i="16"/>
  <c r="AN43" i="16"/>
  <c r="AF43" i="16"/>
  <c r="Y9" i="15"/>
  <c r="Y11" i="15"/>
  <c r="W46" i="15"/>
  <c r="Y46" i="15" s="1"/>
  <c r="W9" i="12"/>
  <c r="Y9" i="12" s="1"/>
  <c r="W46" i="12"/>
  <c r="Y46" i="12" s="1"/>
  <c r="BB103" i="13" l="1"/>
  <c r="BB100" i="13"/>
  <c r="U104" i="13"/>
  <c r="AZ104" i="13" s="1"/>
  <c r="BB104" i="13" s="1"/>
  <c r="U101" i="13"/>
  <c r="AZ101" i="13" s="1"/>
  <c r="BB101" i="13" s="1"/>
  <c r="BF34" i="16"/>
  <c r="BH34" i="16" s="1"/>
  <c r="BB44" i="16"/>
  <c r="AN56" i="16"/>
  <c r="AX62" i="16"/>
  <c r="AN71" i="16"/>
  <c r="BA44" i="16"/>
  <c r="AW53" i="16"/>
  <c r="AA65" i="16"/>
  <c r="BA71" i="16"/>
  <c r="AB86" i="16"/>
  <c r="AT92" i="16"/>
  <c r="AU80" i="16"/>
  <c r="AG89" i="16"/>
  <c r="AY95" i="16"/>
  <c r="BC89" i="16"/>
  <c r="AZ98" i="16"/>
  <c r="BF43" i="16"/>
  <c r="BH43" i="16" s="1"/>
  <c r="BF100" i="16"/>
  <c r="BH100" i="16" s="1"/>
  <c r="BF79" i="16"/>
  <c r="BH79" i="16" s="1"/>
  <c r="BF85" i="16"/>
  <c r="BH85" i="16" s="1"/>
  <c r="BF88" i="16"/>
  <c r="BH88" i="16" s="1"/>
  <c r="BF97" i="16"/>
  <c r="BH97" i="16" s="1"/>
  <c r="BF29" i="16"/>
  <c r="BH29" i="16" s="1"/>
  <c r="BF35" i="16"/>
  <c r="BF19" i="16"/>
  <c r="BH19" i="16" s="1"/>
  <c r="BF22" i="16"/>
  <c r="BH22" i="16" s="1"/>
  <c r="BF25" i="16"/>
  <c r="BH25" i="16" s="1"/>
  <c r="BF31" i="16"/>
  <c r="BF37" i="16"/>
  <c r="BH37" i="16" s="1"/>
  <c r="BF40" i="16"/>
  <c r="BH40" i="16" s="1"/>
  <c r="BF46" i="16"/>
  <c r="BH46" i="16" s="1"/>
  <c r="BF67" i="16"/>
  <c r="BH67" i="16" s="1"/>
  <c r="BF49" i="16"/>
  <c r="BH49" i="16" s="1"/>
  <c r="BF55" i="16"/>
  <c r="BH55" i="16" s="1"/>
  <c r="BF58" i="16"/>
  <c r="BH58" i="16" s="1"/>
  <c r="BF70" i="16"/>
  <c r="BH70" i="16" s="1"/>
  <c r="BF76" i="16"/>
  <c r="BH76" i="16" s="1"/>
  <c r="AL44" i="16"/>
  <c r="AX47" i="16"/>
  <c r="AJ53" i="16"/>
  <c r="AH59" i="16"/>
  <c r="AB62" i="16"/>
  <c r="AL65" i="16"/>
  <c r="AR68" i="16"/>
  <c r="AL74" i="16"/>
  <c r="AK44" i="16"/>
  <c r="AM47" i="16"/>
  <c r="AA53" i="16"/>
  <c r="AQ56" i="16"/>
  <c r="AW59" i="16"/>
  <c r="AK65" i="16"/>
  <c r="AM71" i="16"/>
  <c r="BB74" i="16"/>
  <c r="AV80" i="16"/>
  <c r="AR86" i="16"/>
  <c r="AZ89" i="16"/>
  <c r="AK74" i="16"/>
  <c r="AM77" i="16"/>
  <c r="AA83" i="16"/>
  <c r="AQ86" i="16"/>
  <c r="AW89" i="16"/>
  <c r="AK95" i="16"/>
  <c r="AM101" i="16"/>
  <c r="BC59" i="16"/>
  <c r="BB92" i="16"/>
  <c r="AJ98" i="16"/>
  <c r="AV101" i="16"/>
  <c r="AD44" i="16"/>
  <c r="AT44" i="16"/>
  <c r="AP47" i="16"/>
  <c r="AF50" i="16"/>
  <c r="AV50" i="16"/>
  <c r="AB56" i="16"/>
  <c r="AR56" i="16"/>
  <c r="AP59" i="16"/>
  <c r="AZ59" i="16"/>
  <c r="AT62" i="16"/>
  <c r="BB62" i="16"/>
  <c r="AD68" i="16"/>
  <c r="AJ68" i="16"/>
  <c r="AZ68" i="16"/>
  <c r="AV71" i="16"/>
  <c r="AT74" i="16"/>
  <c r="AC44" i="16"/>
  <c r="AS44" i="16"/>
  <c r="AE47" i="16"/>
  <c r="AO50" i="16"/>
  <c r="AY50" i="16"/>
  <c r="AG53" i="16"/>
  <c r="AI56" i="16"/>
  <c r="BA56" i="16"/>
  <c r="AO59" i="16"/>
  <c r="AS62" i="16"/>
  <c r="AC65" i="16"/>
  <c r="AQ65" i="16"/>
  <c r="AE68" i="16"/>
  <c r="AU71" i="16"/>
  <c r="AD74" i="16"/>
  <c r="AX77" i="16"/>
  <c r="AH80" i="16"/>
  <c r="AJ83" i="16"/>
  <c r="AN86" i="16"/>
  <c r="AH89" i="16"/>
  <c r="AX89" i="16"/>
  <c r="AB92" i="16"/>
  <c r="AC74" i="16"/>
  <c r="AS74" i="16"/>
  <c r="AE77" i="16"/>
  <c r="AO80" i="16"/>
  <c r="AY80" i="16"/>
  <c r="AG83" i="16"/>
  <c r="AI86" i="16"/>
  <c r="BA86" i="16"/>
  <c r="AO89" i="16"/>
  <c r="AS92" i="16"/>
  <c r="AC95" i="16"/>
  <c r="AQ95" i="16"/>
  <c r="AE98" i="16"/>
  <c r="AU101" i="16"/>
  <c r="BC50" i="16"/>
  <c r="BC80" i="16"/>
  <c r="AX92" i="16"/>
  <c r="AL95" i="16"/>
  <c r="AF98" i="16"/>
  <c r="AR98" i="16"/>
  <c r="AN101" i="16"/>
  <c r="BF73" i="16"/>
  <c r="BH73" i="16" s="1"/>
  <c r="BF94" i="16"/>
  <c r="BH94" i="16" s="1"/>
  <c r="BF52" i="16"/>
  <c r="BH52" i="16" s="1"/>
  <c r="BF61" i="16"/>
  <c r="BH61" i="16" s="1"/>
  <c r="BF82" i="16"/>
  <c r="BH82" i="16" s="1"/>
  <c r="BF91" i="16"/>
  <c r="BH91" i="16" s="1"/>
  <c r="BF64" i="16"/>
  <c r="BH64" i="16" s="1"/>
  <c r="BD101" i="16"/>
  <c r="BD95" i="16"/>
  <c r="BD83" i="16"/>
  <c r="BD80" i="16"/>
  <c r="BD71" i="16"/>
  <c r="BD65" i="16"/>
  <c r="BD53" i="16"/>
  <c r="BD50" i="16"/>
  <c r="AL101" i="16"/>
  <c r="AF101" i="16"/>
  <c r="AD101" i="16"/>
  <c r="BB98" i="16"/>
  <c r="AV98" i="16"/>
  <c r="AT98" i="16"/>
  <c r="AL98" i="16"/>
  <c r="AB98" i="16"/>
  <c r="AZ95" i="16"/>
  <c r="AT95" i="16"/>
  <c r="AN95" i="16"/>
  <c r="AJ95" i="16"/>
  <c r="BC92" i="16"/>
  <c r="BC83" i="16"/>
  <c r="BC77" i="16"/>
  <c r="BC62" i="16"/>
  <c r="BC53" i="16"/>
  <c r="BC47" i="16"/>
  <c r="AY101" i="16"/>
  <c r="AW101" i="16"/>
  <c r="AS101" i="16"/>
  <c r="AQ101" i="16"/>
  <c r="AO101" i="16"/>
  <c r="AI101" i="16"/>
  <c r="AG101" i="16"/>
  <c r="AA101" i="16"/>
  <c r="AU98" i="16"/>
  <c r="AM98" i="16"/>
  <c r="AC98" i="16"/>
  <c r="BA95" i="16"/>
  <c r="AS95" i="16"/>
  <c r="AI95" i="16"/>
  <c r="AE95" i="16"/>
  <c r="AY92" i="16"/>
  <c r="AQ92" i="16"/>
  <c r="AR92" i="16"/>
  <c r="AK92" i="16"/>
  <c r="AC92" i="16"/>
  <c r="BA89" i="16"/>
  <c r="AK89" i="16"/>
  <c r="AA89" i="16"/>
  <c r="AW86" i="16"/>
  <c r="AU86" i="16"/>
  <c r="AS86" i="16"/>
  <c r="AK86" i="16"/>
  <c r="AE86" i="16"/>
  <c r="AC86" i="16"/>
  <c r="AY83" i="16"/>
  <c r="AQ83" i="16"/>
  <c r="AO83" i="16"/>
  <c r="AI83" i="16"/>
  <c r="AM80" i="16"/>
  <c r="AI80" i="16"/>
  <c r="AE80" i="16"/>
  <c r="AA80" i="16"/>
  <c r="AW77" i="16"/>
  <c r="AO77" i="16"/>
  <c r="AG77" i="16"/>
  <c r="AO74" i="16"/>
  <c r="AP92" i="16"/>
  <c r="AJ92" i="16"/>
  <c r="AH92" i="16"/>
  <c r="AD92" i="16"/>
  <c r="BB89" i="16"/>
  <c r="AR89" i="16"/>
  <c r="AJ89" i="16"/>
  <c r="AB89" i="16"/>
  <c r="AZ86" i="16"/>
  <c r="AX86" i="16"/>
  <c r="AJ86" i="16"/>
  <c r="AF86" i="16"/>
  <c r="AV83" i="16"/>
  <c r="AR83" i="16"/>
  <c r="AH83" i="16"/>
  <c r="AB83" i="16"/>
  <c r="AX80" i="16"/>
  <c r="AP80" i="16"/>
  <c r="BB77" i="16"/>
  <c r="AF74" i="16"/>
  <c r="AY71" i="16"/>
  <c r="AW71" i="16"/>
  <c r="AS71" i="16"/>
  <c r="AQ71" i="16"/>
  <c r="AO71" i="16"/>
  <c r="AI71" i="16"/>
  <c r="AG71" i="16"/>
  <c r="AA71" i="16"/>
  <c r="AU68" i="16"/>
  <c r="AM68" i="16"/>
  <c r="AC68" i="16"/>
  <c r="BA65" i="16"/>
  <c r="AS65" i="16"/>
  <c r="AI65" i="16"/>
  <c r="AE65" i="16"/>
  <c r="AY62" i="16"/>
  <c r="AQ62" i="16"/>
  <c r="AK62" i="16"/>
  <c r="AC62" i="16"/>
  <c r="BA59" i="16"/>
  <c r="AK59" i="16"/>
  <c r="AA59" i="16"/>
  <c r="AW56" i="16"/>
  <c r="AU56" i="16"/>
  <c r="AS56" i="16"/>
  <c r="AK56" i="16"/>
  <c r="AE56" i="16"/>
  <c r="AC56" i="16"/>
  <c r="AY53" i="16"/>
  <c r="AQ53" i="16"/>
  <c r="AO53" i="16"/>
  <c r="AI53" i="16"/>
  <c r="AM50" i="16"/>
  <c r="AI50" i="16"/>
  <c r="AE50" i="16"/>
  <c r="AA50" i="16"/>
  <c r="AW47" i="16"/>
  <c r="AO47" i="16"/>
  <c r="AG47" i="16"/>
  <c r="AO44" i="16"/>
  <c r="AT77" i="16"/>
  <c r="AL77" i="16"/>
  <c r="AH77" i="16"/>
  <c r="AD77" i="16"/>
  <c r="AV74" i="16"/>
  <c r="AN74" i="16"/>
  <c r="AL71" i="16"/>
  <c r="AF71" i="16"/>
  <c r="AD71" i="16"/>
  <c r="BB68" i="16"/>
  <c r="AV68" i="16"/>
  <c r="AT68" i="16"/>
  <c r="AL68" i="16"/>
  <c r="AB68" i="16"/>
  <c r="AZ65" i="16"/>
  <c r="AT65" i="16"/>
  <c r="AN65" i="16"/>
  <c r="AJ65" i="16"/>
  <c r="AR62" i="16"/>
  <c r="AP62" i="16"/>
  <c r="AJ62" i="16"/>
  <c r="AH62" i="16"/>
  <c r="AD62" i="16"/>
  <c r="BB59" i="16"/>
  <c r="AR59" i="16"/>
  <c r="AJ59" i="16"/>
  <c r="AB59" i="16"/>
  <c r="AZ56" i="16"/>
  <c r="AX56" i="16"/>
  <c r="AJ56" i="16"/>
  <c r="AF56" i="16"/>
  <c r="AV53" i="16"/>
  <c r="AR53" i="16"/>
  <c r="AH53" i="16"/>
  <c r="AB53" i="16"/>
  <c r="AX50" i="16"/>
  <c r="AP50" i="16"/>
  <c r="BB47" i="16"/>
  <c r="AT47" i="16"/>
  <c r="AL47" i="16"/>
  <c r="AH47" i="16"/>
  <c r="AD47" i="16"/>
  <c r="AV44" i="16"/>
  <c r="AN44" i="16"/>
  <c r="AF44" i="16"/>
  <c r="BH31" i="16"/>
  <c r="BD41" i="16"/>
  <c r="BD32" i="16"/>
  <c r="BD26" i="16"/>
  <c r="BD23" i="16"/>
  <c r="BD20" i="16"/>
  <c r="BC41" i="16"/>
  <c r="BC32" i="16"/>
  <c r="BC26" i="16"/>
  <c r="BC23" i="16"/>
  <c r="BC20" i="16"/>
  <c r="BA41" i="16"/>
  <c r="AW41" i="16"/>
  <c r="AU41" i="16"/>
  <c r="AQ41" i="16"/>
  <c r="AO41" i="16"/>
  <c r="AM41" i="16"/>
  <c r="AI41" i="16"/>
  <c r="AG41" i="16"/>
  <c r="AC41" i="16"/>
  <c r="AA41" i="16"/>
  <c r="BB41" i="16"/>
  <c r="AX41" i="16"/>
  <c r="AV41" i="16"/>
  <c r="AT41" i="16"/>
  <c r="AP41" i="16"/>
  <c r="AN41" i="16"/>
  <c r="AJ41" i="16"/>
  <c r="AH41" i="16"/>
  <c r="AF41" i="16"/>
  <c r="AB41" i="16"/>
  <c r="BA38" i="16"/>
  <c r="AY38" i="16"/>
  <c r="AU38" i="16"/>
  <c r="AS38" i="16"/>
  <c r="AQ38" i="16"/>
  <c r="AM38" i="16"/>
  <c r="AK38" i="16"/>
  <c r="AG38" i="16"/>
  <c r="AE38" i="16"/>
  <c r="AC38" i="16"/>
  <c r="BA32" i="16"/>
  <c r="AW32" i="16"/>
  <c r="AU32" i="16"/>
  <c r="AQ32" i="16"/>
  <c r="AO32" i="16"/>
  <c r="AM32" i="16"/>
  <c r="AI32" i="16"/>
  <c r="AG32" i="16"/>
  <c r="AC32" i="16"/>
  <c r="AA32" i="16"/>
  <c r="BA26" i="16"/>
  <c r="AW26" i="16"/>
  <c r="AU26" i="16"/>
  <c r="AQ26" i="16"/>
  <c r="AO26" i="16"/>
  <c r="AM26" i="16"/>
  <c r="AI26" i="16"/>
  <c r="AG26" i="16"/>
  <c r="AC26" i="16"/>
  <c r="AA26" i="16"/>
  <c r="BA23" i="16"/>
  <c r="AW23" i="16"/>
  <c r="AU23" i="16"/>
  <c r="AQ23" i="16"/>
  <c r="AO23" i="16"/>
  <c r="AM23" i="16"/>
  <c r="AI23" i="16"/>
  <c r="AG23" i="16"/>
  <c r="AC23" i="16"/>
  <c r="AA23" i="16"/>
  <c r="BA20" i="16"/>
  <c r="AW20" i="16"/>
  <c r="AU20" i="16"/>
  <c r="AQ20" i="16"/>
  <c r="AO20" i="16"/>
  <c r="AM20" i="16"/>
  <c r="AI20" i="16"/>
  <c r="AG20" i="16"/>
  <c r="AC20" i="16"/>
  <c r="AA20" i="16"/>
  <c r="BB38" i="16"/>
  <c r="AZ38" i="16"/>
  <c r="AX38" i="16"/>
  <c r="AT38" i="16"/>
  <c r="AR38" i="16"/>
  <c r="AN38" i="16"/>
  <c r="AL38" i="16"/>
  <c r="AJ38" i="16"/>
  <c r="AF38" i="16"/>
  <c r="AD38" i="16"/>
  <c r="BB32" i="16"/>
  <c r="AX32" i="16"/>
  <c r="AV32" i="16"/>
  <c r="AT32" i="16"/>
  <c r="AP32" i="16"/>
  <c r="AN32" i="16"/>
  <c r="AJ32" i="16"/>
  <c r="AH32" i="16"/>
  <c r="AF32" i="16"/>
  <c r="AB32" i="16"/>
  <c r="BB26" i="16"/>
  <c r="AX26" i="16"/>
  <c r="AV26" i="16"/>
  <c r="AT26" i="16"/>
  <c r="AP26" i="16"/>
  <c r="AN26" i="16"/>
  <c r="AJ26" i="16"/>
  <c r="AH26" i="16"/>
  <c r="AF26" i="16"/>
  <c r="AB26" i="16"/>
  <c r="BB23" i="16"/>
  <c r="AX23" i="16"/>
  <c r="AV23" i="16"/>
  <c r="AT23" i="16"/>
  <c r="AP23" i="16"/>
  <c r="AN23" i="16"/>
  <c r="AJ23" i="16"/>
  <c r="AH23" i="16"/>
  <c r="AF23" i="16"/>
  <c r="AB23" i="16"/>
  <c r="BB20" i="16"/>
  <c r="AX20" i="16"/>
  <c r="AV20" i="16"/>
  <c r="AT20" i="16"/>
  <c r="AP20" i="16"/>
  <c r="AN20" i="16"/>
  <c r="AJ20" i="16"/>
  <c r="AH20" i="16"/>
  <c r="AF20" i="16"/>
  <c r="AB20" i="16"/>
  <c r="AA117" i="13" l="1"/>
  <c r="AC117" i="13"/>
  <c r="I117" i="13"/>
  <c r="K117" i="13"/>
  <c r="BF53" i="16"/>
  <c r="BH53" i="16" s="1"/>
  <c r="BF101" i="16"/>
  <c r="BH101" i="16" s="1"/>
  <c r="BF20" i="16"/>
  <c r="BH20" i="16" s="1"/>
  <c r="BF23" i="16"/>
  <c r="BH23" i="16" s="1"/>
  <c r="BF26" i="16"/>
  <c r="BH26" i="16" s="1"/>
  <c r="BF32" i="16"/>
  <c r="BH32" i="16" s="1"/>
  <c r="BF38" i="16"/>
  <c r="BH38" i="16" s="1"/>
  <c r="BF41" i="16"/>
  <c r="BH41" i="16" s="1"/>
  <c r="BF47" i="16"/>
  <c r="BH47" i="16" s="1"/>
  <c r="BF68" i="16"/>
  <c r="BH68" i="16" s="1"/>
  <c r="BF77" i="16"/>
  <c r="BH77" i="16" s="1"/>
  <c r="BF50" i="16"/>
  <c r="BH50" i="16" s="1"/>
  <c r="BF56" i="16"/>
  <c r="BH56" i="16" s="1"/>
  <c r="BF59" i="16"/>
  <c r="BH59" i="16" s="1"/>
  <c r="BF71" i="16"/>
  <c r="BH71" i="16" s="1"/>
  <c r="BF74" i="16"/>
  <c r="BH74" i="16" s="1"/>
  <c r="BF83" i="16"/>
  <c r="BH83" i="16" s="1"/>
  <c r="BF80" i="16"/>
  <c r="BH80" i="16" s="1"/>
  <c r="BF86" i="16"/>
  <c r="BH86" i="16" s="1"/>
  <c r="BF89" i="16"/>
  <c r="BH89" i="16" s="1"/>
  <c r="BF95" i="16"/>
  <c r="BH95" i="16" s="1"/>
  <c r="BH35" i="16"/>
  <c r="Q114" i="16"/>
  <c r="BF62" i="16"/>
  <c r="BH62" i="16" s="1"/>
  <c r="BF92" i="16"/>
  <c r="BH92" i="16" s="1"/>
  <c r="BF98" i="16"/>
  <c r="BH98" i="16" s="1"/>
  <c r="BF44" i="16"/>
  <c r="BF65" i="16"/>
  <c r="BH65" i="16" s="1"/>
  <c r="BH44" i="16"/>
  <c r="AG115" i="16" l="1"/>
  <c r="AI115" i="16"/>
  <c r="Q113" i="16"/>
  <c r="Q117" i="16" s="1"/>
  <c r="S113" i="16"/>
  <c r="AI113" i="16"/>
  <c r="AG113" i="16"/>
  <c r="AG117" i="16" s="1"/>
  <c r="AI114" i="16"/>
  <c r="S114" i="16"/>
  <c r="S117" i="16" s="1"/>
  <c r="AI117" i="16" l="1"/>
</calcChain>
</file>

<file path=xl/sharedStrings.xml><?xml version="1.0" encoding="utf-8"?>
<sst xmlns="http://schemas.openxmlformats.org/spreadsheetml/2006/main" count="2424" uniqueCount="282">
  <si>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</si>
  <si>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</si>
  <si>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</si>
  <si>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</si>
  <si>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</si>
  <si>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</si>
  <si>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</si>
  <si>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</si>
  <si>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</si>
  <si>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</si>
  <si>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</si>
  <si>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</si>
  <si>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</si>
  <si>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</si>
  <si>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</si>
  <si>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</si>
  <si>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</si>
  <si>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</si>
  <si>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</si>
  <si>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</si>
  <si>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</si>
  <si>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</si>
  <si>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</si>
  <si>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</si>
  <si>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</si>
  <si>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</si>
  <si>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</si>
  <si>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</si>
  <si>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</si>
  <si>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</si>
  <si>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</si>
  <si>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</si>
  <si>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</si>
  <si>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</si>
  <si>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</si>
  <si>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</si>
  <si>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</si>
  <si>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</si>
  <si>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</si>
  <si>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</si>
  <si>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</si>
  <si>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</si>
  <si>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</si>
  <si>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</si>
  <si>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</si>
  <si>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</si>
  <si>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</si>
  <si>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</si>
  <si>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</si>
  <si>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</si>
  <si>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</si>
  <si>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</si>
  <si>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</si>
  <si>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</si>
  <si>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</si>
  <si>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</si>
  <si>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</si>
  <si>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</si>
  <si>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</si>
  <si>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</si>
  <si>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</si>
  <si>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</si>
  <si>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</si>
  <si>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</si>
  <si>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</si>
  <si>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</si>
  <si>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</si>
  <si>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</si>
  <si>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</si>
  <si>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</si>
  <si>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</si>
  <si>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</si>
  <si>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</si>
  <si>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</si>
  <si>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</si>
  <si>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</si>
  <si>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</si>
  <si>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</si>
  <si>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</si>
  <si>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</si>
  <si>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</si>
  <si>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</si>
  <si>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</si>
  <si>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ba</t>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</si>
  <si>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</si>
  <si>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</si>
  <si>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</si>
  <si>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</si>
  <si>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</si>
  <si>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</si>
  <si>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</si>
  <si>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</si>
  <si>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</si>
  <si>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</si>
  <si>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</si>
  <si>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</si>
  <si>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</si>
  <si>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</si>
  <si>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</si>
  <si>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</si>
  <si>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</si>
  <si>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</si>
  <si>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</si>
  <si>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</si>
  <si>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</si>
  <si>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</si>
  <si>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</si>
  <si>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</si>
  <si>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</si>
  <si>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</si>
  <si>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</si>
  <si>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</si>
  <si>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宿直</t>
    <rPh sb="0" eb="2">
      <t>シュクチョク</t>
    </rPh>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</si>
  <si>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</si>
  <si>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</si>
  <si>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</si>
  <si>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</si>
  <si>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</si>
  <si>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</si>
  <si>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</si>
  <si>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</si>
  <si>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</si>
  <si>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</si>
  <si>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</si>
  <si>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夜勤時間帯の勤務時間数</t>
    <rPh sb="0" eb="2">
      <t>ヤキン</t>
    </rPh>
    <rPh sb="2" eb="5">
      <t>ジカンタイ</t>
    </rPh>
    <rPh sb="6" eb="8">
      <t>キンム</t>
    </rPh>
    <rPh sb="8" eb="11">
      <t>ジカンスウ</t>
    </rPh>
    <phoneticPr fontId="13"/>
  </si>
  <si>
    <t>夜勤時間帯</t>
    <rPh sb="0" eb="2">
      <t>ヤキン</t>
    </rPh>
    <rPh sb="2" eb="5">
      <t>ジカンタイ</t>
    </rPh>
    <phoneticPr fontId="2"/>
  </si>
  <si>
    <t>(3) 日中／夜勤の時間帯の区分</t>
    <rPh sb="4" eb="6">
      <t>ニッチュウ</t>
    </rPh>
    <rPh sb="7" eb="9">
      <t>ヤキン</t>
    </rPh>
    <rPh sb="10" eb="13">
      <t>ジカンタイ</t>
    </rPh>
    <rPh sb="14" eb="16">
      <t>クブン</t>
    </rPh>
    <phoneticPr fontId="2"/>
  </si>
  <si>
    <t>日中（夜勤時間帯以外）の時間帯</t>
    <rPh sb="0" eb="2">
      <t>ニッチュウ</t>
    </rPh>
    <rPh sb="3" eb="5">
      <t>ヤキン</t>
    </rPh>
    <rPh sb="5" eb="8">
      <t>ジカンタイ</t>
    </rPh>
    <rPh sb="8" eb="10">
      <t>イガイ</t>
    </rPh>
    <rPh sb="12" eb="15">
      <t>ジカンタイ</t>
    </rPh>
    <phoneticPr fontId="2"/>
  </si>
  <si>
    <t>日中（夜勤時間帯以外）の勤務時間</t>
    <rPh sb="0" eb="2">
      <t>ニッチュウ</t>
    </rPh>
    <rPh sb="3" eb="5">
      <t>ヤキン</t>
    </rPh>
    <rPh sb="5" eb="8">
      <t>ジカンタイ</t>
    </rPh>
    <rPh sb="8" eb="10">
      <t>イガイ</t>
    </rPh>
    <rPh sb="12" eb="14">
      <t>キンム</t>
    </rPh>
    <rPh sb="14" eb="16">
      <t>ジカン</t>
    </rPh>
    <phoneticPr fontId="2"/>
  </si>
  <si>
    <t>1日のうち</t>
    <rPh sb="1" eb="2">
      <t>ニチ</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</si>
  <si>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</si>
  <si>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</si>
  <si>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</si>
  <si>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</si>
  <si>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</si>
  <si>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</si>
  <si>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</si>
  <si>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</si>
  <si>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</si>
  <si>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</si>
  <si>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</si>
  <si>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</si>
  <si>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</si>
  <si>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</si>
  <si>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</si>
  <si>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</si>
  <si>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</si>
  <si>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</si>
  <si>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</si>
  <si>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</si>
  <si>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</si>
  <si>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</si>
  <si>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</si>
  <si>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</si>
  <si>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</si>
  <si>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</si>
  <si>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</si>
  <si>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</si>
  <si>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</si>
  <si>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</si>
  <si>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</si>
  <si>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</si>
  <si>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</si>
  <si>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</si>
  <si>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</si>
  <si>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</si>
  <si>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</si>
  <si>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</si>
  <si>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</si>
  <si>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</si>
  <si>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</si>
  <si>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</si>
  <si>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日中／夜勤時間帯
の区分</t>
    <rPh sb="0" eb="2">
      <t>ニッチュウ</t>
    </rPh>
    <rPh sb="3" eb="5">
      <t>ヤキン</t>
    </rPh>
    <rPh sb="5" eb="8">
      <t>ジカンタイ</t>
    </rPh>
    <rPh sb="10" eb="12">
      <t>クブン</t>
    </rPh>
    <phoneticPr fontId="2"/>
  </si>
  <si>
    <t>b</t>
  </si>
  <si>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</si>
  <si>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</si>
  <si>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</si>
  <si>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</si>
  <si>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</si>
  <si>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</si>
  <si>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</si>
  <si>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</si>
  <si>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</si>
  <si>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</si>
  <si>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</si>
  <si>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</si>
  <si>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</si>
  <si>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</si>
  <si>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</si>
  <si>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</si>
  <si>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</si>
  <si>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</si>
  <si>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</si>
  <si>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</si>
  <si>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</si>
  <si>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</si>
  <si>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</si>
  <si>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</si>
  <si>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</si>
  <si>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</si>
  <si>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看護職員を兼務</t>
    <rPh sb="0" eb="2">
      <t>カンゴ</t>
    </rPh>
    <rPh sb="2" eb="4">
      <t>ショクイン</t>
    </rPh>
    <rPh sb="5" eb="7">
      <t>ケンム</t>
    </rPh>
    <phoneticPr fontId="2"/>
  </si>
  <si>
    <t>機能訓練指導員を兼務</t>
    <rPh sb="0" eb="2">
      <t>キノウ</t>
    </rPh>
    <rPh sb="2" eb="4">
      <t>クンレン</t>
    </rPh>
    <rPh sb="4" eb="7">
      <t>シドウイン</t>
    </rPh>
    <rPh sb="8" eb="10">
      <t>ケンム</t>
    </rPh>
    <phoneticPr fontId="2"/>
  </si>
  <si>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</si>
  <si>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※夜勤時間帯　・・・　２２：００～翌５：００（原則）を含めた、連続する16時間で事業所・施設が定めたもの</t>
    <rPh sb="5" eb="7">
      <t>ヤキン</t>
    </rPh>
    <rPh sb="7" eb="10">
      <t>ジカンタイ</t>
    </rPh>
    <rPh sb="21" eb="22">
      <t>ヨク</t>
    </rPh>
    <rPh sb="27" eb="29">
      <t>ゲンソク</t>
    </rPh>
    <rPh sb="31" eb="32">
      <t>フク</t>
    </rPh>
    <rPh sb="35" eb="37">
      <t>レンゾク</t>
    </rPh>
    <rPh sb="41" eb="43">
      <t>ジカン</t>
    </rPh>
    <rPh sb="44" eb="47">
      <t>ジギョウショ</t>
    </rPh>
    <rPh sb="48" eb="50">
      <t>シセツ</t>
    </rPh>
    <rPh sb="51" eb="52">
      <t>サダ</t>
    </rPh>
    <phoneticPr fontId="2"/>
  </si>
  <si>
    <t>　　  新規又は再開の場合は、推定数を入力してください。</t>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</si>
  <si>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</si>
  <si>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</si>
  <si>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</si>
  <si>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(6)
ユニットリーダー</t>
    <phoneticPr fontId="2"/>
  </si>
  <si>
    <t>(7)ユニット名</t>
    <rPh sb="7" eb="8">
      <t>メイ</t>
    </rPh>
    <phoneticPr fontId="2"/>
  </si>
  <si>
    <t>　(3) 事業所における夜勤時間帯を入力してください。</t>
    <rPh sb="5" eb="8">
      <t>ジギョウショ</t>
    </rPh>
    <rPh sb="12" eb="14">
      <t>ヤキン</t>
    </rPh>
    <rPh sb="14" eb="17">
      <t>ジカンタイ</t>
    </rPh>
    <rPh sb="18" eb="20">
      <t>ニュウリョク</t>
    </rPh>
    <phoneticPr fontId="2"/>
  </si>
  <si>
    <t>o</t>
  </si>
  <si>
    <t>a</t>
    <phoneticPr fontId="2"/>
  </si>
  <si>
    <t xml:space="preserve"> 　　 記入の順序は、職種ごとにまとめてください。</t>
    <rPh sb="4" eb="6">
      <t>キニュウ</t>
    </rPh>
    <rPh sb="7" eb="9">
      <t>ジュンジョ</t>
    </rPh>
    <rPh sb="11" eb="13">
      <t>ショクシュ</t>
    </rPh>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</si>
  <si>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</si>
  <si>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</si>
  <si>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</si>
  <si>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</si>
  <si>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</si>
  <si>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</si>
  <si>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</si>
  <si>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</si>
  <si>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</si>
  <si>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</si>
  <si>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</si>
  <si>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</si>
  <si>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</si>
  <si>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</si>
  <si>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</si>
  <si>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</si>
  <si>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</si>
  <si>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</si>
  <si>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</si>
  <si>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</si>
  <si>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(4) 利用定員</t>
    <rPh sb="4" eb="6">
      <t>リヨウ</t>
    </rPh>
    <rPh sb="6" eb="8">
      <t>テイイン</t>
    </rPh>
    <phoneticPr fontId="2"/>
  </si>
  <si>
    <t>(5) 利用者数</t>
    <rPh sb="4" eb="6">
      <t>リヨウ</t>
    </rPh>
    <rPh sb="6" eb="7">
      <t>シャ</t>
    </rPh>
    <rPh sb="7" eb="8">
      <t>スウ</t>
    </rPh>
    <phoneticPr fontId="2"/>
  </si>
  <si>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</si>
  <si>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</si>
  <si>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</si>
  <si>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</si>
  <si>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特定施設入居者生活介護</t>
    <rPh sb="0" eb="2">
      <t>トクテイ</t>
    </rPh>
    <rPh sb="2" eb="4">
      <t>シセツ</t>
    </rPh>
    <rPh sb="4" eb="7">
      <t>ニュウキョシャ</t>
    </rPh>
    <rPh sb="7" eb="9">
      <t>セイカツ</t>
    </rPh>
    <rPh sb="9" eb="11">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</si>
  <si>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</si>
  <si>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(6) 利用定員</t>
    <rPh sb="4" eb="6">
      <t>リヨウ</t>
    </rPh>
    <rPh sb="6" eb="8">
      <t>テイイン</t>
    </rPh>
    <phoneticPr fontId="2"/>
  </si>
  <si>
    <t>(7) 利用者数</t>
    <rPh sb="4" eb="6">
      <t>リヨウ</t>
    </rPh>
    <rPh sb="6" eb="7">
      <t>シャ</t>
    </rPh>
    <rPh sb="7" eb="8">
      <t>スウ</t>
    </rPh>
    <phoneticPr fontId="2"/>
  </si>
  <si>
    <t>(8) 
職種</t>
    <phoneticPr fontId="3"/>
  </si>
  <si>
    <t>(9)
勤務
形態</t>
    <phoneticPr fontId="3"/>
  </si>
  <si>
    <t>(10) 資格</t>
    <rPh sb="5" eb="7">
      <t>シカク</t>
    </rPh>
    <phoneticPr fontId="2"/>
  </si>
  <si>
    <t>(11) 氏　名</t>
    <phoneticPr fontId="3"/>
  </si>
  <si>
    <t>(12) 勤 務 時 間 数</t>
    <rPh sb="5" eb="6">
      <t>ツトム</t>
    </rPh>
    <rPh sb="7" eb="8">
      <t>ツトム</t>
    </rPh>
    <rPh sb="9" eb="10">
      <t>トキ</t>
    </rPh>
    <rPh sb="11" eb="12">
      <t>アイダ</t>
    </rPh>
    <rPh sb="13" eb="14">
      <t>スウ</t>
    </rPh>
    <phoneticPr fontId="2"/>
  </si>
  <si>
    <r>
      <t xml:space="preserve">(14)
</t>
    </r>
    <r>
      <rPr>
        <sz val="11"/>
        <rFont val="HGSｺﾞｼｯｸM"/>
        <family val="3"/>
        <charset val="128"/>
      </rPr>
      <t>週平均
勤務時間数</t>
    </r>
    <rPh sb="6" eb="8">
      <t>ヘイキン</t>
    </rPh>
    <rPh sb="9" eb="11">
      <t>キンム</t>
    </rPh>
    <rPh sb="11" eb="13">
      <t>ジカン</t>
    </rPh>
    <rPh sb="13" eb="14">
      <t>スウ</t>
    </rPh>
    <phoneticPr fontId="3"/>
  </si>
  <si>
    <r>
      <t>(15)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</si>
  <si>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(16)人員基準の確認（看護職員・介護職員）</t>
    <rPh sb="4" eb="6">
      <t>ジンイン</t>
    </rPh>
    <rPh sb="6" eb="8">
      <t>キジュン</t>
    </rPh>
    <rPh sb="9" eb="11">
      <t>カクニン</t>
    </rPh>
    <rPh sb="12" eb="14">
      <t>カンゴ</t>
    </rPh>
    <rPh sb="14" eb="16">
      <t>ショクイン</t>
    </rPh>
    <rPh sb="17" eb="19">
      <t>カイゴ</t>
    </rPh>
    <rPh sb="19" eb="21">
      <t>ショクイン</t>
    </rPh>
    <phoneticPr fontId="2"/>
  </si>
  <si>
    <t>　(4) 特定施設入居者生活介護の利用定員数を入力してください。</t>
    <rPh sb="5" eb="7">
      <t>トクテイ</t>
    </rPh>
    <rPh sb="7" eb="9">
      <t>シセツ</t>
    </rPh>
    <rPh sb="9" eb="12">
      <t>ニュウキョシャ</t>
    </rPh>
    <rPh sb="12" eb="14">
      <t>セイカツ</t>
    </rPh>
    <rPh sb="14" eb="16">
      <t>カイゴ</t>
    </rPh>
    <rPh sb="17" eb="19">
      <t>リヨウ</t>
    </rPh>
    <rPh sb="19" eb="21">
      <t>テイイン</t>
    </rPh>
    <rPh sb="21" eb="22">
      <t>スウ</t>
    </rPh>
    <rPh sb="23" eb="25">
      <t>ニュウリョク</t>
    </rPh>
    <phoneticPr fontId="2"/>
  </si>
  <si>
    <t>　(5) 特定施設入居者生活介護の利用者数を入力してください。利用者数は、前年度の平均値（前年度の利用者延数を当該前年度の日数で除して得た数。小数点第2位以下を切り上げ）とします。</t>
    <rPh sb="5" eb="7">
      <t>トクテイ</t>
    </rPh>
    <rPh sb="7" eb="9">
      <t>シセツ</t>
    </rPh>
    <rPh sb="9" eb="12">
      <t>ニュウキョシャ</t>
    </rPh>
    <rPh sb="12" eb="14">
      <t>セイカツ</t>
    </rPh>
    <rPh sb="14" eb="16">
      <t>カイゴ</t>
    </rPh>
    <rPh sb="17" eb="19">
      <t>リヨウ</t>
    </rPh>
    <rPh sb="19" eb="20">
      <t>シャ</t>
    </rPh>
    <rPh sb="20" eb="21">
      <t>スウ</t>
    </rPh>
    <rPh sb="22" eb="24">
      <t>ニュウリョク</t>
    </rPh>
    <rPh sb="31" eb="33">
      <t>リヨウ</t>
    </rPh>
    <rPh sb="33" eb="34">
      <t>シャ</t>
    </rPh>
    <rPh sb="34" eb="35">
      <t>スウ</t>
    </rPh>
    <rPh sb="35" eb="36">
      <t>イリスウ</t>
    </rPh>
    <rPh sb="37" eb="40">
      <t>ゼンネンド</t>
    </rPh>
    <rPh sb="41" eb="44">
      <t>ヘイキンチ</t>
    </rPh>
    <rPh sb="45" eb="48">
      <t>ゼンネンド</t>
    </rPh>
    <rPh sb="49" eb="52">
      <t>リヨウシャ</t>
    </rPh>
    <rPh sb="52" eb="53">
      <t>ノ</t>
    </rPh>
    <rPh sb="53" eb="54">
      <t>スウ</t>
    </rPh>
    <rPh sb="55" eb="57">
      <t>トウガイ</t>
    </rPh>
    <rPh sb="57" eb="60">
      <t>ゼンネンド</t>
    </rPh>
    <rPh sb="61" eb="63">
      <t>ニッスウ</t>
    </rPh>
    <rPh sb="64" eb="65">
      <t>ジョ</t>
    </rPh>
    <rPh sb="67" eb="68">
      <t>エ</t>
    </rPh>
    <rPh sb="69" eb="70">
      <t>カズ</t>
    </rPh>
    <rPh sb="71" eb="74">
      <t>ショウスウテン</t>
    </rPh>
    <rPh sb="74" eb="75">
      <t>ダイ</t>
    </rPh>
    <rPh sb="76" eb="77">
      <t>イ</t>
    </rPh>
    <rPh sb="77" eb="79">
      <t>イカ</t>
    </rPh>
    <rPh sb="80" eb="81">
      <t>キ</t>
    </rPh>
    <rPh sb="82" eb="83">
      <t>ア</t>
    </rPh>
    <phoneticPr fontId="2"/>
  </si>
  <si>
    <t>　(8)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</si>
  <si>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(9)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</si>
  <si>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(10) 従業者の保有する資格について、該当する資格名称をプルダウンより選択してください。</t>
    <rPh sb="6" eb="9">
      <t>ジュウギョウシャ</t>
    </rPh>
    <rPh sb="10" eb="12">
      <t>ホユウ</t>
    </rPh>
    <rPh sb="14" eb="16">
      <t>シカク</t>
    </rPh>
    <rPh sb="21" eb="23">
      <t>ガイトウ</t>
    </rPh>
    <rPh sb="25" eb="27">
      <t>シカク</t>
    </rPh>
    <rPh sb="27" eb="29">
      <t>メイショウ</t>
    </rPh>
    <rPh sb="37" eb="39">
      <t>センタク</t>
    </rPh>
    <phoneticPr fontId="2"/>
  </si>
  <si>
    <t>　(11) 従業者の氏名を記入してください。</t>
    <rPh sb="6" eb="9">
      <t>ジュウギョウシャ</t>
    </rPh>
    <rPh sb="10" eb="12">
      <t>シメイ</t>
    </rPh>
    <rPh sb="13" eb="15">
      <t>キニュウ</t>
    </rPh>
    <phoneticPr fontId="2"/>
  </si>
  <si>
    <t>　(13)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</si>
  <si>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(14)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</si>
  <si>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(15)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</si>
  <si>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(16) 常勤換算による配置が求められる職種について、各欄に該当する数字を確認・入力し、常勤換算後の人数を算出してください。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カクニン</t>
    </rPh>
    <rPh sb="41" eb="43">
      <t>ニュウリョク</t>
    </rPh>
    <rPh sb="45" eb="47">
      <t>ジョウキン</t>
    </rPh>
    <rPh sb="47" eb="49">
      <t>カンサン</t>
    </rPh>
    <rPh sb="49" eb="50">
      <t>ゴ</t>
    </rPh>
    <rPh sb="51" eb="53">
      <t>ニンズウ</t>
    </rPh>
    <rPh sb="54" eb="56">
      <t>サンシュツ</t>
    </rPh>
    <phoneticPr fontId="2"/>
  </si>
  <si>
    <t>　(6) 短期入所生活介護を併設している場合または共用型認知症対応型通所介護を提供している場合、利用定員数を入力してください。</t>
    <rPh sb="5" eb="7">
      <t>タンキ</t>
    </rPh>
    <rPh sb="7" eb="9">
      <t>ニュウショ</t>
    </rPh>
    <rPh sb="9" eb="11">
      <t>セイカツ</t>
    </rPh>
    <rPh sb="11" eb="13">
      <t>カイゴ</t>
    </rPh>
    <rPh sb="14" eb="16">
      <t>ヘイセツ</t>
    </rPh>
    <rPh sb="20" eb="22">
      <t>バアイ</t>
    </rPh>
    <rPh sb="25" eb="27">
      <t>キョウヨウ</t>
    </rPh>
    <rPh sb="27" eb="28">
      <t>ガタ</t>
    </rPh>
    <rPh sb="28" eb="31">
      <t>ニンチショウ</t>
    </rPh>
    <rPh sb="31" eb="33">
      <t>タイオウ</t>
    </rPh>
    <rPh sb="33" eb="34">
      <t>ガタ</t>
    </rPh>
    <rPh sb="34" eb="36">
      <t>ツウショ</t>
    </rPh>
    <rPh sb="36" eb="38">
      <t>カイゴ</t>
    </rPh>
    <rPh sb="39" eb="41">
      <t>テイキョウ</t>
    </rPh>
    <rPh sb="45" eb="47">
      <t>バアイ</t>
    </rPh>
    <rPh sb="48" eb="50">
      <t>リヨウ</t>
    </rPh>
    <rPh sb="50" eb="52">
      <t>テイイン</t>
    </rPh>
    <rPh sb="52" eb="53">
      <t>スウ</t>
    </rPh>
    <rPh sb="54" eb="56">
      <t>ニュウリョク</t>
    </rPh>
    <phoneticPr fontId="2"/>
  </si>
  <si>
    <t>　(7) 短期入所生活介護を併設している場合または共用型認知症対応型通所介護を提供している場合、利用者数を入力してください。</t>
    <rPh sb="48" eb="50">
      <t>リヨウ</t>
    </rPh>
    <rPh sb="50" eb="51">
      <t>シャ</t>
    </rPh>
    <rPh sb="51" eb="52">
      <t>スウ</t>
    </rPh>
    <rPh sb="53" eb="55">
      <t>ニュウリョク</t>
    </rPh>
    <phoneticPr fontId="2"/>
  </si>
  <si>
    <t>　　  利用者数は、前年度の平均値（前年度の利用者延数を当該前年度の日数で除して得た数。小数点第2位以下を切り上げ）とします。新規又は再開の場合は、推定数を入力してください。</t>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</si>
  <si>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</si>
  <si>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</si>
  <si>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【自治体の皆様へ】</t>
    <rPh sb="1" eb="4">
      <t>ジチタイ</t>
    </rPh>
    <rPh sb="5" eb="7">
      <t>ミナサマ</t>
    </rPh>
    <phoneticPr fontId="2"/>
  </si>
  <si>
    <t>　C17～L17・・・「職種」</t>
    <rPh sb="12" eb="14">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</si>
  <si>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</si>
  <si>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実績</t>
  </si>
  <si>
    <t>介護付有料老人ホーム○○</t>
    <rPh sb="0" eb="2">
      <t>カイゴ</t>
    </rPh>
    <rPh sb="2" eb="3">
      <t>ツ</t>
    </rPh>
    <rPh sb="3" eb="5">
      <t>ユウリョウ</t>
    </rPh>
    <rPh sb="5" eb="7">
      <t>ロウジン</t>
    </rPh>
    <phoneticPr fontId="2"/>
  </si>
  <si>
    <t>【特定施設入居者生活介護】</t>
    <rPh sb="1" eb="3">
      <t>トクテイ</t>
    </rPh>
    <rPh sb="3" eb="5">
      <t>シセツ</t>
    </rPh>
    <rPh sb="5" eb="8">
      <t>ニュウキョシャ</t>
    </rPh>
    <rPh sb="8" eb="10">
      <t>セイカツ</t>
    </rPh>
    <rPh sb="10" eb="12">
      <t>カイゴ</t>
    </rPh>
    <phoneticPr fontId="2"/>
  </si>
  <si>
    <t>【短期入所生活介護/共用型認知症対応型通所介護】</t>
    <rPh sb="1" eb="3">
      <t>タンキ</t>
    </rPh>
    <rPh sb="3" eb="5">
      <t>ニュウショ</t>
    </rPh>
    <rPh sb="5" eb="7">
      <t>セイカツ</t>
    </rPh>
    <rPh sb="7" eb="9">
      <t>カイゴ</t>
    </rPh>
    <rPh sb="10" eb="12">
      <t>キョウヨウ</t>
    </rPh>
    <rPh sb="12" eb="13">
      <t>ガタ</t>
    </rPh>
    <rPh sb="13" eb="16">
      <t>ニンチショウ</t>
    </rPh>
    <rPh sb="16" eb="18">
      <t>タイオウ</t>
    </rPh>
    <rPh sb="18" eb="19">
      <t>ガタ</t>
    </rPh>
    <rPh sb="19" eb="21">
      <t>ツウショ</t>
    </rPh>
    <rPh sb="21" eb="23">
      <t>カイゴ</t>
    </rPh>
    <phoneticPr fontId="2"/>
  </si>
  <si>
    <t>事前提出資料③　従業者の勤務体制及び勤務形態一覧表</t>
    <phoneticPr fontId="2"/>
  </si>
  <si>
    <t>【記載例】</t>
    <rPh sb="1" eb="3">
      <t>キサイ</t>
    </rPh>
    <rPh sb="3" eb="4">
      <t>レイ</t>
    </rPh>
    <phoneticPr fontId="2"/>
  </si>
  <si>
    <t>　　 ※事前提出資料は、「実績」で作成してください。</t>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</si>
  <si>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phoneticPr fontId="2"/>
  </si>
  <si>
    <r>
      <t>　　　</t>
    </r>
    <r>
      <rPr>
        <b/>
        <u/>
        <sz val="12"/>
        <color rgb="FFFF0000"/>
        <rFont val="HGSｺﾞｼｯｸE"/>
        <family val="3"/>
        <charset val="128"/>
      </rPr>
      <t>雇用の形態は考慮しません</t>
    </r>
    <r>
      <rPr>
        <b/>
        <sz val="12"/>
        <color rgb="FFFF0000"/>
        <rFont val="HGSｺﾞｼｯｸM"/>
        <family val="3"/>
        <charset val="128"/>
      </rPr>
      <t>。</t>
    </r>
    <rPh sb="3" eb="5">
      <t>コヨウ</t>
    </rPh>
    <rPh sb="6" eb="8">
      <t>ケイタイ</t>
    </rPh>
    <rPh sb="9" eb="11">
      <t>コウリョ</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</si>
  <si>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60" eb="62">
      <t>ジョウキン</t>
    </rPh>
    <rPh sb="63" eb="64">
      <t>アツカ</t>
    </rPh>
    <phoneticPr fontId="2"/>
  </si>
  <si>
    <t>　　  （別シートの「シフト記号表」を作成し、シフト記号を選択してください。）</t>
    <phoneticPr fontId="2"/>
  </si>
  <si>
    <t>　(12) 申請する事業に係る従業者（管理者を含む。）の1ヶ月分の勤務時間数を入力してください。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</si>
</sst>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h:mm;@"/>
    <numFmt numFmtId="178" formatCode="#,##0.0;[Red]\-#,##0.0"/>
    <numFmt numFmtId="179" formatCode="#,##0.0&quot;人&quot;"/>
    <numFmt numFmtId="180" formatCode="0.0_ ;[Red]\-0.0\ "/>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sz val="11"/>
      <color rgb="FFFF0000"/>
      <name val="游ゴシック"/>
      <family val="2"/>
      <charset val="128"/>
      <scheme val="minor"/>
    </font>
    <font>
      <sz val="28"/>
      <name val="ＭＳ ゴシック"/>
      <family val="3"/>
      <charset val="128"/>
    </font>
    <font>
      <sz val="18"/>
      <color rgb="FFFF0000"/>
      <name val="HGSｺﾞｼｯｸM"/>
      <family val="3"/>
      <charset val="128"/>
    </font>
    <font>
      <sz val="12"/>
      <color rgb="FFFF0000"/>
      <name val="游ゴシック"/>
      <family val="2"/>
      <charset val="128"/>
      <scheme val="minor"/>
    </font>
    <font>
      <b/>
      <u/>
      <sz val="12"/>
      <color rgb="FFFF0000"/>
      <name val="HGSｺﾞｼｯｸE"/>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499">
    <xf numFmtId="0" fontId="0" fillId="0" borderId="0" xfId="0">
      <alignmen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64" xfId="0" applyFill="1" applyBorder="1" applyAlignment="1">
      <alignment horizontal="center" vertical="center"/>
    </xf>
    <xf numFmtId="0" fontId="15" fillId="3" borderId="28" xfId="0" applyFont="1" applyFill="1" applyBorder="1" applyAlignment="1">
      <alignment horizontal="center" vertical="center"/>
    </xf>
    <xf numFmtId="0" fontId="15" fillId="3" borderId="59" xfId="0" applyFont="1" applyFill="1" applyBorder="1" applyAlignment="1">
      <alignment horizontal="center" vertical="center"/>
    </xf>
    <xf numFmtId="0" fontId="16" fillId="3" borderId="38" xfId="0" applyFont="1" applyFill="1" applyBorder="1" applyAlignment="1">
      <alignment vertical="center" shrinkToFit="1"/>
    </xf>
    <xf numFmtId="0" fontId="16" fillId="3" borderId="58" xfId="0" applyFont="1" applyFill="1" applyBorder="1" applyAlignment="1">
      <alignment vertical="center" shrinkToFit="1"/>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17"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5"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0" fillId="3" borderId="0" xfId="0" applyFill="1" applyAlignment="1" applyProtection="1">
      <alignment horizontal="center" vertical="center" shrinkToFit="1"/>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8"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20" fillId="3" borderId="59" xfId="0" applyFont="1" applyFill="1" applyBorder="1" applyAlignment="1">
      <alignment horizontal="center" vertical="center"/>
    </xf>
    <xf numFmtId="0" fontId="16" fillId="3" borderId="60" xfId="0" applyFont="1" applyFill="1" applyBorder="1" applyAlignment="1">
      <alignment horizontal="center" vertical="center"/>
    </xf>
    <xf numFmtId="0" fontId="16" fillId="3" borderId="58" xfId="0" applyFont="1" applyFill="1" applyBorder="1">
      <alignment vertical="center"/>
    </xf>
    <xf numFmtId="0" fontId="16" fillId="3" borderId="34" xfId="0" applyFont="1" applyFill="1" applyBorder="1">
      <alignment vertical="center"/>
    </xf>
    <xf numFmtId="0" fontId="16" fillId="3" borderId="8" xfId="0" applyFont="1" applyFill="1" applyBorder="1">
      <alignment vertical="center"/>
    </xf>
    <xf numFmtId="0" fontId="16" fillId="3" borderId="9" xfId="0" applyFont="1" applyFill="1" applyBorder="1">
      <alignment vertical="center"/>
    </xf>
    <xf numFmtId="0" fontId="16" fillId="3" borderId="17" xfId="0" applyFont="1" applyFill="1" applyBorder="1">
      <alignment vertical="center"/>
    </xf>
    <xf numFmtId="0" fontId="16" fillId="3" borderId="18" xfId="0" applyFont="1" applyFill="1" applyBorder="1">
      <alignment vertical="center"/>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3" borderId="8" xfId="0" applyFont="1" applyFill="1" applyBorder="1" applyAlignment="1">
      <alignment horizontal="right" vertical="center"/>
    </xf>
    <xf numFmtId="0" fontId="5" fillId="2" borderId="30" xfId="0" applyFont="1" applyFill="1" applyBorder="1" applyAlignment="1" applyProtection="1">
      <alignment horizontal="center" vertical="center" shrinkToFit="1"/>
      <protection locked="0"/>
    </xf>
    <xf numFmtId="0" fontId="5" fillId="2" borderId="81" xfId="0" applyFont="1" applyFill="1" applyBorder="1" applyAlignment="1" applyProtection="1">
      <alignment horizontal="center" vertical="center" shrinkToFit="1"/>
      <protection locked="0"/>
    </xf>
    <xf numFmtId="0" fontId="5" fillId="2" borderId="83" xfId="0" applyFont="1" applyFill="1" applyBorder="1" applyAlignment="1" applyProtection="1">
      <alignment horizontal="center" vertical="center" shrinkToFit="1"/>
      <protection locked="0"/>
    </xf>
    <xf numFmtId="0" fontId="5" fillId="2" borderId="94" xfId="0" applyFont="1" applyFill="1" applyBorder="1" applyAlignment="1" applyProtection="1">
      <alignment horizontal="center" vertical="center" shrinkToFit="1"/>
      <protection locked="0"/>
    </xf>
    <xf numFmtId="0" fontId="5" fillId="2" borderId="95" xfId="0" applyFont="1" applyFill="1" applyBorder="1" applyAlignment="1" applyProtection="1">
      <alignment horizontal="center" vertical="center" shrinkToFit="1"/>
      <protection locked="0"/>
    </xf>
    <xf numFmtId="0" fontId="5" fillId="2" borderId="82" xfId="0" applyFont="1" applyFill="1" applyBorder="1" applyAlignment="1" applyProtection="1">
      <alignment horizontal="center" vertical="center" shrinkToFit="1"/>
      <protection locked="0"/>
    </xf>
    <xf numFmtId="0" fontId="5" fillId="2" borderId="85" xfId="0" applyFont="1" applyFill="1" applyBorder="1" applyAlignment="1" applyProtection="1">
      <alignment horizontal="center" vertical="center" shrinkToFit="1"/>
      <protection locked="0"/>
    </xf>
    <xf numFmtId="0" fontId="0" fillId="5" borderId="8" xfId="0" applyFill="1" applyBorder="1" applyAlignment="1" applyProtection="1">
      <alignment horizontal="center" vertical="center"/>
      <protection locked="0"/>
    </xf>
    <xf numFmtId="20" fontId="0" fillId="5" borderId="8" xfId="0" applyNumberFormat="1" applyFill="1" applyBorder="1" applyAlignment="1" applyProtection="1">
      <alignment horizontal="center" vertical="center"/>
      <protection locked="0"/>
    </xf>
    <xf numFmtId="0" fontId="0" fillId="5" borderId="8" xfId="0" applyNumberFormat="1" applyFill="1" applyBorder="1" applyAlignment="1" applyProtection="1">
      <alignment horizontal="center" vertical="center"/>
      <protection locked="0"/>
    </xf>
    <xf numFmtId="0" fontId="0" fillId="5" borderId="45" xfId="0" applyFill="1" applyBorder="1" applyAlignment="1" applyProtection="1">
      <alignment horizontal="center" vertical="center"/>
      <protection locked="0"/>
    </xf>
    <xf numFmtId="0" fontId="0" fillId="5" borderId="42" xfId="0" applyFill="1" applyBorder="1" applyAlignment="1" applyProtection="1">
      <alignment horizontal="center" vertical="center"/>
      <protection locked="0"/>
    </xf>
    <xf numFmtId="0" fontId="14" fillId="5" borderId="21" xfId="0" applyFont="1" applyFill="1" applyBorder="1" applyAlignment="1" applyProtection="1">
      <alignment horizontal="center" vertical="center"/>
      <protection locked="0"/>
    </xf>
    <xf numFmtId="0" fontId="0" fillId="3" borderId="8" xfId="0" applyNumberFormat="1" applyFill="1" applyBorder="1" applyAlignment="1" applyProtection="1">
      <alignment horizontal="center" vertical="center"/>
    </xf>
    <xf numFmtId="2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0" fillId="3" borderId="8" xfId="0" applyFill="1" applyBorder="1" applyAlignment="1" applyProtection="1">
      <alignment horizontal="center" vertical="center"/>
    </xf>
    <xf numFmtId="0" fontId="8"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7" fillId="0" borderId="0" xfId="0" applyFont="1" applyFill="1" applyAlignment="1" applyProtection="1">
      <alignment horizontal="right" vertical="center"/>
    </xf>
    <xf numFmtId="0" fontId="7" fillId="0" borderId="0" xfId="0" applyFont="1" applyFill="1" applyAlignme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8" fillId="0" borderId="0" xfId="0" applyFont="1" applyFill="1" applyBorder="1" applyAlignment="1" applyProtection="1">
      <alignment horizontal="center" vertical="center"/>
    </xf>
    <xf numFmtId="0" fontId="9" fillId="0" borderId="0" xfId="0" applyFont="1" applyFill="1" applyAlignment="1" applyProtection="1">
      <alignment horizontal="right" vertical="center"/>
    </xf>
    <xf numFmtId="0" fontId="9" fillId="0" borderId="0" xfId="0" applyFont="1" applyAlignment="1" applyProtection="1">
      <alignment vertical="center"/>
    </xf>
    <xf numFmtId="0" fontId="9" fillId="0" borderId="0" xfId="0" applyFont="1" applyAlignment="1" applyProtection="1">
      <alignment horizontal="center" vertical="center"/>
    </xf>
    <xf numFmtId="0" fontId="1" fillId="0" borderId="0" xfId="0" applyFont="1" applyProtection="1">
      <alignment vertical="center"/>
    </xf>
    <xf numFmtId="0" fontId="5" fillId="0" borderId="0" xfId="0" applyFont="1" applyAlignment="1" applyProtection="1">
      <alignment horizontal="right" vertical="center"/>
    </xf>
    <xf numFmtId="0" fontId="5" fillId="0" borderId="1"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13"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19" xfId="0" applyNumberFormat="1" applyFont="1" applyFill="1" applyBorder="1" applyAlignment="1" applyProtection="1">
      <alignment horizontal="center" vertical="center" wrapText="1"/>
    </xf>
    <xf numFmtId="0" fontId="5" fillId="0" borderId="17" xfId="0" applyNumberFormat="1" applyFont="1" applyFill="1" applyBorder="1" applyAlignment="1" applyProtection="1">
      <alignment horizontal="center" vertical="center" wrapText="1"/>
    </xf>
    <xf numFmtId="0" fontId="5" fillId="0" borderId="18" xfId="0" applyNumberFormat="1" applyFont="1" applyFill="1" applyBorder="1" applyAlignment="1" applyProtection="1">
      <alignment horizontal="center" vertical="center" wrapText="1"/>
    </xf>
    <xf numFmtId="0" fontId="5" fillId="0" borderId="16" xfId="0" applyNumberFormat="1" applyFont="1" applyFill="1" applyBorder="1" applyAlignment="1" applyProtection="1">
      <alignment horizontal="center" vertical="center" wrapText="1"/>
    </xf>
    <xf numFmtId="0" fontId="5" fillId="0" borderId="65" xfId="0" applyFont="1" applyBorder="1" applyAlignment="1" applyProtection="1">
      <alignment vertical="center"/>
    </xf>
    <xf numFmtId="0" fontId="5" fillId="2" borderId="1" xfId="0" applyFont="1" applyFill="1" applyBorder="1" applyAlignment="1" applyProtection="1">
      <alignment horizontal="center" vertical="center" shrinkToFit="1"/>
    </xf>
    <xf numFmtId="0" fontId="5" fillId="2" borderId="31" xfId="0" applyFont="1" applyFill="1" applyBorder="1" applyAlignment="1" applyProtection="1">
      <alignment horizontal="center" vertical="center" shrinkToFit="1"/>
    </xf>
    <xf numFmtId="0" fontId="4" fillId="0" borderId="1" xfId="0" applyFont="1" applyBorder="1" applyAlignment="1" applyProtection="1">
      <alignment vertical="center"/>
    </xf>
    <xf numFmtId="0" fontId="4" fillId="0" borderId="2" xfId="0" applyFont="1" applyBorder="1" applyAlignment="1" applyProtection="1">
      <alignment vertical="center"/>
    </xf>
    <xf numFmtId="0" fontId="10" fillId="0" borderId="2" xfId="0" applyFont="1" applyBorder="1" applyAlignment="1" applyProtection="1">
      <alignment vertical="center"/>
    </xf>
    <xf numFmtId="0" fontId="10" fillId="0" borderId="3" xfId="0" applyFont="1" applyBorder="1" applyAlignment="1" applyProtection="1">
      <alignment vertical="center"/>
    </xf>
    <xf numFmtId="0" fontId="5" fillId="2" borderId="52" xfId="0" applyFont="1" applyFill="1" applyBorder="1" applyAlignment="1" applyProtection="1">
      <alignment horizontal="center" vertical="center" shrinkToFit="1"/>
    </xf>
    <xf numFmtId="0" fontId="5" fillId="2" borderId="93" xfId="0" applyFont="1" applyFill="1" applyBorder="1" applyAlignment="1" applyProtection="1">
      <alignment horizontal="center" vertical="center" shrinkToFit="1"/>
    </xf>
    <xf numFmtId="0" fontId="5" fillId="2" borderId="51" xfId="0" applyFont="1" applyFill="1" applyBorder="1" applyAlignment="1" applyProtection="1">
      <alignment horizontal="center" vertical="center" shrinkToFit="1"/>
    </xf>
    <xf numFmtId="0" fontId="5" fillId="2" borderId="30" xfId="0" applyFont="1" applyFill="1" applyBorder="1" applyAlignment="1" applyProtection="1">
      <alignment horizontal="center" vertical="center" shrinkToFit="1"/>
    </xf>
    <xf numFmtId="0" fontId="5" fillId="0" borderId="66" xfId="0" applyFont="1" applyBorder="1" applyAlignment="1" applyProtection="1">
      <alignment horizontal="center" vertical="center"/>
    </xf>
    <xf numFmtId="0" fontId="5" fillId="2" borderId="5" xfId="0" applyFont="1" applyFill="1" applyBorder="1" applyAlignment="1" applyProtection="1">
      <alignment horizontal="center" vertical="center" shrinkToFit="1"/>
    </xf>
    <xf numFmtId="0" fontId="4" fillId="0" borderId="53" xfId="0" applyFont="1" applyBorder="1" applyAlignment="1" applyProtection="1">
      <alignment vertical="center"/>
    </xf>
    <xf numFmtId="0" fontId="4" fillId="0" borderId="55" xfId="0" applyFont="1" applyBorder="1" applyAlignment="1" applyProtection="1">
      <alignment vertical="center"/>
    </xf>
    <xf numFmtId="0" fontId="10" fillId="0" borderId="55" xfId="0" applyFont="1" applyBorder="1" applyAlignment="1" applyProtection="1">
      <alignment vertical="center"/>
    </xf>
    <xf numFmtId="0" fontId="10" fillId="0" borderId="77" xfId="0" applyFont="1" applyBorder="1" applyAlignment="1" applyProtection="1">
      <alignment vertical="center"/>
    </xf>
    <xf numFmtId="0" fontId="5" fillId="0" borderId="54" xfId="0" applyFont="1" applyBorder="1" applyAlignment="1" applyProtection="1">
      <alignment horizontal="center" vertical="center" shrinkToFit="1"/>
    </xf>
    <xf numFmtId="0" fontId="5" fillId="0" borderId="84" xfId="0" applyFont="1" applyBorder="1" applyAlignment="1" applyProtection="1">
      <alignment horizontal="center" vertical="center" shrinkToFit="1"/>
    </xf>
    <xf numFmtId="0" fontId="5" fillId="0" borderId="50" xfId="0" applyFont="1" applyBorder="1" applyAlignment="1" applyProtection="1">
      <alignment horizontal="center" vertical="center" shrinkToFit="1"/>
    </xf>
    <xf numFmtId="0" fontId="5" fillId="0" borderId="71" xfId="0" applyFont="1" applyBorder="1" applyAlignment="1" applyProtection="1">
      <alignment horizontal="center" vertical="center"/>
    </xf>
    <xf numFmtId="0" fontId="4" fillId="0" borderId="47" xfId="0" applyFont="1" applyBorder="1" applyAlignment="1" applyProtection="1">
      <alignment vertical="center"/>
    </xf>
    <xf numFmtId="0" fontId="4" fillId="0" borderId="27" xfId="0" applyFont="1" applyBorder="1" applyAlignment="1" applyProtection="1">
      <alignment vertical="center"/>
    </xf>
    <xf numFmtId="0" fontId="10" fillId="0" borderId="46" xfId="0" applyFont="1" applyBorder="1" applyAlignment="1" applyProtection="1">
      <alignment vertical="center"/>
    </xf>
    <xf numFmtId="0" fontId="10" fillId="0" borderId="78" xfId="0" applyFont="1" applyBorder="1" applyAlignment="1" applyProtection="1">
      <alignment horizontal="center" vertical="center"/>
    </xf>
    <xf numFmtId="0" fontId="5" fillId="0" borderId="57" xfId="0" applyFont="1" applyBorder="1" applyAlignment="1" applyProtection="1">
      <alignment horizontal="center" vertical="center" shrinkToFit="1"/>
    </xf>
    <xf numFmtId="0" fontId="5" fillId="0" borderId="49" xfId="0" applyFont="1" applyBorder="1" applyAlignment="1" applyProtection="1">
      <alignment horizontal="center" vertical="center" shrinkToFit="1"/>
    </xf>
    <xf numFmtId="0" fontId="5" fillId="0" borderId="56" xfId="0" applyFont="1" applyBorder="1" applyAlignment="1" applyProtection="1">
      <alignment horizontal="center" vertical="center" shrinkToFit="1"/>
    </xf>
    <xf numFmtId="0" fontId="5" fillId="0" borderId="63" xfId="0" applyFont="1" applyBorder="1" applyAlignment="1" applyProtection="1">
      <alignment horizontal="center" vertical="center" shrinkToFit="1"/>
    </xf>
    <xf numFmtId="0" fontId="5" fillId="0" borderId="72" xfId="0" applyFont="1" applyBorder="1" applyAlignment="1" applyProtection="1">
      <alignment vertical="center"/>
    </xf>
    <xf numFmtId="0" fontId="5" fillId="2" borderId="32" xfId="0" applyFont="1" applyFill="1" applyBorder="1" applyAlignment="1" applyProtection="1">
      <alignment horizontal="center" vertical="center" shrinkToFit="1"/>
    </xf>
    <xf numFmtId="0" fontId="5" fillId="2" borderId="44" xfId="0" applyFont="1" applyFill="1" applyBorder="1" applyAlignment="1" applyProtection="1">
      <alignment horizontal="center" vertical="center" shrinkToFit="1"/>
    </xf>
    <xf numFmtId="0" fontId="4" fillId="0" borderId="32" xfId="0" applyFont="1" applyBorder="1" applyAlignment="1" applyProtection="1">
      <alignment vertical="center"/>
    </xf>
    <xf numFmtId="0" fontId="4" fillId="0" borderId="33" xfId="0" applyFont="1" applyBorder="1" applyAlignment="1" applyProtection="1">
      <alignment vertical="center"/>
    </xf>
    <xf numFmtId="0" fontId="10" fillId="0" borderId="33" xfId="0" applyFont="1" applyBorder="1" applyAlignment="1" applyProtection="1">
      <alignment vertical="center"/>
    </xf>
    <xf numFmtId="0" fontId="10" fillId="0" borderId="48" xfId="0" applyFont="1" applyBorder="1" applyAlignment="1" applyProtection="1">
      <alignment vertical="center"/>
    </xf>
    <xf numFmtId="0" fontId="5" fillId="2" borderId="81" xfId="0" applyFont="1" applyFill="1" applyBorder="1" applyAlignment="1" applyProtection="1">
      <alignment horizontal="center" vertical="center" shrinkToFit="1"/>
    </xf>
    <xf numFmtId="0" fontId="5" fillId="2" borderId="86" xfId="0" applyFont="1" applyFill="1" applyBorder="1" applyAlignment="1" applyProtection="1">
      <alignment horizontal="center" vertical="center" shrinkToFit="1"/>
    </xf>
    <xf numFmtId="0" fontId="5" fillId="2" borderId="83" xfId="0" applyFont="1" applyFill="1" applyBorder="1" applyAlignment="1" applyProtection="1">
      <alignment horizontal="center" vertical="center" shrinkToFit="1"/>
    </xf>
    <xf numFmtId="0" fontId="5" fillId="2" borderId="85" xfId="0" applyFont="1" applyFill="1" applyBorder="1" applyAlignment="1" applyProtection="1">
      <alignment horizontal="center" vertical="center" shrinkToFit="1"/>
    </xf>
    <xf numFmtId="0" fontId="4" fillId="0" borderId="0" xfId="0" applyFont="1" applyBorder="1" applyAlignment="1" applyProtection="1">
      <alignment vertical="center"/>
    </xf>
    <xf numFmtId="0" fontId="10" fillId="0" borderId="0" xfId="0" applyFont="1" applyBorder="1" applyAlignment="1" applyProtection="1">
      <alignment vertical="center"/>
    </xf>
    <xf numFmtId="0" fontId="10" fillId="0" borderId="6" xfId="0" applyFont="1" applyBorder="1" applyAlignment="1" applyProtection="1">
      <alignment horizontal="center" vertical="center"/>
    </xf>
    <xf numFmtId="0" fontId="4" fillId="0" borderId="46" xfId="0" applyFont="1" applyBorder="1" applyAlignment="1" applyProtection="1">
      <alignment vertical="center"/>
    </xf>
    <xf numFmtId="0" fontId="10" fillId="0" borderId="27" xfId="0" applyFont="1" applyBorder="1" applyAlignment="1" applyProtection="1">
      <alignment vertical="center"/>
    </xf>
    <xf numFmtId="0" fontId="10" fillId="0" borderId="40" xfId="0" applyFont="1" applyBorder="1" applyAlignment="1" applyProtection="1">
      <alignment horizontal="center" vertical="center"/>
    </xf>
    <xf numFmtId="0" fontId="10" fillId="0" borderId="6" xfId="0" applyFont="1" applyBorder="1" applyAlignment="1" applyProtection="1">
      <alignment vertical="center"/>
    </xf>
    <xf numFmtId="0" fontId="4" fillId="0" borderId="61" xfId="0" applyFont="1" applyBorder="1" applyAlignment="1" applyProtection="1">
      <alignment vertical="center"/>
    </xf>
    <xf numFmtId="0" fontId="10" fillId="0" borderId="61" xfId="0" applyFont="1" applyBorder="1" applyAlignment="1" applyProtection="1">
      <alignment vertical="center"/>
    </xf>
    <xf numFmtId="0" fontId="10" fillId="0" borderId="79" xfId="0" applyFont="1" applyBorder="1" applyAlignment="1" applyProtection="1">
      <alignment horizontal="center" vertical="center"/>
    </xf>
    <xf numFmtId="0" fontId="4" fillId="0" borderId="23" xfId="0" applyFont="1" applyBorder="1" applyAlignment="1" applyProtection="1">
      <alignment vertical="center"/>
    </xf>
    <xf numFmtId="0" fontId="5" fillId="2" borderId="82" xfId="0" applyFont="1" applyFill="1" applyBorder="1" applyAlignment="1" applyProtection="1">
      <alignment horizontal="center" vertical="center" shrinkToFit="1"/>
    </xf>
    <xf numFmtId="0" fontId="4" fillId="0" borderId="41" xfId="0" applyFont="1" applyBorder="1" applyAlignment="1" applyProtection="1">
      <alignment vertical="center"/>
    </xf>
    <xf numFmtId="0" fontId="4" fillId="0" borderId="62" xfId="0" applyFont="1" applyBorder="1" applyAlignment="1" applyProtection="1">
      <alignment vertical="center"/>
    </xf>
    <xf numFmtId="0" fontId="10" fillId="0" borderId="62" xfId="0" applyFont="1" applyBorder="1" applyAlignment="1" applyProtection="1">
      <alignment vertical="center"/>
    </xf>
    <xf numFmtId="0" fontId="10" fillId="0" borderId="80" xfId="0" applyFont="1" applyBorder="1" applyAlignment="1" applyProtection="1">
      <alignment vertical="center"/>
    </xf>
    <xf numFmtId="0" fontId="5" fillId="0" borderId="67" xfId="0" applyFont="1" applyBorder="1" applyAlignment="1" applyProtection="1">
      <alignment horizontal="center" vertical="center"/>
    </xf>
    <xf numFmtId="0" fontId="4" fillId="0" borderId="13" xfId="0" applyFont="1" applyBorder="1" applyAlignment="1" applyProtection="1">
      <alignment vertical="center"/>
    </xf>
    <xf numFmtId="0" fontId="4" fillId="0" borderId="14" xfId="0" applyFont="1" applyBorder="1" applyAlignment="1" applyProtection="1">
      <alignment vertical="center"/>
    </xf>
    <xf numFmtId="0" fontId="10" fillId="0" borderId="14" xfId="0" applyFont="1" applyBorder="1" applyAlignment="1" applyProtection="1">
      <alignment vertical="center"/>
    </xf>
    <xf numFmtId="0" fontId="10" fillId="0" borderId="15" xfId="0" applyFont="1" applyBorder="1" applyAlignment="1" applyProtection="1">
      <alignment horizontal="center" vertical="center"/>
    </xf>
    <xf numFmtId="0" fontId="5" fillId="0" borderId="73" xfId="0" applyFont="1" applyBorder="1" applyAlignment="1" applyProtection="1">
      <alignment horizontal="center" vertical="center" shrinkToFit="1"/>
    </xf>
    <xf numFmtId="0" fontId="5" fillId="0" borderId="74" xfId="0" applyFont="1" applyBorder="1" applyAlignment="1" applyProtection="1">
      <alignment horizontal="center" vertical="center" shrinkToFit="1"/>
    </xf>
    <xf numFmtId="0" fontId="5" fillId="0" borderId="75" xfId="0" applyFont="1" applyBorder="1" applyAlignment="1" applyProtection="1">
      <alignment horizontal="center" vertical="center" shrinkToFit="1"/>
    </xf>
    <xf numFmtId="0" fontId="5" fillId="0" borderId="76" xfId="0" applyFont="1" applyBorder="1" applyAlignment="1" applyProtection="1">
      <alignment horizontal="center" vertical="center" shrinkToFit="1"/>
    </xf>
    <xf numFmtId="0" fontId="5" fillId="3"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shrinkToFit="1"/>
    </xf>
    <xf numFmtId="0" fontId="5"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left" vertical="center" wrapText="1"/>
    </xf>
    <xf numFmtId="0" fontId="4" fillId="3" borderId="0" xfId="0" applyFont="1" applyFill="1" applyBorder="1" applyAlignment="1" applyProtection="1">
      <alignment vertical="center"/>
    </xf>
    <xf numFmtId="0" fontId="10" fillId="3" borderId="0" xfId="0" applyFont="1" applyFill="1" applyBorder="1" applyAlignment="1" applyProtection="1">
      <alignment vertical="center"/>
    </xf>
    <xf numFmtId="0" fontId="10" fillId="3" borderId="0" xfId="0" applyFont="1" applyFill="1" applyBorder="1" applyAlignment="1" applyProtection="1">
      <alignment horizontal="center" vertical="center"/>
    </xf>
    <xf numFmtId="1" fontId="5" fillId="3"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5" fillId="3" borderId="0" xfId="0" applyFont="1" applyFill="1" applyBorder="1" applyAlignment="1" applyProtection="1">
      <alignment vertical="center" wrapText="1"/>
    </xf>
    <xf numFmtId="0" fontId="5" fillId="0" borderId="0" xfId="0" applyFont="1" applyFill="1" applyAlignment="1" applyProtection="1">
      <alignment vertical="center"/>
    </xf>
    <xf numFmtId="0" fontId="5" fillId="0" borderId="0" xfId="0" applyFont="1" applyFill="1" applyBorder="1" applyAlignment="1" applyProtection="1">
      <alignment horizontal="centerContinuous" vertical="center"/>
    </xf>
    <xf numFmtId="0" fontId="5" fillId="0" borderId="0" xfId="0" applyFont="1" applyFill="1" applyAlignment="1" applyProtection="1">
      <alignment horizontal="centerContinuous" vertical="center"/>
    </xf>
    <xf numFmtId="0" fontId="5" fillId="0" borderId="0" xfId="0" applyFont="1" applyFill="1" applyBorder="1" applyAlignment="1" applyProtection="1">
      <alignment horizontal="center" vertical="center"/>
    </xf>
    <xf numFmtId="179" fontId="5" fillId="3"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0" fontId="5" fillId="3" borderId="0" xfId="0" applyFont="1" applyFill="1" applyProtection="1">
      <alignment vertical="center"/>
    </xf>
    <xf numFmtId="0" fontId="5" fillId="0" borderId="0" xfId="0" applyFont="1" applyFill="1" applyProtection="1">
      <alignment vertical="center"/>
    </xf>
    <xf numFmtId="0" fontId="5" fillId="0" borderId="0" xfId="0" applyFont="1" applyFill="1" applyAlignment="1" applyProtection="1">
      <alignment horizontal="left" vertical="center"/>
    </xf>
    <xf numFmtId="0" fontId="5" fillId="0" borderId="0" xfId="0" applyFont="1" applyFill="1" applyAlignment="1" applyProtection="1">
      <alignment horizontal="left" vertical="center" wrapText="1"/>
    </xf>
    <xf numFmtId="0" fontId="5" fillId="0" borderId="0" xfId="0" applyFont="1" applyAlignment="1" applyProtection="1">
      <alignment horizontal="left" vertical="center" wrapText="1"/>
    </xf>
    <xf numFmtId="0" fontId="5" fillId="0" borderId="0" xfId="0" applyFont="1" applyFill="1" applyAlignment="1" applyProtection="1">
      <alignment vertical="center" textRotation="90"/>
    </xf>
    <xf numFmtId="0" fontId="21" fillId="3" borderId="0" xfId="0" applyFont="1" applyFill="1" applyProtection="1">
      <alignment vertical="center"/>
    </xf>
    <xf numFmtId="0" fontId="21" fillId="3" borderId="0" xfId="0" applyFont="1" applyFill="1" applyAlignment="1" applyProtection="1">
      <alignment horizontal="left" vertical="center"/>
    </xf>
    <xf numFmtId="0" fontId="0" fillId="5" borderId="8" xfId="0" applyFill="1" applyBorder="1" applyAlignment="1" applyProtection="1">
      <alignment horizontal="center" vertical="center"/>
    </xf>
    <xf numFmtId="20" fontId="0" fillId="5" borderId="8" xfId="0" applyNumberFormat="1" applyFill="1" applyBorder="1" applyAlignment="1" applyProtection="1">
      <alignment horizontal="center" vertical="center"/>
    </xf>
    <xf numFmtId="0" fontId="0" fillId="5" borderId="8" xfId="0" applyNumberFormat="1" applyFill="1" applyBorder="1" applyAlignment="1" applyProtection="1">
      <alignment horizontal="center" vertical="center"/>
    </xf>
    <xf numFmtId="0" fontId="0" fillId="5" borderId="45" xfId="0" applyFill="1" applyBorder="1" applyAlignment="1" applyProtection="1">
      <alignment horizontal="center" vertical="center"/>
    </xf>
    <xf numFmtId="0" fontId="0" fillId="5" borderId="42" xfId="0" applyFill="1" applyBorder="1" applyAlignment="1" applyProtection="1">
      <alignment horizontal="center" vertical="center"/>
    </xf>
    <xf numFmtId="0" fontId="14" fillId="5" borderId="21" xfId="0" applyFont="1" applyFill="1" applyBorder="1" applyAlignment="1" applyProtection="1">
      <alignment horizontal="center" vertical="center"/>
    </xf>
    <xf numFmtId="0" fontId="5" fillId="0" borderId="2"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5" borderId="1" xfId="0" applyFont="1" applyFill="1" applyBorder="1" applyAlignment="1" applyProtection="1">
      <alignment horizontal="left" vertical="center" wrapText="1"/>
    </xf>
    <xf numFmtId="0" fontId="5" fillId="5" borderId="2" xfId="0" applyFont="1" applyFill="1" applyBorder="1" applyAlignment="1" applyProtection="1">
      <alignment horizontal="left" vertical="center" wrapText="1"/>
    </xf>
    <xf numFmtId="0" fontId="5" fillId="5" borderId="5" xfId="0" applyFont="1" applyFill="1" applyBorder="1" applyAlignment="1" applyProtection="1">
      <alignment horizontal="left" vertical="center" wrapText="1"/>
    </xf>
    <xf numFmtId="0" fontId="5" fillId="5" borderId="0" xfId="0" applyFont="1" applyFill="1" applyBorder="1" applyAlignment="1" applyProtection="1">
      <alignment horizontal="left" vertical="center" wrapText="1"/>
    </xf>
    <xf numFmtId="0" fontId="5" fillId="5" borderId="23" xfId="0" applyFont="1" applyFill="1" applyBorder="1" applyAlignment="1" applyProtection="1">
      <alignment horizontal="left" vertical="center" wrapText="1"/>
    </xf>
    <xf numFmtId="0" fontId="5" fillId="5" borderId="32" xfId="0" applyFont="1" applyFill="1" applyBorder="1" applyAlignment="1" applyProtection="1">
      <alignment horizontal="left" vertical="center" wrapText="1"/>
    </xf>
    <xf numFmtId="0" fontId="8" fillId="5" borderId="0" xfId="0" applyFont="1" applyFill="1" applyBorder="1" applyAlignment="1" applyProtection="1">
      <alignment horizontal="center" vertical="center"/>
      <protection locked="0"/>
    </xf>
    <xf numFmtId="0" fontId="5" fillId="3" borderId="2" xfId="0" applyFont="1" applyFill="1" applyBorder="1" applyAlignment="1" applyProtection="1">
      <alignment horizontal="left" vertical="center" wrapText="1"/>
    </xf>
    <xf numFmtId="0" fontId="5" fillId="0" borderId="14" xfId="0" applyFont="1" applyBorder="1" applyProtection="1">
      <alignment vertical="center"/>
    </xf>
    <xf numFmtId="0" fontId="5" fillId="5" borderId="42" xfId="0" applyFont="1" applyFill="1" applyBorder="1" applyAlignment="1" applyProtection="1">
      <alignment horizontal="left" vertical="center" wrapText="1"/>
    </xf>
    <xf numFmtId="0" fontId="5" fillId="5" borderId="45" xfId="0" applyFont="1" applyFill="1" applyBorder="1" applyAlignment="1" applyProtection="1">
      <alignment horizontal="left" vertical="center" wrapText="1"/>
    </xf>
    <xf numFmtId="0" fontId="5" fillId="5" borderId="0" xfId="0" applyNumberFormat="1" applyFont="1" applyFill="1" applyBorder="1" applyAlignment="1" applyProtection="1">
      <alignment horizontal="left" vertical="center" wrapText="1"/>
    </xf>
    <xf numFmtId="0" fontId="5" fillId="5" borderId="5" xfId="0" applyNumberFormat="1" applyFont="1" applyFill="1" applyBorder="1" applyAlignment="1" applyProtection="1">
      <alignment horizontal="left" vertical="center" wrapText="1"/>
    </xf>
    <xf numFmtId="0" fontId="5" fillId="5" borderId="21" xfId="0" applyFont="1" applyFill="1" applyBorder="1" applyAlignment="1" applyProtection="1">
      <alignment horizontal="left" vertical="center" wrapText="1"/>
    </xf>
    <xf numFmtId="0" fontId="23" fillId="0" borderId="0" xfId="0" applyFont="1" applyProtection="1">
      <alignment vertical="center"/>
    </xf>
    <xf numFmtId="0" fontId="24" fillId="3" borderId="0" xfId="0" applyFont="1" applyFill="1" applyProtection="1">
      <alignment vertical="center"/>
    </xf>
    <xf numFmtId="0" fontId="1" fillId="0" borderId="0" xfId="0" applyFont="1" applyFill="1" applyBorder="1" applyAlignment="1" applyProtection="1">
      <alignment vertical="center"/>
    </xf>
    <xf numFmtId="0" fontId="8" fillId="5" borderId="11" xfId="0" applyFont="1" applyFill="1" applyBorder="1" applyAlignment="1" applyProtection="1">
      <alignment horizontal="center" vertical="center"/>
    </xf>
    <xf numFmtId="0" fontId="8" fillId="5" borderId="10" xfId="0" applyFont="1" applyFill="1" applyBorder="1" applyAlignment="1" applyProtection="1">
      <alignment horizontal="center" vertical="center"/>
    </xf>
    <xf numFmtId="20" fontId="8" fillId="3" borderId="11" xfId="0" applyNumberFormat="1" applyFont="1" applyFill="1" applyBorder="1" applyAlignment="1" applyProtection="1">
      <alignment horizontal="center" vertical="center"/>
    </xf>
    <xf numFmtId="20" fontId="8" fillId="3" borderId="24" xfId="0" applyNumberFormat="1" applyFont="1" applyFill="1" applyBorder="1" applyAlignment="1" applyProtection="1">
      <alignment horizontal="center" vertical="center"/>
    </xf>
    <xf numFmtId="20" fontId="8" fillId="3" borderId="10" xfId="0" applyNumberFormat="1" applyFont="1" applyFill="1" applyBorder="1" applyAlignment="1" applyProtection="1">
      <alignment horizontal="center" vertical="center"/>
    </xf>
    <xf numFmtId="0" fontId="8" fillId="5" borderId="8" xfId="0" applyFont="1" applyFill="1" applyBorder="1" applyAlignment="1" applyProtection="1">
      <alignment horizontal="center" vertical="center"/>
    </xf>
    <xf numFmtId="0" fontId="9" fillId="2" borderId="0" xfId="0" applyFont="1" applyFill="1" applyAlignment="1" applyProtection="1">
      <alignment horizontal="center" vertical="center" shrinkToFit="1"/>
    </xf>
    <xf numFmtId="0" fontId="9" fillId="4" borderId="0" xfId="0" applyFont="1" applyFill="1" applyAlignment="1" applyProtection="1">
      <alignment horizontal="center" vertical="center" shrinkToFit="1"/>
    </xf>
    <xf numFmtId="0" fontId="7" fillId="5"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9" fillId="5" borderId="0" xfId="0" applyFont="1" applyFill="1" applyAlignment="1" applyProtection="1">
      <alignment horizontal="center" vertical="center"/>
    </xf>
    <xf numFmtId="0" fontId="8" fillId="2" borderId="11" xfId="0" applyFont="1" applyFill="1" applyBorder="1" applyAlignment="1" applyProtection="1">
      <alignment horizontal="center" vertical="center"/>
    </xf>
    <xf numFmtId="0" fontId="8" fillId="4" borderId="24" xfId="0" applyFont="1" applyFill="1" applyBorder="1" applyAlignment="1" applyProtection="1">
      <alignment horizontal="center" vertical="center"/>
    </xf>
    <xf numFmtId="0" fontId="8" fillId="4" borderId="10" xfId="0" applyFont="1" applyFill="1" applyBorder="1" applyAlignment="1" applyProtection="1">
      <alignment horizontal="center" vertical="center"/>
    </xf>
    <xf numFmtId="0" fontId="22" fillId="0" borderId="0" xfId="0" applyFont="1" applyAlignment="1" applyProtection="1">
      <alignment horizontal="left" vertical="center"/>
    </xf>
    <xf numFmtId="20" fontId="8" fillId="5" borderId="11" xfId="0" applyNumberFormat="1" applyFont="1" applyFill="1" applyBorder="1" applyAlignment="1" applyProtection="1">
      <alignment horizontal="center" vertical="center"/>
    </xf>
    <xf numFmtId="20" fontId="8" fillId="5" borderId="24" xfId="0" applyNumberFormat="1" applyFont="1" applyFill="1" applyBorder="1" applyAlignment="1" applyProtection="1">
      <alignment horizontal="center" vertical="center"/>
    </xf>
    <xf numFmtId="20" fontId="8" fillId="5" borderId="10" xfId="0" applyNumberFormat="1"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5" fillId="0" borderId="35"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37"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24"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5" fillId="0" borderId="68" xfId="0" applyFont="1" applyBorder="1" applyAlignment="1" applyProtection="1">
      <alignment horizontal="center" vertical="center"/>
    </xf>
    <xf numFmtId="0" fontId="5" fillId="0" borderId="69" xfId="0" applyFont="1" applyBorder="1" applyAlignment="1" applyProtection="1">
      <alignment horizontal="center" vertical="center"/>
    </xf>
    <xf numFmtId="0" fontId="5" fillId="0" borderId="70" xfId="0" applyFont="1" applyBorder="1" applyAlignment="1" applyProtection="1">
      <alignment horizontal="center" vertical="center"/>
    </xf>
    <xf numFmtId="0" fontId="10" fillId="0" borderId="65" xfId="0" applyFont="1" applyBorder="1" applyAlignment="1" applyProtection="1">
      <alignment horizontal="center" vertical="center" wrapText="1"/>
    </xf>
    <xf numFmtId="0" fontId="10" fillId="0" borderId="66" xfId="0" applyFont="1" applyBorder="1" applyAlignment="1" applyProtection="1">
      <alignment horizontal="center" vertical="center" wrapText="1"/>
    </xf>
    <xf numFmtId="0" fontId="10" fillId="0" borderId="67" xfId="0" applyFont="1" applyBorder="1" applyAlignment="1" applyProtection="1">
      <alignment horizontal="center" vertical="center" wrapText="1"/>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31"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2" borderId="68" xfId="0" applyFont="1" applyFill="1" applyBorder="1" applyAlignment="1" applyProtection="1">
      <alignment horizontal="center" vertical="center"/>
    </xf>
    <xf numFmtId="0" fontId="5" fillId="4" borderId="69" xfId="0" applyFont="1" applyFill="1" applyBorder="1" applyAlignment="1" applyProtection="1">
      <alignment horizontal="center" vertical="center"/>
    </xf>
    <xf numFmtId="0" fontId="5" fillId="2" borderId="87" xfId="0" applyFont="1" applyFill="1" applyBorder="1" applyAlignment="1" applyProtection="1">
      <alignment horizontal="center" vertical="center"/>
    </xf>
    <xf numFmtId="0" fontId="5" fillId="4" borderId="88" xfId="0" applyFont="1" applyFill="1" applyBorder="1" applyAlignment="1" applyProtection="1">
      <alignment horizontal="center" vertical="center"/>
    </xf>
    <xf numFmtId="0" fontId="5" fillId="4" borderId="89" xfId="0" applyFont="1" applyFill="1" applyBorder="1" applyAlignment="1" applyProtection="1">
      <alignment horizontal="center" vertical="center"/>
    </xf>
    <xf numFmtId="0" fontId="5" fillId="4" borderId="26" xfId="0" applyFont="1" applyFill="1" applyBorder="1" applyAlignment="1" applyProtection="1">
      <alignment horizontal="center" vertical="center"/>
    </xf>
    <xf numFmtId="0" fontId="5" fillId="4" borderId="24" xfId="0" applyFont="1" applyFill="1" applyBorder="1" applyAlignment="1" applyProtection="1">
      <alignment horizontal="center" vertical="center"/>
    </xf>
    <xf numFmtId="0" fontId="5" fillId="4" borderId="25" xfId="0" applyFont="1" applyFill="1" applyBorder="1" applyAlignment="1" applyProtection="1">
      <alignment horizontal="center" vertical="center"/>
    </xf>
    <xf numFmtId="0" fontId="5" fillId="2" borderId="4" xfId="0" applyFont="1" applyFill="1" applyBorder="1" applyAlignment="1" applyProtection="1">
      <alignment horizontal="center" vertical="center" shrinkToFit="1"/>
    </xf>
    <xf numFmtId="0" fontId="5" fillId="4" borderId="31"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wrapText="1"/>
    </xf>
    <xf numFmtId="0" fontId="5" fillId="4" borderId="3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shrinkToFit="1"/>
    </xf>
    <xf numFmtId="0" fontId="5" fillId="4" borderId="2" xfId="0" applyFont="1" applyFill="1" applyBorder="1" applyAlignment="1" applyProtection="1">
      <alignment horizontal="center" vertical="center" shrinkToFit="1"/>
    </xf>
    <xf numFmtId="0" fontId="5" fillId="5" borderId="1" xfId="0" applyFont="1" applyFill="1" applyBorder="1" applyAlignment="1" applyProtection="1">
      <alignment horizontal="left" vertical="center" wrapText="1"/>
    </xf>
    <xf numFmtId="0" fontId="5" fillId="5" borderId="2" xfId="0" applyFont="1" applyFill="1" applyBorder="1" applyAlignment="1" applyProtection="1">
      <alignment horizontal="left" vertical="center" wrapText="1"/>
    </xf>
    <xf numFmtId="0" fontId="5" fillId="5" borderId="31" xfId="0" applyFont="1" applyFill="1" applyBorder="1" applyAlignment="1" applyProtection="1">
      <alignment horizontal="left" vertical="center" wrapText="1"/>
    </xf>
    <xf numFmtId="0" fontId="5" fillId="5" borderId="5" xfId="0" applyFont="1" applyFill="1" applyBorder="1" applyAlignment="1" applyProtection="1">
      <alignment horizontal="left" vertical="center" wrapText="1"/>
    </xf>
    <xf numFmtId="0" fontId="5" fillId="5" borderId="0" xfId="0" applyFont="1" applyFill="1" applyBorder="1" applyAlignment="1" applyProtection="1">
      <alignment horizontal="left" vertical="center" wrapText="1"/>
    </xf>
    <xf numFmtId="0" fontId="5" fillId="5" borderId="30" xfId="0" applyFont="1" applyFill="1" applyBorder="1" applyAlignment="1" applyProtection="1">
      <alignment horizontal="left" vertical="center" wrapText="1"/>
    </xf>
    <xf numFmtId="0" fontId="5" fillId="5" borderId="23" xfId="0" applyFont="1" applyFill="1" applyBorder="1" applyAlignment="1" applyProtection="1">
      <alignment horizontal="left" vertical="center" wrapText="1"/>
    </xf>
    <xf numFmtId="0" fontId="5" fillId="5" borderId="27" xfId="0" applyFont="1" applyFill="1" applyBorder="1" applyAlignment="1" applyProtection="1">
      <alignment horizontal="left" vertical="center" wrapText="1"/>
    </xf>
    <xf numFmtId="0" fontId="5" fillId="5" borderId="22" xfId="0" applyFont="1" applyFill="1" applyBorder="1" applyAlignment="1" applyProtection="1">
      <alignment horizontal="left" vertical="center" wrapText="1"/>
    </xf>
    <xf numFmtId="0" fontId="5" fillId="2" borderId="23" xfId="0" applyFont="1" applyFill="1" applyBorder="1" applyAlignment="1" applyProtection="1">
      <alignment horizontal="center" vertical="center" shrinkToFit="1"/>
    </xf>
    <xf numFmtId="0" fontId="5" fillId="4" borderId="22" xfId="0" applyFont="1" applyFill="1" applyBorder="1" applyAlignment="1" applyProtection="1">
      <alignment horizontal="center" vertical="center" shrinkToFit="1"/>
    </xf>
    <xf numFmtId="0" fontId="5" fillId="2" borderId="23" xfId="0" applyFont="1" applyFill="1" applyBorder="1" applyAlignment="1" applyProtection="1">
      <alignment horizontal="center" vertical="center" wrapText="1"/>
    </xf>
    <xf numFmtId="0" fontId="5" fillId="4" borderId="22" xfId="0" applyFont="1" applyFill="1" applyBorder="1" applyAlignment="1" applyProtection="1">
      <alignment horizontal="center" vertical="center" wrapText="1"/>
    </xf>
    <xf numFmtId="0" fontId="5" fillId="4" borderId="27" xfId="0" applyFont="1" applyFill="1" applyBorder="1" applyAlignment="1" applyProtection="1">
      <alignment horizontal="center" vertical="center" shrinkToFit="1"/>
    </xf>
    <xf numFmtId="0" fontId="5" fillId="0" borderId="96" xfId="0" applyFont="1" applyBorder="1" applyAlignment="1" applyProtection="1">
      <alignment horizontal="center" vertical="center" wrapText="1"/>
    </xf>
    <xf numFmtId="0" fontId="5" fillId="0" borderId="97" xfId="0" applyFont="1" applyBorder="1" applyAlignment="1" applyProtection="1">
      <alignment horizontal="center" vertical="center" wrapText="1"/>
    </xf>
    <xf numFmtId="176" fontId="5" fillId="0" borderId="98" xfId="0" applyNumberFormat="1" applyFont="1" applyBorder="1" applyAlignment="1" applyProtection="1">
      <alignment horizontal="center" vertical="center" wrapText="1"/>
    </xf>
    <xf numFmtId="176" fontId="5" fillId="0" borderId="97" xfId="0" applyNumberFormat="1" applyFont="1" applyBorder="1" applyAlignment="1" applyProtection="1">
      <alignment horizontal="center" vertical="center" wrapText="1"/>
    </xf>
    <xf numFmtId="0" fontId="5" fillId="5" borderId="4" xfId="0" applyFont="1" applyFill="1" applyBorder="1" applyAlignment="1" applyProtection="1">
      <alignment horizontal="left" vertical="center" wrapText="1"/>
    </xf>
    <xf numFmtId="0" fontId="5" fillId="5" borderId="3" xfId="0" applyFont="1" applyFill="1" applyBorder="1" applyAlignment="1" applyProtection="1">
      <alignment horizontal="left" vertical="center" wrapText="1"/>
    </xf>
    <xf numFmtId="0" fontId="5" fillId="5" borderId="12" xfId="0" applyFont="1" applyFill="1" applyBorder="1" applyAlignment="1" applyProtection="1">
      <alignment horizontal="left" vertical="center" wrapText="1"/>
    </xf>
    <xf numFmtId="0" fontId="5" fillId="5" borderId="6" xfId="0" applyFont="1" applyFill="1" applyBorder="1" applyAlignment="1" applyProtection="1">
      <alignment horizontal="left" vertical="center" wrapText="1"/>
    </xf>
    <xf numFmtId="0" fontId="5" fillId="5" borderId="39" xfId="0" applyFont="1" applyFill="1" applyBorder="1" applyAlignment="1" applyProtection="1">
      <alignment horizontal="left" vertical="center" wrapText="1"/>
    </xf>
    <xf numFmtId="0" fontId="5" fillId="5" borderId="40" xfId="0" applyFont="1" applyFill="1" applyBorder="1" applyAlignment="1" applyProtection="1">
      <alignment horizontal="left" vertical="center" wrapText="1"/>
    </xf>
    <xf numFmtId="0" fontId="5" fillId="2" borderId="12" xfId="0" applyFont="1" applyFill="1" applyBorder="1" applyAlignment="1" applyProtection="1">
      <alignment horizontal="center" vertical="center" shrinkToFit="1"/>
    </xf>
    <xf numFmtId="0" fontId="5" fillId="4" borderId="30" xfId="0" applyFont="1" applyFill="1" applyBorder="1" applyAlignment="1" applyProtection="1">
      <alignment horizontal="center" vertical="center" shrinkToFit="1"/>
    </xf>
    <xf numFmtId="0" fontId="5" fillId="2" borderId="5" xfId="0" applyFont="1" applyFill="1" applyBorder="1" applyAlignment="1" applyProtection="1">
      <alignment horizontal="center" vertical="center" wrapText="1"/>
    </xf>
    <xf numFmtId="0" fontId="5" fillId="4" borderId="30"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shrinkToFit="1"/>
    </xf>
    <xf numFmtId="0" fontId="5" fillId="4" borderId="0" xfId="0" applyFont="1" applyFill="1" applyBorder="1" applyAlignment="1" applyProtection="1">
      <alignment horizontal="center" vertical="center" shrinkToFit="1"/>
    </xf>
    <xf numFmtId="0" fontId="5" fillId="0" borderId="99" xfId="0" applyFont="1" applyBorder="1" applyAlignment="1" applyProtection="1">
      <alignment horizontal="center" vertical="center" wrapText="1"/>
    </xf>
    <xf numFmtId="0" fontId="5" fillId="0" borderId="77" xfId="0" applyFont="1" applyBorder="1" applyAlignment="1" applyProtection="1">
      <alignment horizontal="center" vertical="center" wrapText="1"/>
    </xf>
    <xf numFmtId="176" fontId="5" fillId="0" borderId="100" xfId="0" applyNumberFormat="1" applyFont="1" applyBorder="1" applyAlignment="1" applyProtection="1">
      <alignment horizontal="center" vertical="center" wrapText="1"/>
    </xf>
    <xf numFmtId="176" fontId="5" fillId="0" borderId="77" xfId="0" applyNumberFormat="1" applyFont="1" applyBorder="1" applyAlignment="1" applyProtection="1">
      <alignment horizontal="center" vertical="center" wrapText="1"/>
    </xf>
    <xf numFmtId="0" fontId="5" fillId="2" borderId="39" xfId="0" applyFont="1" applyFill="1" applyBorder="1" applyAlignment="1" applyProtection="1">
      <alignment horizontal="center" vertical="center" shrinkToFit="1"/>
    </xf>
    <xf numFmtId="0" fontId="5" fillId="0" borderId="101" xfId="0" applyFont="1" applyBorder="1" applyAlignment="1" applyProtection="1">
      <alignment horizontal="center" vertical="center" wrapText="1"/>
    </xf>
    <xf numFmtId="0" fontId="5" fillId="0" borderId="79" xfId="0" applyFont="1" applyBorder="1" applyAlignment="1" applyProtection="1">
      <alignment horizontal="center" vertical="center" wrapText="1"/>
    </xf>
    <xf numFmtId="176" fontId="5" fillId="0" borderId="102" xfId="0" applyNumberFormat="1" applyFont="1" applyBorder="1" applyAlignment="1" applyProtection="1">
      <alignment horizontal="center" vertical="center" wrapText="1"/>
    </xf>
    <xf numFmtId="176" fontId="5" fillId="0" borderId="79" xfId="0" applyNumberFormat="1" applyFont="1" applyBorder="1" applyAlignment="1" applyProtection="1">
      <alignment horizontal="center" vertical="center" wrapText="1"/>
    </xf>
    <xf numFmtId="0" fontId="5" fillId="2" borderId="69" xfId="0" applyFont="1" applyFill="1" applyBorder="1" applyAlignment="1" applyProtection="1">
      <alignment horizontal="center" vertical="center"/>
    </xf>
    <xf numFmtId="0" fontId="5" fillId="2" borderId="26" xfId="0" applyFont="1" applyFill="1" applyBorder="1" applyAlignment="1" applyProtection="1">
      <alignment horizontal="center" vertical="center"/>
    </xf>
    <xf numFmtId="0" fontId="5" fillId="2" borderId="43" xfId="0" applyFont="1" applyFill="1" applyBorder="1" applyAlignment="1" applyProtection="1">
      <alignment horizontal="center" vertical="center" shrinkToFit="1"/>
    </xf>
    <xf numFmtId="0" fontId="5" fillId="4" borderId="44" xfId="0" applyFont="1" applyFill="1" applyBorder="1" applyAlignment="1" applyProtection="1">
      <alignment horizontal="center" vertical="center" shrinkToFit="1"/>
    </xf>
    <xf numFmtId="0" fontId="5" fillId="2" borderId="32" xfId="0" applyFont="1" applyFill="1" applyBorder="1" applyAlignment="1" applyProtection="1">
      <alignment horizontal="center" vertical="center" wrapText="1"/>
    </xf>
    <xf numFmtId="0" fontId="5" fillId="4" borderId="44" xfId="0" applyFont="1" applyFill="1" applyBorder="1" applyAlignment="1" applyProtection="1">
      <alignment horizontal="center" vertical="center" wrapText="1"/>
    </xf>
    <xf numFmtId="0" fontId="5" fillId="2" borderId="32" xfId="0" applyFont="1" applyFill="1" applyBorder="1" applyAlignment="1" applyProtection="1">
      <alignment horizontal="center" vertical="center" shrinkToFit="1"/>
    </xf>
    <xf numFmtId="0" fontId="5" fillId="4" borderId="33" xfId="0" applyFont="1" applyFill="1" applyBorder="1" applyAlignment="1" applyProtection="1">
      <alignment horizontal="center" vertical="center" shrinkToFit="1"/>
    </xf>
    <xf numFmtId="0" fontId="5" fillId="5" borderId="32" xfId="0" applyFont="1" applyFill="1" applyBorder="1" applyAlignment="1" applyProtection="1">
      <alignment horizontal="left" vertical="center" wrapText="1"/>
    </xf>
    <xf numFmtId="0" fontId="5" fillId="5" borderId="33" xfId="0" applyFont="1" applyFill="1" applyBorder="1" applyAlignment="1" applyProtection="1">
      <alignment horizontal="left" vertical="center" wrapText="1"/>
    </xf>
    <xf numFmtId="0" fontId="5" fillId="5" borderId="44" xfId="0" applyFont="1" applyFill="1" applyBorder="1" applyAlignment="1" applyProtection="1">
      <alignment horizontal="left" vertical="center" wrapText="1"/>
    </xf>
    <xf numFmtId="0" fontId="5" fillId="0" borderId="103" xfId="0" applyFont="1" applyBorder="1" applyAlignment="1" applyProtection="1">
      <alignment horizontal="center" vertical="center" wrapText="1"/>
    </xf>
    <xf numFmtId="0" fontId="5" fillId="0" borderId="104" xfId="0" applyFont="1" applyBorder="1" applyAlignment="1" applyProtection="1">
      <alignment horizontal="center" vertical="center" wrapText="1"/>
    </xf>
    <xf numFmtId="176" fontId="5" fillId="0" borderId="105" xfId="0" applyNumberFormat="1" applyFont="1" applyBorder="1" applyAlignment="1" applyProtection="1">
      <alignment horizontal="center" vertical="center" wrapText="1"/>
    </xf>
    <xf numFmtId="176" fontId="5" fillId="0" borderId="104" xfId="0" applyNumberFormat="1" applyFont="1" applyBorder="1" applyAlignment="1" applyProtection="1">
      <alignment horizontal="center" vertical="center" wrapText="1"/>
    </xf>
    <xf numFmtId="0" fontId="5" fillId="5" borderId="43" xfId="0" applyFont="1" applyFill="1" applyBorder="1" applyAlignment="1" applyProtection="1">
      <alignment horizontal="left" vertical="center" wrapText="1"/>
    </xf>
    <xf numFmtId="0" fontId="5" fillId="5" borderId="48" xfId="0" applyFont="1" applyFill="1" applyBorder="1" applyAlignment="1" applyProtection="1">
      <alignment horizontal="left" vertical="center" wrapText="1"/>
    </xf>
    <xf numFmtId="0" fontId="5" fillId="4" borderId="70" xfId="0" applyFont="1" applyFill="1" applyBorder="1" applyAlignment="1" applyProtection="1">
      <alignment horizontal="center" vertical="center"/>
    </xf>
    <xf numFmtId="0" fontId="5" fillId="4" borderId="90" xfId="0" applyFont="1" applyFill="1" applyBorder="1" applyAlignment="1" applyProtection="1">
      <alignment horizontal="center" vertical="center"/>
    </xf>
    <xf numFmtId="0" fontId="5" fillId="4" borderId="91" xfId="0" applyFont="1" applyFill="1" applyBorder="1" applyAlignment="1" applyProtection="1">
      <alignment horizontal="center" vertical="center"/>
    </xf>
    <xf numFmtId="0" fontId="5" fillId="4" borderId="92" xfId="0" applyFont="1" applyFill="1" applyBorder="1" applyAlignment="1" applyProtection="1">
      <alignment horizontal="center" vertical="center"/>
    </xf>
    <xf numFmtId="0" fontId="5" fillId="5" borderId="20" xfId="0" applyFont="1" applyFill="1" applyBorder="1" applyAlignment="1" applyProtection="1">
      <alignment horizontal="left" vertical="center" wrapText="1"/>
    </xf>
    <xf numFmtId="0" fontId="5" fillId="5" borderId="14" xfId="0" applyFont="1" applyFill="1" applyBorder="1" applyAlignment="1" applyProtection="1">
      <alignment horizontal="left" vertical="center" wrapText="1"/>
    </xf>
    <xf numFmtId="0" fontId="5" fillId="5" borderId="15" xfId="0" applyFont="1" applyFill="1" applyBorder="1" applyAlignment="1" applyProtection="1">
      <alignment horizontal="left" vertical="center" wrapText="1"/>
    </xf>
    <xf numFmtId="0" fontId="5" fillId="2" borderId="20" xfId="0" applyFont="1" applyFill="1" applyBorder="1" applyAlignment="1" applyProtection="1">
      <alignment horizontal="center" vertical="center" shrinkToFit="1"/>
    </xf>
    <xf numFmtId="0" fontId="5" fillId="4" borderId="29" xfId="0" applyFont="1" applyFill="1" applyBorder="1" applyAlignment="1" applyProtection="1">
      <alignment horizontal="center" vertical="center" shrinkToFit="1"/>
    </xf>
    <xf numFmtId="0" fontId="5" fillId="2" borderId="13" xfId="0" applyFont="1" applyFill="1" applyBorder="1" applyAlignment="1" applyProtection="1">
      <alignment horizontal="center" vertical="center" shrinkToFit="1"/>
    </xf>
    <xf numFmtId="0" fontId="5" fillId="2" borderId="13" xfId="0" applyFont="1" applyFill="1" applyBorder="1" applyAlignment="1" applyProtection="1">
      <alignment horizontal="center" vertical="center" wrapText="1"/>
    </xf>
    <xf numFmtId="0" fontId="5" fillId="4" borderId="29" xfId="0" applyFont="1" applyFill="1" applyBorder="1" applyAlignment="1" applyProtection="1">
      <alignment horizontal="center" vertical="center" wrapText="1"/>
    </xf>
    <xf numFmtId="0" fontId="5" fillId="4" borderId="14" xfId="0" applyFont="1" applyFill="1" applyBorder="1" applyAlignment="1" applyProtection="1">
      <alignment horizontal="center" vertical="center" shrinkToFit="1"/>
    </xf>
    <xf numFmtId="0" fontId="5" fillId="0" borderId="106" xfId="0" applyFont="1" applyBorder="1" applyAlignment="1" applyProtection="1">
      <alignment horizontal="center" vertical="center" wrapText="1"/>
    </xf>
    <xf numFmtId="0" fontId="5" fillId="0" borderId="107" xfId="0" applyFont="1" applyBorder="1" applyAlignment="1" applyProtection="1">
      <alignment horizontal="center" vertical="center" wrapText="1"/>
    </xf>
    <xf numFmtId="176" fontId="5" fillId="0" borderId="108" xfId="0" applyNumberFormat="1" applyFont="1" applyBorder="1" applyAlignment="1" applyProtection="1">
      <alignment horizontal="center" vertical="center" wrapText="1"/>
    </xf>
    <xf numFmtId="176" fontId="5" fillId="0" borderId="107" xfId="0" applyNumberFormat="1" applyFont="1" applyBorder="1" applyAlignment="1" applyProtection="1">
      <alignment horizontal="center" vertical="center" wrapText="1"/>
    </xf>
    <xf numFmtId="0" fontId="5" fillId="5" borderId="13" xfId="0" applyFont="1" applyFill="1" applyBorder="1" applyAlignment="1" applyProtection="1">
      <alignment horizontal="left" vertical="center" wrapText="1"/>
    </xf>
    <xf numFmtId="0" fontId="5" fillId="5" borderId="29" xfId="0" applyFont="1" applyFill="1" applyBorder="1" applyAlignment="1" applyProtection="1">
      <alignment horizontal="left" vertical="center" wrapText="1"/>
    </xf>
    <xf numFmtId="0" fontId="5" fillId="0" borderId="2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8" xfId="0" applyFont="1" applyFill="1" applyBorder="1" applyAlignment="1" applyProtection="1">
      <alignment horizontal="right" vertical="center"/>
    </xf>
    <xf numFmtId="178" fontId="5" fillId="0" borderId="8" xfId="1" applyNumberFormat="1" applyFont="1" applyFill="1" applyBorder="1" applyAlignment="1" applyProtection="1">
      <alignment horizontal="right" vertical="center"/>
    </xf>
    <xf numFmtId="0" fontId="5" fillId="5" borderId="8" xfId="0" applyFont="1" applyFill="1" applyBorder="1" applyAlignment="1" applyProtection="1">
      <alignment horizontal="right" vertical="center"/>
    </xf>
    <xf numFmtId="176" fontId="5" fillId="5" borderId="8" xfId="0" applyNumberFormat="1" applyFont="1" applyFill="1" applyBorder="1" applyAlignment="1" applyProtection="1">
      <alignment horizontal="right"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179" fontId="5" fillId="3" borderId="8" xfId="0" applyNumberFormat="1" applyFont="1" applyFill="1" applyBorder="1" applyAlignment="1" applyProtection="1">
      <alignment horizontal="center" vertical="center"/>
    </xf>
    <xf numFmtId="0" fontId="5" fillId="5" borderId="11" xfId="0" applyFont="1" applyFill="1" applyBorder="1" applyAlignment="1" applyProtection="1">
      <alignment horizontal="right" vertical="center"/>
    </xf>
    <xf numFmtId="0" fontId="5" fillId="5" borderId="10" xfId="0" applyFont="1" applyFill="1" applyBorder="1" applyAlignment="1" applyProtection="1">
      <alignment horizontal="right" vertical="center"/>
    </xf>
    <xf numFmtId="179" fontId="5" fillId="0" borderId="8" xfId="0" applyNumberFormat="1" applyFont="1" applyFill="1" applyBorder="1" applyAlignment="1" applyProtection="1">
      <alignment horizontal="center" vertical="center"/>
    </xf>
    <xf numFmtId="0" fontId="5" fillId="0" borderId="8" xfId="0" applyNumberFormat="1" applyFont="1" applyFill="1" applyBorder="1" applyAlignment="1" applyProtection="1">
      <alignment horizontal="center" vertical="center"/>
    </xf>
    <xf numFmtId="178" fontId="5" fillId="5" borderId="8" xfId="1" applyNumberFormat="1" applyFont="1" applyFill="1" applyBorder="1" applyAlignment="1" applyProtection="1">
      <alignment horizontal="right" vertical="center"/>
    </xf>
    <xf numFmtId="0" fontId="5" fillId="0" borderId="11"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11" xfId="0" applyFont="1" applyFill="1" applyBorder="1" applyAlignment="1" applyProtection="1">
      <alignment horizontal="right" vertical="center"/>
    </xf>
    <xf numFmtId="0" fontId="5" fillId="0" borderId="10" xfId="0" applyFont="1" applyFill="1" applyBorder="1" applyAlignment="1" applyProtection="1">
      <alignment horizontal="right" vertical="center"/>
    </xf>
    <xf numFmtId="178" fontId="5" fillId="0" borderId="8" xfId="0" applyNumberFormat="1" applyFont="1" applyFill="1" applyBorder="1" applyAlignment="1" applyProtection="1">
      <alignment horizontal="center" vertical="center"/>
    </xf>
    <xf numFmtId="176" fontId="5" fillId="0" borderId="8" xfId="0" applyNumberFormat="1"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176" fontId="5" fillId="3" borderId="8" xfId="0" applyNumberFormat="1" applyFont="1" applyFill="1" applyBorder="1" applyAlignment="1" applyProtection="1">
      <alignment horizontal="center" vertical="center"/>
    </xf>
    <xf numFmtId="0" fontId="0" fillId="3" borderId="8" xfId="0" applyFill="1" applyBorder="1" applyAlignment="1" applyProtection="1">
      <alignment horizontal="center" vertical="center"/>
    </xf>
    <xf numFmtId="180" fontId="5" fillId="0" borderId="8" xfId="1" applyNumberFormat="1" applyFont="1" applyFill="1" applyBorder="1" applyAlignment="1" applyProtection="1">
      <alignment horizontal="right" vertical="center"/>
    </xf>
    <xf numFmtId="180" fontId="5" fillId="0" borderId="8" xfId="0" applyNumberFormat="1" applyFont="1" applyFill="1" applyBorder="1" applyAlignment="1" applyProtection="1">
      <alignment horizontal="right" vertical="center"/>
    </xf>
    <xf numFmtId="0" fontId="5" fillId="5" borderId="8" xfId="0" applyFont="1" applyFill="1" applyBorder="1" applyAlignment="1" applyProtection="1">
      <alignment horizontal="right" vertical="center"/>
      <protection locked="0"/>
    </xf>
    <xf numFmtId="178" fontId="5" fillId="5" borderId="8" xfId="1" applyNumberFormat="1" applyFont="1" applyFill="1" applyBorder="1" applyAlignment="1" applyProtection="1">
      <alignment horizontal="right" vertical="center"/>
      <protection locked="0"/>
    </xf>
    <xf numFmtId="176" fontId="5" fillId="5" borderId="8" xfId="0" applyNumberFormat="1" applyFont="1" applyFill="1" applyBorder="1" applyAlignment="1" applyProtection="1">
      <alignment horizontal="right" vertical="center"/>
      <protection locked="0"/>
    </xf>
    <xf numFmtId="0" fontId="5" fillId="5" borderId="11" xfId="0" applyFont="1" applyFill="1" applyBorder="1" applyAlignment="1" applyProtection="1">
      <alignment horizontal="right" vertical="center"/>
      <protection locked="0"/>
    </xf>
    <xf numFmtId="0" fontId="5" fillId="5" borderId="10" xfId="0" applyFont="1" applyFill="1" applyBorder="1" applyAlignment="1" applyProtection="1">
      <alignment horizontal="right" vertical="center"/>
      <protection locked="0"/>
    </xf>
    <xf numFmtId="0" fontId="5" fillId="5" borderId="43" xfId="0" applyFont="1" applyFill="1" applyBorder="1" applyAlignment="1" applyProtection="1">
      <alignment horizontal="left" vertical="center" wrapText="1"/>
      <protection locked="0"/>
    </xf>
    <xf numFmtId="0" fontId="5" fillId="5" borderId="33" xfId="0" applyFont="1" applyFill="1" applyBorder="1" applyAlignment="1" applyProtection="1">
      <alignment horizontal="left" vertical="center" wrapText="1"/>
      <protection locked="0"/>
    </xf>
    <xf numFmtId="0" fontId="5" fillId="5" borderId="48"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5" borderId="20" xfId="0" applyFont="1" applyFill="1" applyBorder="1" applyAlignment="1" applyProtection="1">
      <alignment horizontal="left" vertical="center" wrapText="1"/>
      <protection locked="0"/>
    </xf>
    <xf numFmtId="0" fontId="5" fillId="5" borderId="14" xfId="0" applyFont="1" applyFill="1" applyBorder="1" applyAlignment="1" applyProtection="1">
      <alignment horizontal="left" vertical="center" wrapText="1"/>
      <protection locked="0"/>
    </xf>
    <xf numFmtId="0" fontId="5" fillId="5" borderId="15" xfId="0" applyFont="1" applyFill="1" applyBorder="1" applyAlignment="1" applyProtection="1">
      <alignment horizontal="left" vertical="center" wrapText="1"/>
      <protection locked="0"/>
    </xf>
    <xf numFmtId="0" fontId="5" fillId="5" borderId="32"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30" xfId="0" applyFont="1" applyFill="1" applyBorder="1" applyAlignment="1" applyProtection="1">
      <alignment horizontal="left" vertical="center" wrapText="1"/>
      <protection locked="0"/>
    </xf>
    <xf numFmtId="0" fontId="5" fillId="5" borderId="13" xfId="0" applyFont="1" applyFill="1" applyBorder="1" applyAlignment="1" applyProtection="1">
      <alignment horizontal="left" vertical="center" wrapText="1"/>
      <protection locked="0"/>
    </xf>
    <xf numFmtId="0" fontId="5" fillId="5" borderId="29" xfId="0" applyFont="1" applyFill="1" applyBorder="1" applyAlignment="1" applyProtection="1">
      <alignment horizontal="left" vertical="center" wrapText="1"/>
      <protection locked="0"/>
    </xf>
    <xf numFmtId="0" fontId="5" fillId="2" borderId="43" xfId="0" applyFont="1" applyFill="1" applyBorder="1" applyAlignment="1" applyProtection="1">
      <alignment horizontal="center" vertical="center" shrinkToFit="1"/>
      <protection locked="0"/>
    </xf>
    <xf numFmtId="0" fontId="5" fillId="2" borderId="44"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shrinkToFit="1"/>
      <protection locked="0"/>
    </xf>
    <xf numFmtId="0" fontId="5" fillId="2" borderId="20" xfId="0" applyFont="1" applyFill="1" applyBorder="1" applyAlignment="1" applyProtection="1">
      <alignment horizontal="center" vertical="center" shrinkToFit="1"/>
      <protection locked="0"/>
    </xf>
    <xf numFmtId="0" fontId="5" fillId="2" borderId="29" xfId="0" applyFont="1" applyFill="1" applyBorder="1" applyAlignment="1" applyProtection="1">
      <alignment horizontal="center" vertical="center" shrinkToFit="1"/>
      <protection locked="0"/>
    </xf>
    <xf numFmtId="0" fontId="5" fillId="2" borderId="32"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shrinkToFit="1"/>
      <protection locked="0"/>
    </xf>
    <xf numFmtId="0" fontId="5" fillId="2" borderId="33"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5" fillId="5" borderId="39" xfId="0" applyFont="1" applyFill="1" applyBorder="1" applyAlignment="1" applyProtection="1">
      <alignment horizontal="left" vertical="center" wrapText="1"/>
      <protection locked="0"/>
    </xf>
    <xf numFmtId="0" fontId="5" fillId="5" borderId="2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5" borderId="23" xfId="0" applyFont="1" applyFill="1" applyBorder="1" applyAlignment="1" applyProtection="1">
      <alignment horizontal="left" vertical="center" wrapText="1"/>
      <protection locked="0"/>
    </xf>
    <xf numFmtId="0" fontId="5" fillId="5" borderId="22" xfId="0" applyFont="1" applyFill="1" applyBorder="1" applyAlignment="1" applyProtection="1">
      <alignment horizontal="left" vertical="center" wrapText="1"/>
      <protection locked="0"/>
    </xf>
    <xf numFmtId="0" fontId="5" fillId="2" borderId="39" xfId="0" applyFont="1" applyFill="1" applyBorder="1" applyAlignment="1" applyProtection="1">
      <alignment horizontal="center" vertical="center" shrinkToFit="1"/>
      <protection locked="0"/>
    </xf>
    <xf numFmtId="0" fontId="5" fillId="2" borderId="22"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23" xfId="0" applyFont="1" applyFill="1" applyBorder="1" applyAlignment="1" applyProtection="1">
      <alignment horizontal="center" vertical="center" shrinkToFit="1"/>
      <protection locked="0"/>
    </xf>
    <xf numFmtId="0" fontId="5" fillId="2" borderId="27"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wrapText="1"/>
      <protection locked="0"/>
    </xf>
    <xf numFmtId="0" fontId="5" fillId="2" borderId="27"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3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31" xfId="0" applyFont="1" applyFill="1" applyBorder="1" applyAlignment="1" applyProtection="1">
      <alignment horizontal="center" vertical="center" shrinkToFit="1"/>
      <protection locked="0"/>
    </xf>
    <xf numFmtId="0" fontId="5" fillId="5" borderId="1" xfId="0" applyFont="1" applyFill="1" applyBorder="1" applyAlignment="1" applyProtection="1">
      <alignment horizontal="left" vertical="center" wrapText="1"/>
      <protection locked="0"/>
    </xf>
    <xf numFmtId="0" fontId="5" fillId="5" borderId="2"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4" xfId="0" applyFont="1" applyFill="1" applyBorder="1" applyAlignment="1" applyProtection="1">
      <alignment horizontal="left" vertical="center" wrapText="1"/>
      <protection locked="0"/>
    </xf>
    <xf numFmtId="0" fontId="5" fillId="5" borderId="3" xfId="0" applyFont="1" applyFill="1" applyBorder="1" applyAlignment="1" applyProtection="1">
      <alignment horizontal="left" vertical="center" wrapText="1"/>
      <protection locked="0"/>
    </xf>
    <xf numFmtId="20" fontId="8" fillId="5" borderId="11" xfId="0" applyNumberFormat="1" applyFont="1" applyFill="1" applyBorder="1" applyAlignment="1" applyProtection="1">
      <alignment horizontal="center" vertical="center"/>
      <protection locked="0"/>
    </xf>
    <xf numFmtId="20" fontId="8" fillId="5" borderId="24" xfId="0" applyNumberFormat="1" applyFont="1" applyFill="1" applyBorder="1" applyAlignment="1" applyProtection="1">
      <alignment horizontal="center" vertical="center"/>
      <protection locked="0"/>
    </xf>
    <xf numFmtId="20" fontId="8" fillId="5" borderId="10" xfId="0" applyNumberFormat="1"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5" borderId="8"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7" fillId="5"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shrinkToFit="1"/>
      <protection locked="0"/>
    </xf>
    <xf numFmtId="0" fontId="5" fillId="3" borderId="0" xfId="0" applyFont="1" applyFill="1" applyBorder="1" applyAlignment="1">
      <alignment horizontal="left" vertical="center" indent="1"/>
    </xf>
    <xf numFmtId="0" fontId="0" fillId="3" borderId="65" xfId="0"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5" fillId="0" borderId="66" xfId="0" applyFont="1" applyBorder="1" applyAlignment="1" applyProtection="1">
      <alignment horizontal="center" vertical="center"/>
    </xf>
    <xf numFmtId="0" fontId="5" fillId="0" borderId="65" xfId="0" applyFont="1" applyBorder="1" applyAlignment="1" applyProtection="1">
      <alignment horizontal="center" vertical="center"/>
    </xf>
    <xf numFmtId="0" fontId="5" fillId="0" borderId="71" xfId="0" applyFont="1" applyBorder="1" applyAlignment="1" applyProtection="1">
      <alignment horizontal="center" vertical="center"/>
    </xf>
    <xf numFmtId="0" fontId="5" fillId="0" borderId="72" xfId="0" applyFont="1" applyBorder="1" applyAlignment="1" applyProtection="1">
      <alignment horizontal="center" vertical="center"/>
    </xf>
    <xf numFmtId="0" fontId="5" fillId="0" borderId="67" xfId="0" applyFont="1" applyBorder="1" applyAlignment="1" applyProtection="1">
      <alignment horizontal="center" vertical="center"/>
    </xf>
  </cellXfs>
  <cellStyles count="2">
    <cellStyle name="桁区切り" xfId="1" builtinId="6"/>
    <cellStyle name="標準" xfId="0" builtinId="0"/>
  </cellStyles>
  <dxfs count="266">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27215</xdr:colOff>
      <xdr:row>130</xdr:row>
      <xdr:rowOff>40822</xdr:rowOff>
    </xdr:from>
    <xdr:to>
      <xdr:col>19</xdr:col>
      <xdr:colOff>299358</xdr:colOff>
      <xdr:row>135</xdr:row>
      <xdr:rowOff>149679</xdr:rowOff>
    </xdr:to>
    <xdr:sp macro="" textlink="">
      <xdr:nvSpPr>
        <xdr:cNvPr id="2" name="テキスト ボックス 1"/>
        <xdr:cNvSpPr txBox="1"/>
      </xdr:nvSpPr>
      <xdr:spPr>
        <a:xfrm>
          <a:off x="530679" y="33187822"/>
          <a:ext cx="6803572" cy="1401536"/>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従業員の記入欄が足らない場合は、「校閲」タブから</a:t>
          </a:r>
          <a:r>
            <a:rPr kumimoji="1" lang="en-US" altLang="ja-JP" sz="1400"/>
            <a:t>『</a:t>
          </a:r>
          <a:r>
            <a:rPr kumimoji="1" lang="ja-JP" altLang="en-US" sz="1400"/>
            <a:t>シート保護の解除</a:t>
          </a:r>
          <a:r>
            <a:rPr kumimoji="1" lang="en-US" altLang="ja-JP" sz="1400"/>
            <a:t>』</a:t>
          </a:r>
          <a:r>
            <a:rPr kumimoji="1" lang="ja-JP" altLang="en-US" sz="1400"/>
            <a:t>をし、コピー＆行挿入で行を追加してください。その際、色付けされたセル以外の数式等はいじらないでください。（行追加後、再度</a:t>
          </a:r>
          <a:r>
            <a:rPr kumimoji="1" lang="en-US" altLang="ja-JP" sz="1400"/>
            <a:t>『</a:t>
          </a:r>
          <a:r>
            <a:rPr kumimoji="1" lang="ja-JP" altLang="en-US" sz="1400"/>
            <a:t>シートの保護</a:t>
          </a:r>
          <a:r>
            <a:rPr kumimoji="1" lang="en-US" altLang="ja-JP" sz="1400"/>
            <a:t>』</a:t>
          </a:r>
          <a:r>
            <a:rPr kumimoji="1" lang="ja-JP" altLang="en-US" sz="1400"/>
            <a:t>をするとセルがロックされます。）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523874</xdr:colOff>
      <xdr:row>72</xdr:row>
      <xdr:rowOff>209550</xdr:rowOff>
    </xdr:from>
    <xdr:to>
      <xdr:col>12</xdr:col>
      <xdr:colOff>28574</xdr:colOff>
      <xdr:row>83</xdr:row>
      <xdr:rowOff>111125</xdr:rowOff>
    </xdr:to>
    <xdr:sp macro="" textlink="">
      <xdr:nvSpPr>
        <xdr:cNvPr id="3" name="正方形/長方形 2"/>
        <xdr:cNvSpPr/>
      </xdr:nvSpPr>
      <xdr:spPr>
        <a:xfrm>
          <a:off x="628649" y="16811625"/>
          <a:ext cx="9458325"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他職種と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4</xdr:col>
      <xdr:colOff>381000</xdr:colOff>
      <xdr:row>3</xdr:row>
      <xdr:rowOff>85725</xdr:rowOff>
    </xdr:from>
    <xdr:to>
      <xdr:col>4</xdr:col>
      <xdr:colOff>457200</xdr:colOff>
      <xdr:row>4</xdr:row>
      <xdr:rowOff>247650</xdr:rowOff>
    </xdr:to>
    <xdr:sp macro="" textlink="">
      <xdr:nvSpPr>
        <xdr:cNvPr id="4" name="右中かっこ 3"/>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466725</xdr:colOff>
      <xdr:row>2</xdr:row>
      <xdr:rowOff>0</xdr:rowOff>
    </xdr:from>
    <xdr:to>
      <xdr:col>5</xdr:col>
      <xdr:colOff>1038225</xdr:colOff>
      <xdr:row>6</xdr:row>
      <xdr:rowOff>76200</xdr:rowOff>
    </xdr:to>
    <xdr:sp macro="" textlink="">
      <xdr:nvSpPr>
        <xdr:cNvPr id="2" name="正方形/長方形 1"/>
        <xdr:cNvSpPr/>
      </xdr:nvSpPr>
      <xdr:spPr>
        <a:xfrm>
          <a:off x="4581525"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pageSetUpPr fitToPage="1"/>
  </sheetPr>
  <dimension ref="A1:BL181"/>
  <sheetViews>
    <sheetView showGridLines="0" tabSelected="1" view="pageBreakPreview" zoomScale="70" zoomScaleNormal="55" zoomScaleSheetLayoutView="70" workbookViewId="0">
      <selection activeCell="E30" sqref="E30:F32"/>
    </sheetView>
  </sheetViews>
  <sheetFormatPr defaultColWidth="4.5" defaultRowHeight="14.25" x14ac:dyDescent="0.4"/>
  <cols>
    <col min="1" max="1" width="0.875" style="35" customWidth="1"/>
    <col min="2" max="2" width="5.75" style="35" customWidth="1"/>
    <col min="3" max="4" width="8.125" style="35" customWidth="1"/>
    <col min="5" max="6" width="3.25" style="35" customWidth="1"/>
    <col min="7" max="13" width="5.75" style="35" customWidth="1"/>
    <col min="14" max="15" width="11.5" style="35" hidden="1" customWidth="1"/>
    <col min="16" max="60" width="5.75" style="35" customWidth="1"/>
    <col min="61" max="61" width="1.125" style="35" customWidth="1"/>
    <col min="62" max="16384" width="4.5" style="35"/>
  </cols>
  <sheetData>
    <row r="1" spans="1:64" s="15" customFormat="1" ht="20.25" customHeight="1" x14ac:dyDescent="0.4">
      <c r="A1" s="255" t="s">
        <v>274</v>
      </c>
      <c r="B1" s="255"/>
      <c r="C1" s="255"/>
      <c r="D1" s="255"/>
      <c r="E1" s="255"/>
      <c r="F1" s="255"/>
      <c r="G1" s="255"/>
      <c r="H1" s="255"/>
      <c r="I1" s="255"/>
      <c r="J1" s="255"/>
      <c r="K1" s="255"/>
      <c r="L1" s="255"/>
      <c r="M1" s="255"/>
      <c r="N1" s="255"/>
      <c r="O1" s="255"/>
      <c r="P1" s="255"/>
      <c r="Q1" s="255"/>
      <c r="R1" s="255"/>
      <c r="S1" s="255"/>
      <c r="T1" s="255"/>
      <c r="U1" s="255"/>
      <c r="V1" s="255"/>
      <c r="W1" s="255"/>
      <c r="X1" s="255"/>
      <c r="AQ1" s="93" t="s">
        <v>30</v>
      </c>
      <c r="AR1" s="482" t="s">
        <v>232</v>
      </c>
      <c r="AS1" s="483"/>
      <c r="AT1" s="483"/>
      <c r="AU1" s="483"/>
      <c r="AV1" s="483"/>
      <c r="AW1" s="483"/>
      <c r="AX1" s="483"/>
      <c r="AY1" s="483"/>
      <c r="AZ1" s="483"/>
      <c r="BA1" s="483"/>
      <c r="BB1" s="483"/>
      <c r="BC1" s="483"/>
      <c r="BD1" s="483"/>
      <c r="BE1" s="483"/>
      <c r="BF1" s="483"/>
      <c r="BG1" s="483"/>
      <c r="BH1" s="93" t="s">
        <v>1</v>
      </c>
    </row>
    <row r="2" spans="1:64" s="17" customFormat="1" ht="20.25" customHeight="1" x14ac:dyDescent="0.4">
      <c r="A2" s="255"/>
      <c r="B2" s="255"/>
      <c r="C2" s="255"/>
      <c r="D2" s="255"/>
      <c r="E2" s="255"/>
      <c r="F2" s="255"/>
      <c r="G2" s="255"/>
      <c r="H2" s="255"/>
      <c r="I2" s="255"/>
      <c r="J2" s="255"/>
      <c r="K2" s="255"/>
      <c r="L2" s="255"/>
      <c r="M2" s="255"/>
      <c r="N2" s="255"/>
      <c r="O2" s="255"/>
      <c r="P2" s="255"/>
      <c r="Q2" s="255"/>
      <c r="R2" s="255"/>
      <c r="S2" s="255"/>
      <c r="T2" s="255"/>
      <c r="U2" s="255"/>
      <c r="V2" s="255"/>
      <c r="W2" s="255"/>
      <c r="X2" s="255"/>
      <c r="Z2" s="94" t="s">
        <v>27</v>
      </c>
      <c r="AA2" s="484">
        <v>6</v>
      </c>
      <c r="AB2" s="484"/>
      <c r="AC2" s="94" t="s">
        <v>28</v>
      </c>
      <c r="AD2" s="250">
        <f>IF(AA2=0,"",YEAR(DATE(2018+AA2,1,1)))</f>
        <v>2024</v>
      </c>
      <c r="AE2" s="250"/>
      <c r="AF2" s="95" t="s">
        <v>29</v>
      </c>
      <c r="AG2" s="95" t="s">
        <v>0</v>
      </c>
      <c r="AH2" s="484">
        <v>4</v>
      </c>
      <c r="AI2" s="484"/>
      <c r="AJ2" s="95" t="s">
        <v>24</v>
      </c>
      <c r="AQ2" s="93" t="s">
        <v>31</v>
      </c>
      <c r="AR2" s="485" t="s">
        <v>271</v>
      </c>
      <c r="AS2" s="485"/>
      <c r="AT2" s="485"/>
      <c r="AU2" s="485"/>
      <c r="AV2" s="485"/>
      <c r="AW2" s="485"/>
      <c r="AX2" s="485"/>
      <c r="AY2" s="485"/>
      <c r="AZ2" s="485"/>
      <c r="BA2" s="485"/>
      <c r="BB2" s="485"/>
      <c r="BC2" s="485"/>
      <c r="BD2" s="485"/>
      <c r="BE2" s="485"/>
      <c r="BF2" s="485"/>
      <c r="BG2" s="485"/>
      <c r="BH2" s="93" t="s">
        <v>1</v>
      </c>
      <c r="BI2" s="93"/>
      <c r="BJ2" s="93"/>
      <c r="BK2" s="93"/>
    </row>
    <row r="3" spans="1:64" s="17" customFormat="1" ht="20.25" customHeight="1" x14ac:dyDescent="0.4">
      <c r="F3" s="92"/>
      <c r="I3" s="92"/>
      <c r="K3" s="93"/>
      <c r="L3" s="93"/>
      <c r="M3" s="93"/>
      <c r="N3" s="93"/>
      <c r="O3" s="93"/>
      <c r="P3" s="93"/>
      <c r="Q3" s="93"/>
      <c r="R3" s="93"/>
      <c r="S3" s="93"/>
      <c r="AA3" s="96"/>
      <c r="AB3" s="96"/>
      <c r="AC3" s="97"/>
      <c r="AD3" s="98"/>
      <c r="AE3" s="97"/>
      <c r="BB3" s="99" t="s">
        <v>20</v>
      </c>
      <c r="BC3" s="486" t="s">
        <v>270</v>
      </c>
      <c r="BD3" s="487"/>
      <c r="BE3" s="487"/>
      <c r="BF3" s="488"/>
      <c r="BG3" s="93"/>
    </row>
    <row r="4" spans="1:64" s="17" customFormat="1" ht="15" customHeight="1" x14ac:dyDescent="0.4">
      <c r="F4" s="92"/>
      <c r="I4" s="92"/>
      <c r="K4" s="93"/>
      <c r="L4" s="93"/>
      <c r="M4" s="93"/>
      <c r="N4" s="93"/>
      <c r="O4" s="93"/>
      <c r="P4" s="93"/>
      <c r="Q4" s="93"/>
      <c r="R4" s="93"/>
      <c r="S4" s="93"/>
      <c r="AA4" s="96"/>
      <c r="AB4" s="96"/>
      <c r="AC4" s="97"/>
      <c r="AD4" s="98"/>
      <c r="AE4" s="97"/>
      <c r="BB4" s="99"/>
      <c r="BC4" s="100"/>
      <c r="BD4" s="100"/>
      <c r="BE4" s="100"/>
      <c r="BF4" s="100"/>
      <c r="BG4" s="101"/>
    </row>
    <row r="5" spans="1:64" s="102" customFormat="1" ht="21" customHeight="1" x14ac:dyDescent="0.4">
      <c r="F5" s="92"/>
      <c r="I5" s="92"/>
      <c r="K5" s="93"/>
      <c r="L5" s="93"/>
      <c r="M5" s="93"/>
      <c r="N5" s="93"/>
      <c r="O5" s="93"/>
      <c r="P5" s="93"/>
      <c r="Q5" s="93"/>
      <c r="Y5" s="103"/>
      <c r="Z5" s="103"/>
      <c r="AF5" s="91"/>
      <c r="AG5" s="91"/>
      <c r="AH5" s="91"/>
      <c r="AI5" s="91"/>
      <c r="AJ5" s="34" t="s">
        <v>272</v>
      </c>
      <c r="AL5" s="91"/>
      <c r="AM5" s="91"/>
      <c r="AN5" s="91"/>
      <c r="AO5" s="91"/>
      <c r="AP5" s="91"/>
      <c r="AQ5" s="91"/>
      <c r="AR5" s="91"/>
      <c r="AS5" s="91"/>
      <c r="AU5" s="91"/>
      <c r="AV5" s="91"/>
      <c r="AW5" s="34" t="s">
        <v>273</v>
      </c>
      <c r="AX5" s="91"/>
      <c r="AY5" s="91"/>
      <c r="AZ5" s="91"/>
      <c r="BA5" s="91"/>
      <c r="BB5" s="91"/>
      <c r="BC5" s="91"/>
      <c r="BD5" s="91"/>
      <c r="BE5" s="16"/>
      <c r="BF5" s="16"/>
    </row>
    <row r="6" spans="1:64" s="17" customFormat="1" ht="21" customHeight="1" x14ac:dyDescent="0.4">
      <c r="B6" s="15" t="s">
        <v>207</v>
      </c>
      <c r="C6" s="19"/>
      <c r="D6" s="19"/>
      <c r="E6" s="19"/>
      <c r="F6" s="19"/>
      <c r="G6" s="28"/>
      <c r="H6" s="28"/>
      <c r="I6" s="28"/>
      <c r="J6" s="25"/>
      <c r="K6" s="28"/>
      <c r="L6" s="28"/>
      <c r="M6" s="28"/>
      <c r="N6" s="28"/>
      <c r="O6" s="28"/>
      <c r="S6" s="22" t="s">
        <v>126</v>
      </c>
      <c r="AF6" s="15"/>
      <c r="AH6" s="15"/>
      <c r="AI6" s="15"/>
      <c r="AJ6" s="15"/>
      <c r="AK6" s="19" t="s">
        <v>234</v>
      </c>
      <c r="AL6" s="15"/>
      <c r="AM6" s="15"/>
      <c r="AN6" s="15"/>
      <c r="AO6" s="481"/>
      <c r="AP6" s="481"/>
      <c r="AQ6" s="15" t="s">
        <v>100</v>
      </c>
      <c r="AR6" s="15"/>
      <c r="AX6" s="26" t="s">
        <v>242</v>
      </c>
      <c r="BB6" s="481"/>
      <c r="BC6" s="481"/>
      <c r="BD6" s="15" t="s">
        <v>100</v>
      </c>
      <c r="BG6" s="16"/>
    </row>
    <row r="7" spans="1:64" s="17" customFormat="1" ht="9" customHeight="1" x14ac:dyDescent="0.4">
      <c r="B7" s="22"/>
      <c r="C7" s="27"/>
      <c r="D7" s="27"/>
      <c r="E7" s="27"/>
      <c r="F7" s="28"/>
      <c r="G7" s="28"/>
      <c r="H7" s="28"/>
      <c r="I7" s="25"/>
      <c r="J7" s="28"/>
      <c r="K7" s="28"/>
      <c r="L7" s="28"/>
      <c r="M7" s="28"/>
      <c r="N7" s="28"/>
      <c r="O7" s="28"/>
      <c r="AF7" s="15"/>
      <c r="AG7" s="15"/>
      <c r="AH7" s="15"/>
      <c r="AI7" s="15"/>
      <c r="AJ7" s="15"/>
      <c r="AR7" s="15"/>
      <c r="AS7" s="15"/>
      <c r="AT7" s="15"/>
      <c r="AU7" s="15"/>
      <c r="AV7" s="15"/>
      <c r="AX7" s="15"/>
      <c r="AY7" s="15"/>
      <c r="AZ7" s="15"/>
      <c r="BA7" s="15"/>
      <c r="BB7" s="15"/>
      <c r="BC7" s="15"/>
      <c r="BD7" s="15"/>
      <c r="BE7" s="15"/>
      <c r="BF7" s="16"/>
      <c r="BG7" s="16"/>
    </row>
    <row r="8" spans="1:64" s="17" customFormat="1" ht="21" customHeight="1" x14ac:dyDescent="0.4">
      <c r="B8" s="31"/>
      <c r="C8" s="479">
        <v>8</v>
      </c>
      <c r="D8" s="480"/>
      <c r="E8" s="104" t="s">
        <v>21</v>
      </c>
      <c r="F8" s="15"/>
      <c r="H8" s="479">
        <v>40</v>
      </c>
      <c r="I8" s="480"/>
      <c r="J8" s="104" t="s">
        <v>22</v>
      </c>
      <c r="L8" s="479">
        <v>160</v>
      </c>
      <c r="M8" s="480"/>
      <c r="N8" s="230"/>
      <c r="O8" s="230"/>
      <c r="P8" s="104" t="s">
        <v>23</v>
      </c>
      <c r="Q8" s="104"/>
      <c r="S8" s="15"/>
      <c r="T8" s="24" t="s">
        <v>127</v>
      </c>
      <c r="AA8" s="243">
        <f>AE9</f>
        <v>0.375</v>
      </c>
      <c r="AB8" s="244"/>
      <c r="AC8" s="245"/>
      <c r="AD8" s="25" t="s">
        <v>16</v>
      </c>
      <c r="AE8" s="243">
        <f>AA9</f>
        <v>0.70833333333333337</v>
      </c>
      <c r="AF8" s="244"/>
      <c r="AG8" s="245"/>
      <c r="AH8" s="26"/>
      <c r="AI8" s="26"/>
      <c r="AJ8" s="18"/>
      <c r="AK8" s="15" t="s">
        <v>235</v>
      </c>
      <c r="AL8" s="19"/>
      <c r="AM8" s="19"/>
      <c r="AN8" s="19"/>
      <c r="AO8" s="26" t="s">
        <v>101</v>
      </c>
      <c r="AP8" s="27"/>
      <c r="AQ8" s="27"/>
      <c r="AR8" s="26"/>
      <c r="AS8" s="481"/>
      <c r="AT8" s="481"/>
      <c r="AU8" s="15" t="s">
        <v>100</v>
      </c>
      <c r="AV8" s="15"/>
      <c r="AX8" s="15" t="s">
        <v>243</v>
      </c>
      <c r="AY8" s="15"/>
      <c r="BB8" s="26" t="s">
        <v>101</v>
      </c>
      <c r="BF8" s="481"/>
      <c r="BG8" s="481"/>
      <c r="BH8" s="15" t="s">
        <v>100</v>
      </c>
      <c r="BJ8" s="93"/>
      <c r="BK8" s="93"/>
      <c r="BL8" s="93"/>
    </row>
    <row r="9" spans="1:64" s="17" customFormat="1" ht="21" customHeight="1" x14ac:dyDescent="0.15">
      <c r="B9" s="31"/>
      <c r="C9" s="32"/>
      <c r="D9" s="32"/>
      <c r="E9" s="32"/>
      <c r="F9" s="28"/>
      <c r="G9" s="28"/>
      <c r="H9" s="28"/>
      <c r="I9" s="25"/>
      <c r="J9" s="28"/>
      <c r="K9" s="28"/>
      <c r="L9" s="28"/>
      <c r="M9" s="23"/>
      <c r="N9" s="23"/>
      <c r="O9" s="23"/>
      <c r="T9" s="24" t="s">
        <v>125</v>
      </c>
      <c r="AA9" s="476">
        <v>0.70833333333333337</v>
      </c>
      <c r="AB9" s="477"/>
      <c r="AC9" s="478"/>
      <c r="AD9" s="25" t="s">
        <v>16</v>
      </c>
      <c r="AE9" s="476">
        <v>0.375</v>
      </c>
      <c r="AF9" s="477"/>
      <c r="AG9" s="478"/>
      <c r="AH9" s="26"/>
      <c r="AI9" s="26"/>
      <c r="AJ9" s="18"/>
      <c r="AK9" s="19"/>
      <c r="AL9" s="19"/>
      <c r="AM9" s="19"/>
      <c r="AN9" s="19"/>
      <c r="AO9" s="29" t="s">
        <v>102</v>
      </c>
      <c r="AP9" s="21"/>
      <c r="AQ9" s="22"/>
      <c r="AR9" s="27"/>
      <c r="AS9" s="27"/>
      <c r="AT9" s="27"/>
      <c r="AU9" s="30"/>
      <c r="AV9" s="30"/>
      <c r="AX9" s="15"/>
      <c r="AY9" s="15"/>
      <c r="AZ9" s="15"/>
      <c r="BA9" s="15"/>
      <c r="BB9" s="29" t="s">
        <v>102</v>
      </c>
      <c r="BC9" s="15"/>
      <c r="BD9" s="15"/>
      <c r="BE9" s="15"/>
      <c r="BF9" s="27"/>
      <c r="BG9" s="27"/>
      <c r="BH9" s="30"/>
      <c r="BJ9" s="93"/>
      <c r="BK9" s="93"/>
      <c r="BL9" s="93"/>
    </row>
    <row r="10" spans="1:64" s="17" customFormat="1" ht="21" customHeight="1" x14ac:dyDescent="0.4">
      <c r="B10" s="31"/>
      <c r="E10" s="25"/>
      <c r="F10" s="25"/>
      <c r="G10" s="25"/>
      <c r="I10" s="15" t="s">
        <v>26</v>
      </c>
      <c r="J10" s="15"/>
      <c r="K10" s="15"/>
      <c r="L10" s="259">
        <f>DAY(EOMONTH(DATE(AD2,AH2,1),0))</f>
        <v>30</v>
      </c>
      <c r="M10" s="260"/>
      <c r="N10" s="25"/>
      <c r="O10" s="25"/>
      <c r="P10" s="15" t="s">
        <v>25</v>
      </c>
      <c r="Q10" s="15"/>
      <c r="R10" s="20"/>
      <c r="S10" s="261"/>
      <c r="T10" s="261"/>
      <c r="U10" s="22"/>
      <c r="V10" s="33"/>
      <c r="Y10" s="27"/>
      <c r="Z10" s="21"/>
      <c r="AA10" s="22"/>
      <c r="AB10" s="27"/>
      <c r="AC10" s="27"/>
      <c r="AD10" s="27"/>
      <c r="AE10" s="34"/>
      <c r="AF10" s="18"/>
      <c r="AH10" s="18"/>
      <c r="AI10" s="18"/>
      <c r="AJ10" s="19"/>
      <c r="AK10" s="20"/>
      <c r="AM10" s="26"/>
      <c r="AN10" s="27"/>
      <c r="AO10" s="26" t="s">
        <v>103</v>
      </c>
      <c r="AP10" s="19"/>
      <c r="AQ10" s="19"/>
      <c r="AR10" s="26"/>
      <c r="AS10" s="481"/>
      <c r="AT10" s="481"/>
      <c r="AU10" s="15" t="s">
        <v>100</v>
      </c>
      <c r="AV10" s="15"/>
      <c r="AX10" s="19"/>
      <c r="AY10" s="20"/>
      <c r="BA10" s="26"/>
      <c r="BB10" s="26" t="s">
        <v>103</v>
      </c>
      <c r="BC10" s="27"/>
      <c r="BD10" s="26"/>
      <c r="BE10" s="26"/>
      <c r="BF10" s="481"/>
      <c r="BG10" s="481"/>
      <c r="BH10" s="15" t="s">
        <v>100</v>
      </c>
      <c r="BJ10" s="93"/>
      <c r="BK10" s="93"/>
      <c r="BL10" s="93"/>
    </row>
    <row r="11" spans="1:64" s="17" customFormat="1" ht="13.5" customHeight="1" x14ac:dyDescent="0.4">
      <c r="C11" s="26"/>
      <c r="D11" s="26"/>
      <c r="E11" s="26"/>
      <c r="F11" s="26"/>
      <c r="G11" s="26"/>
      <c r="P11" s="27"/>
      <c r="Q11" s="27"/>
      <c r="R11" s="19"/>
      <c r="S11" s="19"/>
      <c r="T11" s="19"/>
      <c r="Y11" s="26"/>
      <c r="Z11" s="19"/>
      <c r="AA11" s="19"/>
      <c r="AB11" s="26"/>
      <c r="AC11" s="26"/>
      <c r="AD11" s="26"/>
      <c r="AE11" s="34"/>
      <c r="AF11" s="27"/>
      <c r="AG11" s="18"/>
      <c r="AT11" s="33"/>
      <c r="AU11" s="18"/>
      <c r="AV11" s="18"/>
      <c r="BA11" s="27"/>
      <c r="BB11" s="27"/>
      <c r="BC11" s="26"/>
      <c r="BJ11" s="93"/>
      <c r="BK11" s="93"/>
      <c r="BL11" s="93"/>
    </row>
    <row r="12" spans="1:64" ht="12" customHeight="1" thickBot="1" x14ac:dyDescent="0.45">
      <c r="C12" s="36"/>
      <c r="D12" s="36"/>
      <c r="E12" s="36"/>
      <c r="F12" s="36"/>
      <c r="O12" s="232"/>
      <c r="AA12" s="36"/>
      <c r="AR12" s="36"/>
      <c r="BI12" s="105"/>
      <c r="BJ12" s="105"/>
      <c r="BK12" s="105"/>
    </row>
    <row r="13" spans="1:64" ht="21.6" customHeight="1" x14ac:dyDescent="0.4">
      <c r="B13" s="280" t="s">
        <v>19</v>
      </c>
      <c r="C13" s="268" t="s">
        <v>244</v>
      </c>
      <c r="D13" s="295"/>
      <c r="E13" s="298" t="s">
        <v>245</v>
      </c>
      <c r="F13" s="295"/>
      <c r="G13" s="298" t="s">
        <v>246</v>
      </c>
      <c r="H13" s="274"/>
      <c r="I13" s="274"/>
      <c r="J13" s="295"/>
      <c r="K13" s="298" t="s">
        <v>247</v>
      </c>
      <c r="L13" s="274"/>
      <c r="M13" s="295"/>
      <c r="N13" s="219"/>
      <c r="O13" s="220"/>
      <c r="P13" s="298" t="s">
        <v>172</v>
      </c>
      <c r="Q13" s="274"/>
      <c r="R13" s="274"/>
      <c r="S13" s="274"/>
      <c r="T13" s="269"/>
      <c r="U13" s="287" t="s">
        <v>248</v>
      </c>
      <c r="V13" s="287"/>
      <c r="W13" s="287"/>
      <c r="X13" s="287"/>
      <c r="Y13" s="287"/>
      <c r="Z13" s="287"/>
      <c r="AA13" s="287"/>
      <c r="AB13" s="287"/>
      <c r="AC13" s="287"/>
      <c r="AD13" s="287"/>
      <c r="AE13" s="287"/>
      <c r="AF13" s="287"/>
      <c r="AG13" s="287"/>
      <c r="AH13" s="287"/>
      <c r="AI13" s="287"/>
      <c r="AJ13" s="287"/>
      <c r="AK13" s="287"/>
      <c r="AL13" s="287"/>
      <c r="AM13" s="287"/>
      <c r="AN13" s="287"/>
      <c r="AO13" s="287"/>
      <c r="AP13" s="287"/>
      <c r="AQ13" s="287"/>
      <c r="AR13" s="287"/>
      <c r="AS13" s="287"/>
      <c r="AT13" s="287"/>
      <c r="AU13" s="287"/>
      <c r="AV13" s="287"/>
      <c r="AW13" s="287"/>
      <c r="AX13" s="287"/>
      <c r="AY13" s="287"/>
      <c r="AZ13" s="262" t="str">
        <f>IF(BC3="計画","(13)1～4週目の勤務時間数合計","(13)1か月の勤務時間数　合計")</f>
        <v>(13)1か月の勤務時間数　合計</v>
      </c>
      <c r="BA13" s="263"/>
      <c r="BB13" s="268" t="s">
        <v>249</v>
      </c>
      <c r="BC13" s="269"/>
      <c r="BD13" s="268" t="s">
        <v>250</v>
      </c>
      <c r="BE13" s="274"/>
      <c r="BF13" s="274"/>
      <c r="BG13" s="274"/>
      <c r="BH13" s="269"/>
    </row>
    <row r="14" spans="1:64" ht="20.25" customHeight="1" x14ac:dyDescent="0.4">
      <c r="B14" s="281"/>
      <c r="C14" s="270"/>
      <c r="D14" s="296"/>
      <c r="E14" s="299"/>
      <c r="F14" s="296"/>
      <c r="G14" s="299"/>
      <c r="H14" s="275"/>
      <c r="I14" s="275"/>
      <c r="J14" s="296"/>
      <c r="K14" s="299"/>
      <c r="L14" s="275"/>
      <c r="M14" s="296"/>
      <c r="N14" s="221"/>
      <c r="O14" s="220"/>
      <c r="P14" s="299"/>
      <c r="Q14" s="275"/>
      <c r="R14" s="275"/>
      <c r="S14" s="275"/>
      <c r="T14" s="271"/>
      <c r="U14" s="277" t="s">
        <v>10</v>
      </c>
      <c r="V14" s="277"/>
      <c r="W14" s="277"/>
      <c r="X14" s="277"/>
      <c r="Y14" s="277"/>
      <c r="Z14" s="277"/>
      <c r="AA14" s="278"/>
      <c r="AB14" s="279" t="s">
        <v>11</v>
      </c>
      <c r="AC14" s="277"/>
      <c r="AD14" s="277"/>
      <c r="AE14" s="277"/>
      <c r="AF14" s="277"/>
      <c r="AG14" s="277"/>
      <c r="AH14" s="278"/>
      <c r="AI14" s="279" t="s">
        <v>12</v>
      </c>
      <c r="AJ14" s="277"/>
      <c r="AK14" s="277"/>
      <c r="AL14" s="277"/>
      <c r="AM14" s="277"/>
      <c r="AN14" s="277"/>
      <c r="AO14" s="278"/>
      <c r="AP14" s="279" t="s">
        <v>13</v>
      </c>
      <c r="AQ14" s="277"/>
      <c r="AR14" s="277"/>
      <c r="AS14" s="277"/>
      <c r="AT14" s="277"/>
      <c r="AU14" s="277"/>
      <c r="AV14" s="278"/>
      <c r="AW14" s="279" t="s">
        <v>14</v>
      </c>
      <c r="AX14" s="277"/>
      <c r="AY14" s="277"/>
      <c r="AZ14" s="264"/>
      <c r="BA14" s="265"/>
      <c r="BB14" s="270"/>
      <c r="BC14" s="271"/>
      <c r="BD14" s="270"/>
      <c r="BE14" s="275"/>
      <c r="BF14" s="275"/>
      <c r="BG14" s="275"/>
      <c r="BH14" s="271"/>
    </row>
    <row r="15" spans="1:64" ht="20.25" customHeight="1" x14ac:dyDescent="0.4">
      <c r="B15" s="281"/>
      <c r="C15" s="270"/>
      <c r="D15" s="296"/>
      <c r="E15" s="299"/>
      <c r="F15" s="296"/>
      <c r="G15" s="299"/>
      <c r="H15" s="275"/>
      <c r="I15" s="275"/>
      <c r="J15" s="296"/>
      <c r="K15" s="299"/>
      <c r="L15" s="275"/>
      <c r="M15" s="296"/>
      <c r="N15" s="221"/>
      <c r="O15" s="220"/>
      <c r="P15" s="299"/>
      <c r="Q15" s="275"/>
      <c r="R15" s="275"/>
      <c r="S15" s="275"/>
      <c r="T15" s="271"/>
      <c r="U15" s="110">
        <v>1</v>
      </c>
      <c r="V15" s="111">
        <v>2</v>
      </c>
      <c r="W15" s="111">
        <v>3</v>
      </c>
      <c r="X15" s="111">
        <v>4</v>
      </c>
      <c r="Y15" s="111">
        <v>5</v>
      </c>
      <c r="Z15" s="111">
        <v>6</v>
      </c>
      <c r="AA15" s="112">
        <v>7</v>
      </c>
      <c r="AB15" s="113">
        <v>8</v>
      </c>
      <c r="AC15" s="111">
        <v>9</v>
      </c>
      <c r="AD15" s="111">
        <v>10</v>
      </c>
      <c r="AE15" s="111">
        <v>11</v>
      </c>
      <c r="AF15" s="111">
        <v>12</v>
      </c>
      <c r="AG15" s="111">
        <v>13</v>
      </c>
      <c r="AH15" s="112">
        <v>14</v>
      </c>
      <c r="AI15" s="110">
        <v>15</v>
      </c>
      <c r="AJ15" s="111">
        <v>16</v>
      </c>
      <c r="AK15" s="111">
        <v>17</v>
      </c>
      <c r="AL15" s="111">
        <v>18</v>
      </c>
      <c r="AM15" s="111">
        <v>19</v>
      </c>
      <c r="AN15" s="111">
        <v>20</v>
      </c>
      <c r="AO15" s="112">
        <v>21</v>
      </c>
      <c r="AP15" s="113">
        <v>22</v>
      </c>
      <c r="AQ15" s="111">
        <v>23</v>
      </c>
      <c r="AR15" s="111">
        <v>24</v>
      </c>
      <c r="AS15" s="111">
        <v>25</v>
      </c>
      <c r="AT15" s="111">
        <v>26</v>
      </c>
      <c r="AU15" s="111">
        <v>27</v>
      </c>
      <c r="AV15" s="112">
        <v>28</v>
      </c>
      <c r="AW15" s="114">
        <f>IF($BC$3="実績",IF(DAY(DATE($AD$2,$AH$2,29))=29,29,""),"")</f>
        <v>29</v>
      </c>
      <c r="AX15" s="115">
        <f>IF($BC$3="実績",IF(DAY(DATE($AD$2,$AH$2,30))=30,30,""),"")</f>
        <v>30</v>
      </c>
      <c r="AY15" s="116" t="str">
        <f>IF($BC$3="実績",IF(DAY(DATE($AD$2,$AH$2,31))=31,31,""),"")</f>
        <v/>
      </c>
      <c r="AZ15" s="264"/>
      <c r="BA15" s="265"/>
      <c r="BB15" s="270"/>
      <c r="BC15" s="271"/>
      <c r="BD15" s="270"/>
      <c r="BE15" s="275"/>
      <c r="BF15" s="275"/>
      <c r="BG15" s="275"/>
      <c r="BH15" s="271"/>
    </row>
    <row r="16" spans="1:64" ht="20.25" hidden="1" customHeight="1" x14ac:dyDescent="0.4">
      <c r="B16" s="281"/>
      <c r="C16" s="270"/>
      <c r="D16" s="296"/>
      <c r="E16" s="299"/>
      <c r="F16" s="296"/>
      <c r="G16" s="299"/>
      <c r="H16" s="275"/>
      <c r="I16" s="275"/>
      <c r="J16" s="296"/>
      <c r="K16" s="299"/>
      <c r="L16" s="275"/>
      <c r="M16" s="296"/>
      <c r="N16" s="221"/>
      <c r="O16" s="220"/>
      <c r="P16" s="299"/>
      <c r="Q16" s="275"/>
      <c r="R16" s="275"/>
      <c r="S16" s="275"/>
      <c r="T16" s="271"/>
      <c r="U16" s="110">
        <f>WEEKDAY(DATE($AD$2,$AH$2,1))</f>
        <v>2</v>
      </c>
      <c r="V16" s="111">
        <f>WEEKDAY(DATE($AD$2,$AH$2,2))</f>
        <v>3</v>
      </c>
      <c r="W16" s="111">
        <f>WEEKDAY(DATE($AD$2,$AH$2,3))</f>
        <v>4</v>
      </c>
      <c r="X16" s="111">
        <f>WEEKDAY(DATE($AD$2,$AH$2,4))</f>
        <v>5</v>
      </c>
      <c r="Y16" s="111">
        <f>WEEKDAY(DATE($AD$2,$AH$2,5))</f>
        <v>6</v>
      </c>
      <c r="Z16" s="111">
        <f>WEEKDAY(DATE($AD$2,$AH$2,6))</f>
        <v>7</v>
      </c>
      <c r="AA16" s="112">
        <f>WEEKDAY(DATE($AD$2,$AH$2,7))</f>
        <v>1</v>
      </c>
      <c r="AB16" s="113">
        <f>WEEKDAY(DATE($AD$2,$AH$2,8))</f>
        <v>2</v>
      </c>
      <c r="AC16" s="111">
        <f>WEEKDAY(DATE($AD$2,$AH$2,9))</f>
        <v>3</v>
      </c>
      <c r="AD16" s="111">
        <f>WEEKDAY(DATE($AD$2,$AH$2,10))</f>
        <v>4</v>
      </c>
      <c r="AE16" s="111">
        <f>WEEKDAY(DATE($AD$2,$AH$2,11))</f>
        <v>5</v>
      </c>
      <c r="AF16" s="111">
        <f>WEEKDAY(DATE($AD$2,$AH$2,12))</f>
        <v>6</v>
      </c>
      <c r="AG16" s="111">
        <f>WEEKDAY(DATE($AD$2,$AH$2,13))</f>
        <v>7</v>
      </c>
      <c r="AH16" s="112">
        <f>WEEKDAY(DATE($AD$2,$AH$2,14))</f>
        <v>1</v>
      </c>
      <c r="AI16" s="113">
        <f>WEEKDAY(DATE($AD$2,$AH$2,15))</f>
        <v>2</v>
      </c>
      <c r="AJ16" s="111">
        <f>WEEKDAY(DATE($AD$2,$AH$2,16))</f>
        <v>3</v>
      </c>
      <c r="AK16" s="111">
        <f>WEEKDAY(DATE($AD$2,$AH$2,17))</f>
        <v>4</v>
      </c>
      <c r="AL16" s="111">
        <f>WEEKDAY(DATE($AD$2,$AH$2,18))</f>
        <v>5</v>
      </c>
      <c r="AM16" s="111">
        <f>WEEKDAY(DATE($AD$2,$AH$2,19))</f>
        <v>6</v>
      </c>
      <c r="AN16" s="111">
        <f>WEEKDAY(DATE($AD$2,$AH$2,20))</f>
        <v>7</v>
      </c>
      <c r="AO16" s="112">
        <f>WEEKDAY(DATE($AD$2,$AH$2,21))</f>
        <v>1</v>
      </c>
      <c r="AP16" s="113">
        <f>WEEKDAY(DATE($AD$2,$AH$2,22))</f>
        <v>2</v>
      </c>
      <c r="AQ16" s="111">
        <f>WEEKDAY(DATE($AD$2,$AH$2,23))</f>
        <v>3</v>
      </c>
      <c r="AR16" s="111">
        <f>WEEKDAY(DATE($AD$2,$AH$2,24))</f>
        <v>4</v>
      </c>
      <c r="AS16" s="111">
        <f>WEEKDAY(DATE($AD$2,$AH$2,25))</f>
        <v>5</v>
      </c>
      <c r="AT16" s="111">
        <f>WEEKDAY(DATE($AD$2,$AH$2,26))</f>
        <v>6</v>
      </c>
      <c r="AU16" s="111">
        <f>WEEKDAY(DATE($AD$2,$AH$2,27))</f>
        <v>7</v>
      </c>
      <c r="AV16" s="112">
        <f>WEEKDAY(DATE($AD$2,$AH$2,28))</f>
        <v>1</v>
      </c>
      <c r="AW16" s="113">
        <f>IF(AW15=29,WEEKDAY(DATE($AD$2,$AH$2,29)),0)</f>
        <v>2</v>
      </c>
      <c r="AX16" s="111">
        <f>IF(AX15=30,WEEKDAY(DATE($AD$2,$AH$2,30)),0)</f>
        <v>3</v>
      </c>
      <c r="AY16" s="112">
        <f>IF(AY15=31,WEEKDAY(DATE($AD$2,$AH$2,31)),0)</f>
        <v>0</v>
      </c>
      <c r="AZ16" s="264"/>
      <c r="BA16" s="265"/>
      <c r="BB16" s="270"/>
      <c r="BC16" s="271"/>
      <c r="BD16" s="270"/>
      <c r="BE16" s="275"/>
      <c r="BF16" s="275"/>
      <c r="BG16" s="275"/>
      <c r="BH16" s="271"/>
    </row>
    <row r="17" spans="2:60" ht="20.25" customHeight="1" thickBot="1" x14ac:dyDescent="0.45">
      <c r="B17" s="282"/>
      <c r="C17" s="272"/>
      <c r="D17" s="297"/>
      <c r="E17" s="300"/>
      <c r="F17" s="297"/>
      <c r="G17" s="300"/>
      <c r="H17" s="276"/>
      <c r="I17" s="276"/>
      <c r="J17" s="297"/>
      <c r="K17" s="300"/>
      <c r="L17" s="276"/>
      <c r="M17" s="297"/>
      <c r="N17" s="223"/>
      <c r="O17" s="222"/>
      <c r="P17" s="300"/>
      <c r="Q17" s="276"/>
      <c r="R17" s="276"/>
      <c r="S17" s="276"/>
      <c r="T17" s="273"/>
      <c r="U17" s="119" t="str">
        <f>IF(U16=1,"日",IF(U16=2,"月",IF(U16=3,"火",IF(U16=4,"水",IF(U16=5,"木",IF(U16=6,"金","土"))))))</f>
        <v>月</v>
      </c>
      <c r="V17" s="120" t="str">
        <f t="shared" ref="V17:AV17" si="0">IF(V16=1,"日",IF(V16=2,"月",IF(V16=3,"火",IF(V16=4,"水",IF(V16=5,"木",IF(V16=6,"金","土"))))))</f>
        <v>火</v>
      </c>
      <c r="W17" s="120" t="str">
        <f t="shared" si="0"/>
        <v>水</v>
      </c>
      <c r="X17" s="120" t="str">
        <f t="shared" si="0"/>
        <v>木</v>
      </c>
      <c r="Y17" s="120" t="str">
        <f t="shared" si="0"/>
        <v>金</v>
      </c>
      <c r="Z17" s="120" t="str">
        <f t="shared" si="0"/>
        <v>土</v>
      </c>
      <c r="AA17" s="121" t="str">
        <f t="shared" si="0"/>
        <v>日</v>
      </c>
      <c r="AB17" s="122" t="str">
        <f>IF(AB16=1,"日",IF(AB16=2,"月",IF(AB16=3,"火",IF(AB16=4,"水",IF(AB16=5,"木",IF(AB16=6,"金","土"))))))</f>
        <v>月</v>
      </c>
      <c r="AC17" s="120" t="str">
        <f t="shared" si="0"/>
        <v>火</v>
      </c>
      <c r="AD17" s="120" t="str">
        <f t="shared" si="0"/>
        <v>水</v>
      </c>
      <c r="AE17" s="120" t="str">
        <f t="shared" si="0"/>
        <v>木</v>
      </c>
      <c r="AF17" s="120" t="str">
        <f t="shared" si="0"/>
        <v>金</v>
      </c>
      <c r="AG17" s="120" t="str">
        <f t="shared" si="0"/>
        <v>土</v>
      </c>
      <c r="AH17" s="121" t="str">
        <f t="shared" si="0"/>
        <v>日</v>
      </c>
      <c r="AI17" s="122" t="str">
        <f>IF(AI16=1,"日",IF(AI16=2,"月",IF(AI16=3,"火",IF(AI16=4,"水",IF(AI16=5,"木",IF(AI16=6,"金","土"))))))</f>
        <v>月</v>
      </c>
      <c r="AJ17" s="120" t="str">
        <f t="shared" si="0"/>
        <v>火</v>
      </c>
      <c r="AK17" s="120" t="str">
        <f t="shared" si="0"/>
        <v>水</v>
      </c>
      <c r="AL17" s="120" t="str">
        <f t="shared" si="0"/>
        <v>木</v>
      </c>
      <c r="AM17" s="120" t="str">
        <f t="shared" si="0"/>
        <v>金</v>
      </c>
      <c r="AN17" s="120" t="str">
        <f t="shared" si="0"/>
        <v>土</v>
      </c>
      <c r="AO17" s="121" t="str">
        <f t="shared" si="0"/>
        <v>日</v>
      </c>
      <c r="AP17" s="122" t="str">
        <f>IF(AP16=1,"日",IF(AP16=2,"月",IF(AP16=3,"火",IF(AP16=4,"水",IF(AP16=5,"木",IF(AP16=6,"金","土"))))))</f>
        <v>月</v>
      </c>
      <c r="AQ17" s="120" t="str">
        <f t="shared" si="0"/>
        <v>火</v>
      </c>
      <c r="AR17" s="120" t="str">
        <f t="shared" si="0"/>
        <v>水</v>
      </c>
      <c r="AS17" s="120" t="str">
        <f t="shared" si="0"/>
        <v>木</v>
      </c>
      <c r="AT17" s="120" t="str">
        <f t="shared" si="0"/>
        <v>金</v>
      </c>
      <c r="AU17" s="120" t="str">
        <f t="shared" si="0"/>
        <v>土</v>
      </c>
      <c r="AV17" s="121" t="str">
        <f t="shared" si="0"/>
        <v>日</v>
      </c>
      <c r="AW17" s="120" t="str">
        <f>IF(AW16=1,"日",IF(AW16=2,"月",IF(AW16=3,"火",IF(AW16=4,"水",IF(AW16=5,"木",IF(AW16=6,"金",IF(AW16=0,"","土")))))))</f>
        <v>月</v>
      </c>
      <c r="AX17" s="120" t="str">
        <f>IF(AX16=1,"日",IF(AX16=2,"月",IF(AX16=3,"火",IF(AX16=4,"水",IF(AX16=5,"木",IF(AX16=6,"金",IF(AX16=0,"","土")))))))</f>
        <v>火</v>
      </c>
      <c r="AY17" s="120" t="str">
        <f>IF(AY16=1,"日",IF(AY16=2,"月",IF(AY16=3,"火",IF(AY16=4,"水",IF(AY16=5,"木",IF(AY16=6,"金",IF(AY16=0,"","土")))))))</f>
        <v/>
      </c>
      <c r="AZ17" s="266"/>
      <c r="BA17" s="267"/>
      <c r="BB17" s="272"/>
      <c r="BC17" s="273"/>
      <c r="BD17" s="272"/>
      <c r="BE17" s="276"/>
      <c r="BF17" s="276"/>
      <c r="BG17" s="276"/>
      <c r="BH17" s="273"/>
    </row>
    <row r="18" spans="2:60" ht="20.25" customHeight="1" x14ac:dyDescent="0.4">
      <c r="B18" s="495">
        <f>((ROW()-17)+2)/3</f>
        <v>1</v>
      </c>
      <c r="C18" s="489"/>
      <c r="D18" s="470"/>
      <c r="E18" s="466"/>
      <c r="F18" s="467"/>
      <c r="G18" s="468"/>
      <c r="H18" s="469"/>
      <c r="I18" s="469"/>
      <c r="J18" s="470"/>
      <c r="K18" s="471"/>
      <c r="L18" s="472"/>
      <c r="M18" s="473"/>
      <c r="N18" s="225"/>
      <c r="O18" s="224"/>
      <c r="P18" s="126" t="s">
        <v>17</v>
      </c>
      <c r="Q18" s="127"/>
      <c r="R18" s="127"/>
      <c r="S18" s="128"/>
      <c r="T18" s="129"/>
      <c r="U18" s="71"/>
      <c r="V18" s="71"/>
      <c r="W18" s="71"/>
      <c r="X18" s="71"/>
      <c r="Y18" s="71"/>
      <c r="Z18" s="71"/>
      <c r="AA18" s="74"/>
      <c r="AB18" s="75"/>
      <c r="AC18" s="71"/>
      <c r="AD18" s="71"/>
      <c r="AE18" s="71"/>
      <c r="AF18" s="71"/>
      <c r="AG18" s="71"/>
      <c r="AH18" s="74"/>
      <c r="AI18" s="75"/>
      <c r="AJ18" s="71"/>
      <c r="AK18" s="71"/>
      <c r="AL18" s="71"/>
      <c r="AM18" s="71"/>
      <c r="AN18" s="71"/>
      <c r="AO18" s="74"/>
      <c r="AP18" s="75"/>
      <c r="AQ18" s="71"/>
      <c r="AR18" s="71"/>
      <c r="AS18" s="71"/>
      <c r="AT18" s="71"/>
      <c r="AU18" s="71"/>
      <c r="AV18" s="74"/>
      <c r="AW18" s="75"/>
      <c r="AX18" s="71"/>
      <c r="AY18" s="71"/>
      <c r="AZ18" s="329"/>
      <c r="BA18" s="330"/>
      <c r="BB18" s="331"/>
      <c r="BC18" s="332"/>
      <c r="BD18" s="474"/>
      <c r="BE18" s="472"/>
      <c r="BF18" s="472"/>
      <c r="BG18" s="472"/>
      <c r="BH18" s="475"/>
    </row>
    <row r="19" spans="2:60" ht="20.25" customHeight="1" x14ac:dyDescent="0.4">
      <c r="B19" s="494"/>
      <c r="C19" s="437"/>
      <c r="D19" s="438"/>
      <c r="E19" s="443"/>
      <c r="F19" s="444"/>
      <c r="G19" s="449"/>
      <c r="H19" s="450"/>
      <c r="I19" s="450"/>
      <c r="J19" s="438"/>
      <c r="K19" s="431"/>
      <c r="L19" s="424"/>
      <c r="M19" s="432"/>
      <c r="N19" s="235" t="str">
        <f>C18&amp;E18</f>
        <v/>
      </c>
      <c r="O19" s="226"/>
      <c r="P19" s="136" t="s">
        <v>82</v>
      </c>
      <c r="Q19" s="137"/>
      <c r="R19" s="137"/>
      <c r="S19" s="138"/>
      <c r="T19" s="139"/>
      <c r="U19" s="140" t="str">
        <f>IF(U18="","",VLOOKUP(U18,シフト記号表!$C$5:$W$46,21,FALSE))</f>
        <v/>
      </c>
      <c r="V19" s="141" t="str">
        <f>IF(V18="","",VLOOKUP(V18,シフト記号表!$C$5:$W$46,21,FALSE))</f>
        <v/>
      </c>
      <c r="W19" s="141" t="str">
        <f>IF(W18="","",VLOOKUP(W18,シフト記号表!$C$5:$W$46,21,FALSE))</f>
        <v/>
      </c>
      <c r="X19" s="141" t="str">
        <f>IF(X18="","",VLOOKUP(X18,シフト記号表!$C$5:$W$46,21,FALSE))</f>
        <v/>
      </c>
      <c r="Y19" s="141" t="str">
        <f>IF(Y18="","",VLOOKUP(Y18,シフト記号表!$C$5:$W$46,21,FALSE))</f>
        <v/>
      </c>
      <c r="Z19" s="141" t="str">
        <f>IF(Z18="","",VLOOKUP(Z18,シフト記号表!$C$5:$W$46,21,FALSE))</f>
        <v/>
      </c>
      <c r="AA19" s="142" t="str">
        <f>IF(AA18="","",VLOOKUP(AA18,シフト記号表!$C$5:$W$46,21,FALSE))</f>
        <v/>
      </c>
      <c r="AB19" s="140" t="str">
        <f>IF(AB18="","",VLOOKUP(AB18,シフト記号表!$C$5:$W$46,21,FALSE))</f>
        <v/>
      </c>
      <c r="AC19" s="141" t="str">
        <f>IF(AC18="","",VLOOKUP(AC18,シフト記号表!$C$5:$W$46,21,FALSE))</f>
        <v/>
      </c>
      <c r="AD19" s="141" t="str">
        <f>IF(AD18="","",VLOOKUP(AD18,シフト記号表!$C$5:$W$46,21,FALSE))</f>
        <v/>
      </c>
      <c r="AE19" s="141" t="str">
        <f>IF(AE18="","",VLOOKUP(AE18,シフト記号表!$C$5:$W$46,21,FALSE))</f>
        <v/>
      </c>
      <c r="AF19" s="141" t="str">
        <f>IF(AF18="","",VLOOKUP(AF18,シフト記号表!$C$5:$W$46,21,FALSE))</f>
        <v/>
      </c>
      <c r="AG19" s="141" t="str">
        <f>IF(AG18="","",VLOOKUP(AG18,シフト記号表!$C$5:$W$46,21,FALSE))</f>
        <v/>
      </c>
      <c r="AH19" s="142" t="str">
        <f>IF(AH18="","",VLOOKUP(AH18,シフト記号表!$C$5:$W$46,21,FALSE))</f>
        <v/>
      </c>
      <c r="AI19" s="140" t="str">
        <f>IF(AI18="","",VLOOKUP(AI18,シフト記号表!$C$5:$W$46,21,FALSE))</f>
        <v/>
      </c>
      <c r="AJ19" s="141" t="str">
        <f>IF(AJ18="","",VLOOKUP(AJ18,シフト記号表!$C$5:$W$46,21,FALSE))</f>
        <v/>
      </c>
      <c r="AK19" s="141" t="str">
        <f>IF(AK18="","",VLOOKUP(AK18,シフト記号表!$C$5:$W$46,21,FALSE))</f>
        <v/>
      </c>
      <c r="AL19" s="141" t="str">
        <f>IF(AL18="","",VLOOKUP(AL18,シフト記号表!$C$5:$W$46,21,FALSE))</f>
        <v/>
      </c>
      <c r="AM19" s="141" t="str">
        <f>IF(AM18="","",VLOOKUP(AM18,シフト記号表!$C$5:$W$46,21,FALSE))</f>
        <v/>
      </c>
      <c r="AN19" s="141" t="str">
        <f>IF(AN18="","",VLOOKUP(AN18,シフト記号表!$C$5:$W$46,21,FALSE))</f>
        <v/>
      </c>
      <c r="AO19" s="142" t="str">
        <f>IF(AO18="","",VLOOKUP(AO18,シフト記号表!$C$5:$W$46,21,FALSE))</f>
        <v/>
      </c>
      <c r="AP19" s="140" t="str">
        <f>IF(AP18="","",VLOOKUP(AP18,シフト記号表!$C$5:$W$46,21,FALSE))</f>
        <v/>
      </c>
      <c r="AQ19" s="141" t="str">
        <f>IF(AQ18="","",VLOOKUP(AQ18,シフト記号表!$C$5:$W$46,21,FALSE))</f>
        <v/>
      </c>
      <c r="AR19" s="141" t="str">
        <f>IF(AR18="","",VLOOKUP(AR18,シフト記号表!$C$5:$W$46,21,FALSE))</f>
        <v/>
      </c>
      <c r="AS19" s="141" t="str">
        <f>IF(AS18="","",VLOOKUP(AS18,シフト記号表!$C$5:$W$46,21,FALSE))</f>
        <v/>
      </c>
      <c r="AT19" s="141" t="str">
        <f>IF(AT18="","",VLOOKUP(AT18,シフト記号表!$C$5:$W$46,21,FALSE))</f>
        <v/>
      </c>
      <c r="AU19" s="141" t="str">
        <f>IF(AU18="","",VLOOKUP(AU18,シフト記号表!$C$5:$W$46,21,FALSE))</f>
        <v/>
      </c>
      <c r="AV19" s="142" t="str">
        <f>IF(AV18="","",VLOOKUP(AV18,シフト記号表!$C$5:$W$46,21,FALSE))</f>
        <v/>
      </c>
      <c r="AW19" s="140" t="str">
        <f>IF(AW18="","",VLOOKUP(AW18,シフト記号表!$C$5:$W$46,21,FALSE))</f>
        <v/>
      </c>
      <c r="AX19" s="141" t="str">
        <f>IF(AX18="","",VLOOKUP(AX18,シフト記号表!$C$5:$W$46,21,FALSE))</f>
        <v/>
      </c>
      <c r="AY19" s="141" t="str">
        <f>IF(AY18="","",VLOOKUP(AY18,シフト記号表!$C$5:$W$46,21,FALSE))</f>
        <v/>
      </c>
      <c r="AZ19" s="345">
        <f>IF($BC$3="計画",SUM(U19:AV19),IF($BC$3="実績",SUM(U19:AY19),""))</f>
        <v>0</v>
      </c>
      <c r="BA19" s="346"/>
      <c r="BB19" s="347">
        <f>IF($BC$3="計画",AZ19/4,IF($BC$3="実績",(AZ19/($L$10/7)),""))</f>
        <v>0</v>
      </c>
      <c r="BC19" s="348"/>
      <c r="BD19" s="423"/>
      <c r="BE19" s="424"/>
      <c r="BF19" s="424"/>
      <c r="BG19" s="424"/>
      <c r="BH19" s="425"/>
    </row>
    <row r="20" spans="2:60" ht="20.25" customHeight="1" x14ac:dyDescent="0.4">
      <c r="B20" s="496"/>
      <c r="C20" s="458"/>
      <c r="D20" s="459"/>
      <c r="E20" s="460"/>
      <c r="F20" s="461"/>
      <c r="G20" s="449"/>
      <c r="H20" s="450"/>
      <c r="I20" s="450"/>
      <c r="J20" s="438"/>
      <c r="K20" s="456"/>
      <c r="L20" s="454"/>
      <c r="M20" s="457"/>
      <c r="N20" s="228"/>
      <c r="O20" s="237" t="str">
        <f>C18&amp;E18</f>
        <v/>
      </c>
      <c r="P20" s="144" t="s">
        <v>124</v>
      </c>
      <c r="Q20" s="145"/>
      <c r="R20" s="145"/>
      <c r="S20" s="146"/>
      <c r="T20" s="147"/>
      <c r="U20" s="148" t="str">
        <f>IF(U18="","",VLOOKUP(U18,シフト記号表!$C$5:$Y$46,23,FALSE))</f>
        <v/>
      </c>
      <c r="V20" s="149" t="str">
        <f>IF(V18="","",VLOOKUP(V18,シフト記号表!$C$5:$Y$46,23,FALSE))</f>
        <v/>
      </c>
      <c r="W20" s="149" t="str">
        <f>IF(W18="","",VLOOKUP(W18,シフト記号表!$C$5:$Y$46,23,FALSE))</f>
        <v/>
      </c>
      <c r="X20" s="149" t="str">
        <f>IF(X18="","",VLOOKUP(X18,シフト記号表!$C$5:$Y$46,23,FALSE))</f>
        <v/>
      </c>
      <c r="Y20" s="149" t="str">
        <f>IF(Y18="","",VLOOKUP(Y18,シフト記号表!$C$5:$Y$46,23,FALSE))</f>
        <v/>
      </c>
      <c r="Z20" s="149" t="str">
        <f>IF(Z18="","",VLOOKUP(Z18,シフト記号表!$C$5:$Y$46,23,FALSE))</f>
        <v/>
      </c>
      <c r="AA20" s="150" t="str">
        <f>IF(AA18="","",VLOOKUP(AA18,シフト記号表!$C$5:$Y$46,23,FALSE))</f>
        <v/>
      </c>
      <c r="AB20" s="148" t="str">
        <f>IF(AB18="","",VLOOKUP(AB18,シフト記号表!$C$5:$Y$46,23,FALSE))</f>
        <v/>
      </c>
      <c r="AC20" s="149" t="str">
        <f>IF(AC18="","",VLOOKUP(AC18,シフト記号表!$C$5:$Y$46,23,FALSE))</f>
        <v/>
      </c>
      <c r="AD20" s="149" t="str">
        <f>IF(AD18="","",VLOOKUP(AD18,シフト記号表!$C$5:$Y$46,23,FALSE))</f>
        <v/>
      </c>
      <c r="AE20" s="149" t="str">
        <f>IF(AE18="","",VLOOKUP(AE18,シフト記号表!$C$5:$Y$46,23,FALSE))</f>
        <v/>
      </c>
      <c r="AF20" s="149" t="str">
        <f>IF(AF18="","",VLOOKUP(AF18,シフト記号表!$C$5:$Y$46,23,FALSE))</f>
        <v/>
      </c>
      <c r="AG20" s="149" t="str">
        <f>IF(AG18="","",VLOOKUP(AG18,シフト記号表!$C$5:$Y$46,23,FALSE))</f>
        <v/>
      </c>
      <c r="AH20" s="150" t="str">
        <f>IF(AH18="","",VLOOKUP(AH18,シフト記号表!$C$5:$Y$46,23,FALSE))</f>
        <v/>
      </c>
      <c r="AI20" s="148" t="str">
        <f>IF(AI18="","",VLOOKUP(AI18,シフト記号表!$C$5:$Y$46,23,FALSE))</f>
        <v/>
      </c>
      <c r="AJ20" s="149" t="str">
        <f>IF(AJ18="","",VLOOKUP(AJ18,シフト記号表!$C$5:$Y$46,23,FALSE))</f>
        <v/>
      </c>
      <c r="AK20" s="149" t="str">
        <f>IF(AK18="","",VLOOKUP(AK18,シフト記号表!$C$5:$Y$46,23,FALSE))</f>
        <v/>
      </c>
      <c r="AL20" s="149" t="str">
        <f>IF(AL18="","",VLOOKUP(AL18,シフト記号表!$C$5:$Y$46,23,FALSE))</f>
        <v/>
      </c>
      <c r="AM20" s="149" t="str">
        <f>IF(AM18="","",VLOOKUP(AM18,シフト記号表!$C$5:$Y$46,23,FALSE))</f>
        <v/>
      </c>
      <c r="AN20" s="149" t="str">
        <f>IF(AN18="","",VLOOKUP(AN18,シフト記号表!$C$5:$Y$46,23,FALSE))</f>
        <v/>
      </c>
      <c r="AO20" s="150" t="str">
        <f>IF(AO18="","",VLOOKUP(AO18,シフト記号表!$C$5:$Y$46,23,FALSE))</f>
        <v/>
      </c>
      <c r="AP20" s="148" t="str">
        <f>IF(AP18="","",VLOOKUP(AP18,シフト記号表!$C$5:$Y$46,23,FALSE))</f>
        <v/>
      </c>
      <c r="AQ20" s="149" t="str">
        <f>IF(AQ18="","",VLOOKUP(AQ18,シフト記号表!$C$5:$Y$46,23,FALSE))</f>
        <v/>
      </c>
      <c r="AR20" s="149" t="str">
        <f>IF(AR18="","",VLOOKUP(AR18,シフト記号表!$C$5:$Y$46,23,FALSE))</f>
        <v/>
      </c>
      <c r="AS20" s="149" t="str">
        <f>IF(AS18="","",VLOOKUP(AS18,シフト記号表!$C$5:$Y$46,23,FALSE))</f>
        <v/>
      </c>
      <c r="AT20" s="149" t="str">
        <f>IF(AT18="","",VLOOKUP(AT18,シフト記号表!$C$5:$Y$46,23,FALSE))</f>
        <v/>
      </c>
      <c r="AU20" s="149" t="str">
        <f>IF(AU18="","",VLOOKUP(AU18,シフト記号表!$C$5:$Y$46,23,FALSE))</f>
        <v/>
      </c>
      <c r="AV20" s="150" t="str">
        <f>IF(AV18="","",VLOOKUP(AV18,シフト記号表!$C$5:$Y$46,23,FALSE))</f>
        <v/>
      </c>
      <c r="AW20" s="148" t="str">
        <f>IF(AW18="","",VLOOKUP(AW18,シフト記号表!$C$5:$Y$46,23,FALSE))</f>
        <v/>
      </c>
      <c r="AX20" s="149" t="str">
        <f>IF(AX18="","",VLOOKUP(AX18,シフト記号表!$C$5:$Y$46,23,FALSE))</f>
        <v/>
      </c>
      <c r="AY20" s="151" t="str">
        <f>IF(AY18="","",VLOOKUP(AY18,シフト記号表!$C$5:$Y$46,23,FALSE))</f>
        <v/>
      </c>
      <c r="AZ20" s="350">
        <f>IF($BC$3="計画",SUM(U20:AV20),IF($BC$3="実績",SUM(U20:AY20),""))</f>
        <v>0</v>
      </c>
      <c r="BA20" s="351"/>
      <c r="BB20" s="352">
        <f>IF($BC$3="計画",AZ20/4,IF($BC$3="実績",(AZ20/($L$10/7)),""))</f>
        <v>0</v>
      </c>
      <c r="BC20" s="353"/>
      <c r="BD20" s="453"/>
      <c r="BE20" s="454"/>
      <c r="BF20" s="454"/>
      <c r="BG20" s="454"/>
      <c r="BH20" s="455"/>
    </row>
    <row r="21" spans="2:60" ht="20.25" customHeight="1" x14ac:dyDescent="0.4">
      <c r="B21" s="497">
        <f>((ROW()-17)+2)/3</f>
        <v>2</v>
      </c>
      <c r="C21" s="437"/>
      <c r="D21" s="438"/>
      <c r="E21" s="443"/>
      <c r="F21" s="464"/>
      <c r="G21" s="447"/>
      <c r="H21" s="448"/>
      <c r="I21" s="448"/>
      <c r="J21" s="436"/>
      <c r="K21" s="421"/>
      <c r="L21" s="421"/>
      <c r="M21" s="430"/>
      <c r="N21" s="227"/>
      <c r="O21" s="226"/>
      <c r="P21" s="155" t="s">
        <v>17</v>
      </c>
      <c r="Q21" s="156"/>
      <c r="R21" s="156"/>
      <c r="S21" s="157"/>
      <c r="T21" s="158"/>
      <c r="U21" s="72"/>
      <c r="V21" s="76"/>
      <c r="W21" s="76"/>
      <c r="X21" s="76"/>
      <c r="Y21" s="76"/>
      <c r="Z21" s="76"/>
      <c r="AA21" s="73"/>
      <c r="AB21" s="72"/>
      <c r="AC21" s="76"/>
      <c r="AD21" s="76"/>
      <c r="AE21" s="76"/>
      <c r="AF21" s="76"/>
      <c r="AG21" s="76"/>
      <c r="AH21" s="73"/>
      <c r="AI21" s="72"/>
      <c r="AJ21" s="76"/>
      <c r="AK21" s="76"/>
      <c r="AL21" s="76"/>
      <c r="AM21" s="76"/>
      <c r="AN21" s="76"/>
      <c r="AO21" s="73"/>
      <c r="AP21" s="72"/>
      <c r="AQ21" s="76"/>
      <c r="AR21" s="76"/>
      <c r="AS21" s="76"/>
      <c r="AT21" s="76"/>
      <c r="AU21" s="76"/>
      <c r="AV21" s="73"/>
      <c r="AW21" s="72"/>
      <c r="AX21" s="76"/>
      <c r="AY21" s="77"/>
      <c r="AZ21" s="365"/>
      <c r="BA21" s="366"/>
      <c r="BB21" s="367"/>
      <c r="BC21" s="368"/>
      <c r="BD21" s="420"/>
      <c r="BE21" s="421"/>
      <c r="BF21" s="421"/>
      <c r="BG21" s="421"/>
      <c r="BH21" s="422"/>
    </row>
    <row r="22" spans="2:60" ht="20.25" customHeight="1" x14ac:dyDescent="0.4">
      <c r="B22" s="494"/>
      <c r="C22" s="437"/>
      <c r="D22" s="438"/>
      <c r="E22" s="443"/>
      <c r="F22" s="464"/>
      <c r="G22" s="449"/>
      <c r="H22" s="450"/>
      <c r="I22" s="450"/>
      <c r="J22" s="438"/>
      <c r="K22" s="424"/>
      <c r="L22" s="424"/>
      <c r="M22" s="432"/>
      <c r="N22" s="235" t="str">
        <f>C21&amp;E21</f>
        <v/>
      </c>
      <c r="O22" s="226"/>
      <c r="P22" s="136" t="s">
        <v>82</v>
      </c>
      <c r="Q22" s="137"/>
      <c r="R22" s="137"/>
      <c r="S22" s="138"/>
      <c r="T22" s="139"/>
      <c r="U22" s="140" t="str">
        <f>IF(U21="","",VLOOKUP(U21,シフト記号表!$C$5:$W$46,21,FALSE))</f>
        <v/>
      </c>
      <c r="V22" s="141" t="str">
        <f>IF(V21="","",VLOOKUP(V21,シフト記号表!$C$5:$W$46,21,FALSE))</f>
        <v/>
      </c>
      <c r="W22" s="141" t="str">
        <f>IF(W21="","",VLOOKUP(W21,シフト記号表!$C$5:$W$46,21,FALSE))</f>
        <v/>
      </c>
      <c r="X22" s="141" t="str">
        <f>IF(X21="","",VLOOKUP(X21,シフト記号表!$C$5:$W$46,21,FALSE))</f>
        <v/>
      </c>
      <c r="Y22" s="141" t="str">
        <f>IF(Y21="","",VLOOKUP(Y21,シフト記号表!$C$5:$W$46,21,FALSE))</f>
        <v/>
      </c>
      <c r="Z22" s="141" t="str">
        <f>IF(Z21="","",VLOOKUP(Z21,シフト記号表!$C$5:$W$46,21,FALSE))</f>
        <v/>
      </c>
      <c r="AA22" s="142" t="str">
        <f>IF(AA21="","",VLOOKUP(AA21,シフト記号表!$C$5:$W$46,21,FALSE))</f>
        <v/>
      </c>
      <c r="AB22" s="140" t="str">
        <f>IF(AB21="","",VLOOKUP(AB21,シフト記号表!$C$5:$W$46,21,FALSE))</f>
        <v/>
      </c>
      <c r="AC22" s="141" t="str">
        <f>IF(AC21="","",VLOOKUP(AC21,シフト記号表!$C$5:$W$46,21,FALSE))</f>
        <v/>
      </c>
      <c r="AD22" s="141" t="str">
        <f>IF(AD21="","",VLOOKUP(AD21,シフト記号表!$C$5:$W$46,21,FALSE))</f>
        <v/>
      </c>
      <c r="AE22" s="141" t="str">
        <f>IF(AE21="","",VLOOKUP(AE21,シフト記号表!$C$5:$W$46,21,FALSE))</f>
        <v/>
      </c>
      <c r="AF22" s="141" t="str">
        <f>IF(AF21="","",VLOOKUP(AF21,シフト記号表!$C$5:$W$46,21,FALSE))</f>
        <v/>
      </c>
      <c r="AG22" s="141" t="str">
        <f>IF(AG21="","",VLOOKUP(AG21,シフト記号表!$C$5:$W$46,21,FALSE))</f>
        <v/>
      </c>
      <c r="AH22" s="142" t="str">
        <f>IF(AH21="","",VLOOKUP(AH21,シフト記号表!$C$5:$W$46,21,FALSE))</f>
        <v/>
      </c>
      <c r="AI22" s="140" t="str">
        <f>IF(AI21="","",VLOOKUP(AI21,シフト記号表!$C$5:$W$46,21,FALSE))</f>
        <v/>
      </c>
      <c r="AJ22" s="141" t="str">
        <f>IF(AJ21="","",VLOOKUP(AJ21,シフト記号表!$C$5:$W$46,21,FALSE))</f>
        <v/>
      </c>
      <c r="AK22" s="141" t="str">
        <f>IF(AK21="","",VLOOKUP(AK21,シフト記号表!$C$5:$W$46,21,FALSE))</f>
        <v/>
      </c>
      <c r="AL22" s="141" t="str">
        <f>IF(AL21="","",VLOOKUP(AL21,シフト記号表!$C$5:$W$46,21,FALSE))</f>
        <v/>
      </c>
      <c r="AM22" s="141" t="str">
        <f>IF(AM21="","",VLOOKUP(AM21,シフト記号表!$C$5:$W$46,21,FALSE))</f>
        <v/>
      </c>
      <c r="AN22" s="141" t="str">
        <f>IF(AN21="","",VLOOKUP(AN21,シフト記号表!$C$5:$W$46,21,FALSE))</f>
        <v/>
      </c>
      <c r="AO22" s="142" t="str">
        <f>IF(AO21="","",VLOOKUP(AO21,シフト記号表!$C$5:$W$46,21,FALSE))</f>
        <v/>
      </c>
      <c r="AP22" s="140" t="str">
        <f>IF(AP21="","",VLOOKUP(AP21,シフト記号表!$C$5:$W$46,21,FALSE))</f>
        <v/>
      </c>
      <c r="AQ22" s="141" t="str">
        <f>IF(AQ21="","",VLOOKUP(AQ21,シフト記号表!$C$5:$W$46,21,FALSE))</f>
        <v/>
      </c>
      <c r="AR22" s="141" t="str">
        <f>IF(AR21="","",VLOOKUP(AR21,シフト記号表!$C$5:$W$46,21,FALSE))</f>
        <v/>
      </c>
      <c r="AS22" s="141" t="str">
        <f>IF(AS21="","",VLOOKUP(AS21,シフト記号表!$C$5:$W$46,21,FALSE))</f>
        <v/>
      </c>
      <c r="AT22" s="141" t="str">
        <f>IF(AT21="","",VLOOKUP(AT21,シフト記号表!$C$5:$W$46,21,FALSE))</f>
        <v/>
      </c>
      <c r="AU22" s="141" t="str">
        <f>IF(AU21="","",VLOOKUP(AU21,シフト記号表!$C$5:$W$46,21,FALSE))</f>
        <v/>
      </c>
      <c r="AV22" s="142" t="str">
        <f>IF(AV21="","",VLOOKUP(AV21,シフト記号表!$C$5:$W$46,21,FALSE))</f>
        <v/>
      </c>
      <c r="AW22" s="140" t="str">
        <f>IF(AW21="","",VLOOKUP(AW21,シフト記号表!$C$5:$W$46,21,FALSE))</f>
        <v/>
      </c>
      <c r="AX22" s="141" t="str">
        <f>IF(AX21="","",VLOOKUP(AX21,シフト記号表!$C$5:$W$46,21,FALSE))</f>
        <v/>
      </c>
      <c r="AY22" s="141" t="str">
        <f>IF(AY21="","",VLOOKUP(AY21,シフト記号表!$C$5:$W$46,21,FALSE))</f>
        <v/>
      </c>
      <c r="AZ22" s="345">
        <f>IF($BC$3="計画",SUM(U22:AV22),IF($BC$3="実績",SUM(U22:AY22),""))</f>
        <v>0</v>
      </c>
      <c r="BA22" s="346"/>
      <c r="BB22" s="347">
        <f>IF($BC$3="計画",AZ22/4,IF($BC$3="実績",(AZ22/($L$10/7)),""))</f>
        <v>0</v>
      </c>
      <c r="BC22" s="348"/>
      <c r="BD22" s="423"/>
      <c r="BE22" s="424"/>
      <c r="BF22" s="424"/>
      <c r="BG22" s="424"/>
      <c r="BH22" s="425"/>
    </row>
    <row r="23" spans="2:60" ht="20.25" customHeight="1" x14ac:dyDescent="0.4">
      <c r="B23" s="496"/>
      <c r="C23" s="458"/>
      <c r="D23" s="459"/>
      <c r="E23" s="460"/>
      <c r="F23" s="465"/>
      <c r="G23" s="462"/>
      <c r="H23" s="463"/>
      <c r="I23" s="463"/>
      <c r="J23" s="459"/>
      <c r="K23" s="454"/>
      <c r="L23" s="454"/>
      <c r="M23" s="457"/>
      <c r="N23" s="227"/>
      <c r="O23" s="226" t="str">
        <f>C21&amp;E21</f>
        <v/>
      </c>
      <c r="P23" s="144" t="s">
        <v>124</v>
      </c>
      <c r="Q23" s="145"/>
      <c r="R23" s="145"/>
      <c r="S23" s="146"/>
      <c r="T23" s="147"/>
      <c r="U23" s="148" t="str">
        <f>IF(U21="","",VLOOKUP(U21,シフト記号表!$C$5:$Y$46,23,FALSE))</f>
        <v/>
      </c>
      <c r="V23" s="149" t="str">
        <f>IF(V21="","",VLOOKUP(V21,シフト記号表!$C$5:$Y$46,23,FALSE))</f>
        <v/>
      </c>
      <c r="W23" s="149" t="str">
        <f>IF(W21="","",VLOOKUP(W21,シフト記号表!$C$5:$Y$46,23,FALSE))</f>
        <v/>
      </c>
      <c r="X23" s="149" t="str">
        <f>IF(X21="","",VLOOKUP(X21,シフト記号表!$C$5:$Y$46,23,FALSE))</f>
        <v/>
      </c>
      <c r="Y23" s="149" t="str">
        <f>IF(Y21="","",VLOOKUP(Y21,シフト記号表!$C$5:$Y$46,23,FALSE))</f>
        <v/>
      </c>
      <c r="Z23" s="149" t="str">
        <f>IF(Z21="","",VLOOKUP(Z21,シフト記号表!$C$5:$Y$46,23,FALSE))</f>
        <v/>
      </c>
      <c r="AA23" s="150" t="str">
        <f>IF(AA21="","",VLOOKUP(AA21,シフト記号表!$C$5:$Y$46,23,FALSE))</f>
        <v/>
      </c>
      <c r="AB23" s="148" t="str">
        <f>IF(AB21="","",VLOOKUP(AB21,シフト記号表!$C$5:$Y$46,23,FALSE))</f>
        <v/>
      </c>
      <c r="AC23" s="149" t="str">
        <f>IF(AC21="","",VLOOKUP(AC21,シフト記号表!$C$5:$Y$46,23,FALSE))</f>
        <v/>
      </c>
      <c r="AD23" s="149" t="str">
        <f>IF(AD21="","",VLOOKUP(AD21,シフト記号表!$C$5:$Y$46,23,FALSE))</f>
        <v/>
      </c>
      <c r="AE23" s="149" t="str">
        <f>IF(AE21="","",VLOOKUP(AE21,シフト記号表!$C$5:$Y$46,23,FALSE))</f>
        <v/>
      </c>
      <c r="AF23" s="149" t="str">
        <f>IF(AF21="","",VLOOKUP(AF21,シフト記号表!$C$5:$Y$46,23,FALSE))</f>
        <v/>
      </c>
      <c r="AG23" s="149" t="str">
        <f>IF(AG21="","",VLOOKUP(AG21,シフト記号表!$C$5:$Y$46,23,FALSE))</f>
        <v/>
      </c>
      <c r="AH23" s="150" t="str">
        <f>IF(AH21="","",VLOOKUP(AH21,シフト記号表!$C$5:$Y$46,23,FALSE))</f>
        <v/>
      </c>
      <c r="AI23" s="148" t="str">
        <f>IF(AI21="","",VLOOKUP(AI21,シフト記号表!$C$5:$Y$46,23,FALSE))</f>
        <v/>
      </c>
      <c r="AJ23" s="149" t="str">
        <f>IF(AJ21="","",VLOOKUP(AJ21,シフト記号表!$C$5:$Y$46,23,FALSE))</f>
        <v/>
      </c>
      <c r="AK23" s="149" t="str">
        <f>IF(AK21="","",VLOOKUP(AK21,シフト記号表!$C$5:$Y$46,23,FALSE))</f>
        <v/>
      </c>
      <c r="AL23" s="149" t="str">
        <f>IF(AL21="","",VLOOKUP(AL21,シフト記号表!$C$5:$Y$46,23,FALSE))</f>
        <v/>
      </c>
      <c r="AM23" s="149" t="str">
        <f>IF(AM21="","",VLOOKUP(AM21,シフト記号表!$C$5:$Y$46,23,FALSE))</f>
        <v/>
      </c>
      <c r="AN23" s="149" t="str">
        <f>IF(AN21="","",VLOOKUP(AN21,シフト記号表!$C$5:$Y$46,23,FALSE))</f>
        <v/>
      </c>
      <c r="AO23" s="150" t="str">
        <f>IF(AO21="","",VLOOKUP(AO21,シフト記号表!$C$5:$Y$46,23,FALSE))</f>
        <v/>
      </c>
      <c r="AP23" s="148" t="str">
        <f>IF(AP21="","",VLOOKUP(AP21,シフト記号表!$C$5:$Y$46,23,FALSE))</f>
        <v/>
      </c>
      <c r="AQ23" s="149" t="str">
        <f>IF(AQ21="","",VLOOKUP(AQ21,シフト記号表!$C$5:$Y$46,23,FALSE))</f>
        <v/>
      </c>
      <c r="AR23" s="149" t="str">
        <f>IF(AR21="","",VLOOKUP(AR21,シフト記号表!$C$5:$Y$46,23,FALSE))</f>
        <v/>
      </c>
      <c r="AS23" s="149" t="str">
        <f>IF(AS21="","",VLOOKUP(AS21,シフト記号表!$C$5:$Y$46,23,FALSE))</f>
        <v/>
      </c>
      <c r="AT23" s="149" t="str">
        <f>IF(AT21="","",VLOOKUP(AT21,シフト記号表!$C$5:$Y$46,23,FALSE))</f>
        <v/>
      </c>
      <c r="AU23" s="149" t="str">
        <f>IF(AU21="","",VLOOKUP(AU21,シフト記号表!$C$5:$Y$46,23,FALSE))</f>
        <v/>
      </c>
      <c r="AV23" s="150" t="str">
        <f>IF(AV21="","",VLOOKUP(AV21,シフト記号表!$C$5:$Y$46,23,FALSE))</f>
        <v/>
      </c>
      <c r="AW23" s="148" t="str">
        <f>IF(AW21="","",VLOOKUP(AW21,シフト記号表!$C$5:$Y$46,23,FALSE))</f>
        <v/>
      </c>
      <c r="AX23" s="149" t="str">
        <f>IF(AX21="","",VLOOKUP(AX21,シフト記号表!$C$5:$Y$46,23,FALSE))</f>
        <v/>
      </c>
      <c r="AY23" s="149" t="str">
        <f>IF(AY21="","",VLOOKUP(AY21,シフト記号表!$C$5:$Y$46,23,FALSE))</f>
        <v/>
      </c>
      <c r="AZ23" s="350">
        <f>IF($BC$3="計画",SUM(U23:AV23),IF($BC$3="実績",SUM(U23:AY23),""))</f>
        <v>0</v>
      </c>
      <c r="BA23" s="351"/>
      <c r="BB23" s="352">
        <f>IF($BC$3="計画",AZ23/4,IF($BC$3="実績",(AZ23/($L$10/7)),""))</f>
        <v>0</v>
      </c>
      <c r="BC23" s="353"/>
      <c r="BD23" s="453"/>
      <c r="BE23" s="454"/>
      <c r="BF23" s="454"/>
      <c r="BG23" s="454"/>
      <c r="BH23" s="455"/>
    </row>
    <row r="24" spans="2:60" ht="20.25" customHeight="1" x14ac:dyDescent="0.4">
      <c r="B24" s="497">
        <f t="shared" ref="B24:B55" si="1">((ROW()-17)+2)/3</f>
        <v>3</v>
      </c>
      <c r="C24" s="437"/>
      <c r="D24" s="438"/>
      <c r="E24" s="443"/>
      <c r="F24" s="444"/>
      <c r="G24" s="447"/>
      <c r="H24" s="448"/>
      <c r="I24" s="448"/>
      <c r="J24" s="436"/>
      <c r="K24" s="429"/>
      <c r="L24" s="421"/>
      <c r="M24" s="430"/>
      <c r="N24" s="229"/>
      <c r="O24" s="234"/>
      <c r="P24" s="155" t="s">
        <v>17</v>
      </c>
      <c r="Q24" s="156"/>
      <c r="R24" s="156"/>
      <c r="S24" s="157"/>
      <c r="T24" s="158"/>
      <c r="U24" s="72"/>
      <c r="V24" s="76"/>
      <c r="W24" s="76"/>
      <c r="X24" s="76"/>
      <c r="Y24" s="76"/>
      <c r="Z24" s="76"/>
      <c r="AA24" s="73"/>
      <c r="AB24" s="72"/>
      <c r="AC24" s="76"/>
      <c r="AD24" s="76"/>
      <c r="AE24" s="76"/>
      <c r="AF24" s="76"/>
      <c r="AG24" s="76"/>
      <c r="AH24" s="73"/>
      <c r="AI24" s="72"/>
      <c r="AJ24" s="76"/>
      <c r="AK24" s="76"/>
      <c r="AL24" s="76"/>
      <c r="AM24" s="76"/>
      <c r="AN24" s="76"/>
      <c r="AO24" s="73"/>
      <c r="AP24" s="72"/>
      <c r="AQ24" s="76"/>
      <c r="AR24" s="76"/>
      <c r="AS24" s="76"/>
      <c r="AT24" s="76"/>
      <c r="AU24" s="76"/>
      <c r="AV24" s="73"/>
      <c r="AW24" s="72"/>
      <c r="AX24" s="76"/>
      <c r="AY24" s="77"/>
      <c r="AZ24" s="365"/>
      <c r="BA24" s="366"/>
      <c r="BB24" s="367"/>
      <c r="BC24" s="368"/>
      <c r="BD24" s="420"/>
      <c r="BE24" s="421"/>
      <c r="BF24" s="421"/>
      <c r="BG24" s="421"/>
      <c r="BH24" s="422"/>
    </row>
    <row r="25" spans="2:60" ht="20.25" customHeight="1" x14ac:dyDescent="0.4">
      <c r="B25" s="494"/>
      <c r="C25" s="437"/>
      <c r="D25" s="438"/>
      <c r="E25" s="443"/>
      <c r="F25" s="444"/>
      <c r="G25" s="449"/>
      <c r="H25" s="450"/>
      <c r="I25" s="450"/>
      <c r="J25" s="438"/>
      <c r="K25" s="431"/>
      <c r="L25" s="424"/>
      <c r="M25" s="432"/>
      <c r="N25" s="236" t="str">
        <f>C24&amp;E24</f>
        <v/>
      </c>
      <c r="O25" s="233"/>
      <c r="P25" s="136" t="s">
        <v>82</v>
      </c>
      <c r="Q25" s="137"/>
      <c r="R25" s="137"/>
      <c r="S25" s="138"/>
      <c r="T25" s="139"/>
      <c r="U25" s="140" t="str">
        <f>IF(U24="","",VLOOKUP(U24,シフト記号表!$C$5:$W$46,21,FALSE))</f>
        <v/>
      </c>
      <c r="V25" s="141" t="str">
        <f>IF(V24="","",VLOOKUP(V24,シフト記号表!$C$5:$W$46,21,FALSE))</f>
        <v/>
      </c>
      <c r="W25" s="141" t="str">
        <f>IF(W24="","",VLOOKUP(W24,シフト記号表!$C$5:$W$46,21,FALSE))</f>
        <v/>
      </c>
      <c r="X25" s="141" t="str">
        <f>IF(X24="","",VLOOKUP(X24,シフト記号表!$C$5:$W$46,21,FALSE))</f>
        <v/>
      </c>
      <c r="Y25" s="141" t="str">
        <f>IF(Y24="","",VLOOKUP(Y24,シフト記号表!$C$5:$W$46,21,FALSE))</f>
        <v/>
      </c>
      <c r="Z25" s="141" t="str">
        <f>IF(Z24="","",VLOOKUP(Z24,シフト記号表!$C$5:$W$46,21,FALSE))</f>
        <v/>
      </c>
      <c r="AA25" s="142" t="str">
        <f>IF(AA24="","",VLOOKUP(AA24,シフト記号表!$C$5:$W$46,21,FALSE))</f>
        <v/>
      </c>
      <c r="AB25" s="140" t="str">
        <f>IF(AB24="","",VLOOKUP(AB24,シフト記号表!$C$5:$W$46,21,FALSE))</f>
        <v/>
      </c>
      <c r="AC25" s="141" t="str">
        <f>IF(AC24="","",VLOOKUP(AC24,シフト記号表!$C$5:$W$46,21,FALSE))</f>
        <v/>
      </c>
      <c r="AD25" s="141" t="str">
        <f>IF(AD24="","",VLOOKUP(AD24,シフト記号表!$C$5:$W$46,21,FALSE))</f>
        <v/>
      </c>
      <c r="AE25" s="141" t="str">
        <f>IF(AE24="","",VLOOKUP(AE24,シフト記号表!$C$5:$W$46,21,FALSE))</f>
        <v/>
      </c>
      <c r="AF25" s="141" t="str">
        <f>IF(AF24="","",VLOOKUP(AF24,シフト記号表!$C$5:$W$46,21,FALSE))</f>
        <v/>
      </c>
      <c r="AG25" s="141" t="str">
        <f>IF(AG24="","",VLOOKUP(AG24,シフト記号表!$C$5:$W$46,21,FALSE))</f>
        <v/>
      </c>
      <c r="AH25" s="142" t="str">
        <f>IF(AH24="","",VLOOKUP(AH24,シフト記号表!$C$5:$W$46,21,FALSE))</f>
        <v/>
      </c>
      <c r="AI25" s="140" t="str">
        <f>IF(AI24="","",VLOOKUP(AI24,シフト記号表!$C$5:$W$46,21,FALSE))</f>
        <v/>
      </c>
      <c r="AJ25" s="141" t="str">
        <f>IF(AJ24="","",VLOOKUP(AJ24,シフト記号表!$C$5:$W$46,21,FALSE))</f>
        <v/>
      </c>
      <c r="AK25" s="141" t="str">
        <f>IF(AK24="","",VLOOKUP(AK24,シフト記号表!$C$5:$W$46,21,FALSE))</f>
        <v/>
      </c>
      <c r="AL25" s="141" t="str">
        <f>IF(AL24="","",VLOOKUP(AL24,シフト記号表!$C$5:$W$46,21,FALSE))</f>
        <v/>
      </c>
      <c r="AM25" s="141" t="str">
        <f>IF(AM24="","",VLOOKUP(AM24,シフト記号表!$C$5:$W$46,21,FALSE))</f>
        <v/>
      </c>
      <c r="AN25" s="141" t="str">
        <f>IF(AN24="","",VLOOKUP(AN24,シフト記号表!$C$5:$W$46,21,FALSE))</f>
        <v/>
      </c>
      <c r="AO25" s="142" t="str">
        <f>IF(AO24="","",VLOOKUP(AO24,シフト記号表!$C$5:$W$46,21,FALSE))</f>
        <v/>
      </c>
      <c r="AP25" s="140" t="str">
        <f>IF(AP24="","",VLOOKUP(AP24,シフト記号表!$C$5:$W$46,21,FALSE))</f>
        <v/>
      </c>
      <c r="AQ25" s="141" t="str">
        <f>IF(AQ24="","",VLOOKUP(AQ24,シフト記号表!$C$5:$W$46,21,FALSE))</f>
        <v/>
      </c>
      <c r="AR25" s="141" t="str">
        <f>IF(AR24="","",VLOOKUP(AR24,シフト記号表!$C$5:$W$46,21,FALSE))</f>
        <v/>
      </c>
      <c r="AS25" s="141" t="str">
        <f>IF(AS24="","",VLOOKUP(AS24,シフト記号表!$C$5:$W$46,21,FALSE))</f>
        <v/>
      </c>
      <c r="AT25" s="141" t="str">
        <f>IF(AT24="","",VLOOKUP(AT24,シフト記号表!$C$5:$W$46,21,FALSE))</f>
        <v/>
      </c>
      <c r="AU25" s="141" t="str">
        <f>IF(AU24="","",VLOOKUP(AU24,シフト記号表!$C$5:$W$46,21,FALSE))</f>
        <v/>
      </c>
      <c r="AV25" s="142" t="str">
        <f>IF(AV24="","",VLOOKUP(AV24,シフト記号表!$C$5:$W$46,21,FALSE))</f>
        <v/>
      </c>
      <c r="AW25" s="140" t="str">
        <f>IF(AW24="","",VLOOKUP(AW24,シフト記号表!$C$5:$W$46,21,FALSE))</f>
        <v/>
      </c>
      <c r="AX25" s="141" t="str">
        <f>IF(AX24="","",VLOOKUP(AX24,シフト記号表!$C$5:$W$46,21,FALSE))</f>
        <v/>
      </c>
      <c r="AY25" s="141" t="str">
        <f>IF(AY24="","",VLOOKUP(AY24,シフト記号表!$C$5:$W$46,21,FALSE))</f>
        <v/>
      </c>
      <c r="AZ25" s="345">
        <f>IF($BC$3="計画",SUM(U25:AV25),IF($BC$3="実績",SUM(U25:AY25),""))</f>
        <v>0</v>
      </c>
      <c r="BA25" s="346"/>
      <c r="BB25" s="347">
        <f>IF($BC$3="計画",AZ25/4,IF($BC$3="実績",(AZ25/($L$10/7)),""))</f>
        <v>0</v>
      </c>
      <c r="BC25" s="348"/>
      <c r="BD25" s="423"/>
      <c r="BE25" s="424"/>
      <c r="BF25" s="424"/>
      <c r="BG25" s="424"/>
      <c r="BH25" s="425"/>
    </row>
    <row r="26" spans="2:60" ht="20.25" customHeight="1" x14ac:dyDescent="0.4">
      <c r="B26" s="496"/>
      <c r="C26" s="458"/>
      <c r="D26" s="459"/>
      <c r="E26" s="460"/>
      <c r="F26" s="461"/>
      <c r="G26" s="462"/>
      <c r="H26" s="463"/>
      <c r="I26" s="463"/>
      <c r="J26" s="459"/>
      <c r="K26" s="456"/>
      <c r="L26" s="454"/>
      <c r="M26" s="457"/>
      <c r="N26" s="228"/>
      <c r="O26" s="237" t="str">
        <f>C24&amp;E24</f>
        <v/>
      </c>
      <c r="P26" s="144" t="s">
        <v>124</v>
      </c>
      <c r="Q26" s="163"/>
      <c r="R26" s="163"/>
      <c r="S26" s="164"/>
      <c r="T26" s="165"/>
      <c r="U26" s="148" t="str">
        <f>IF(U24="","",VLOOKUP(U24,シフト記号表!$C$5:$Y$46,23,FALSE))</f>
        <v/>
      </c>
      <c r="V26" s="149" t="str">
        <f>IF(V24="","",VLOOKUP(V24,シフト記号表!$C$5:$Y$46,23,FALSE))</f>
        <v/>
      </c>
      <c r="W26" s="149" t="str">
        <f>IF(W24="","",VLOOKUP(W24,シフト記号表!$C$5:$Y$46,23,FALSE))</f>
        <v/>
      </c>
      <c r="X26" s="149" t="str">
        <f>IF(X24="","",VLOOKUP(X24,シフト記号表!$C$5:$Y$46,23,FALSE))</f>
        <v/>
      </c>
      <c r="Y26" s="149" t="str">
        <f>IF(Y24="","",VLOOKUP(Y24,シフト記号表!$C$5:$Y$46,23,FALSE))</f>
        <v/>
      </c>
      <c r="Z26" s="149" t="str">
        <f>IF(Z24="","",VLOOKUP(Z24,シフト記号表!$C$5:$Y$46,23,FALSE))</f>
        <v/>
      </c>
      <c r="AA26" s="150" t="str">
        <f>IF(AA24="","",VLOOKUP(AA24,シフト記号表!$C$5:$Y$46,23,FALSE))</f>
        <v/>
      </c>
      <c r="AB26" s="148" t="str">
        <f>IF(AB24="","",VLOOKUP(AB24,シフト記号表!$C$5:$Y$46,23,FALSE))</f>
        <v/>
      </c>
      <c r="AC26" s="149" t="str">
        <f>IF(AC24="","",VLOOKUP(AC24,シフト記号表!$C$5:$Y$46,23,FALSE))</f>
        <v/>
      </c>
      <c r="AD26" s="149" t="str">
        <f>IF(AD24="","",VLOOKUP(AD24,シフト記号表!$C$5:$Y$46,23,FALSE))</f>
        <v/>
      </c>
      <c r="AE26" s="149" t="str">
        <f>IF(AE24="","",VLOOKUP(AE24,シフト記号表!$C$5:$Y$46,23,FALSE))</f>
        <v/>
      </c>
      <c r="AF26" s="149" t="str">
        <f>IF(AF24="","",VLOOKUP(AF24,シフト記号表!$C$5:$Y$46,23,FALSE))</f>
        <v/>
      </c>
      <c r="AG26" s="149" t="str">
        <f>IF(AG24="","",VLOOKUP(AG24,シフト記号表!$C$5:$Y$46,23,FALSE))</f>
        <v/>
      </c>
      <c r="AH26" s="150" t="str">
        <f>IF(AH24="","",VLOOKUP(AH24,シフト記号表!$C$5:$Y$46,23,FALSE))</f>
        <v/>
      </c>
      <c r="AI26" s="148" t="str">
        <f>IF(AI24="","",VLOOKUP(AI24,シフト記号表!$C$5:$Y$46,23,FALSE))</f>
        <v/>
      </c>
      <c r="AJ26" s="149" t="str">
        <f>IF(AJ24="","",VLOOKUP(AJ24,シフト記号表!$C$5:$Y$46,23,FALSE))</f>
        <v/>
      </c>
      <c r="AK26" s="149" t="str">
        <f>IF(AK24="","",VLOOKUP(AK24,シフト記号表!$C$5:$Y$46,23,FALSE))</f>
        <v/>
      </c>
      <c r="AL26" s="149" t="str">
        <f>IF(AL24="","",VLOOKUP(AL24,シフト記号表!$C$5:$Y$46,23,FALSE))</f>
        <v/>
      </c>
      <c r="AM26" s="149" t="str">
        <f>IF(AM24="","",VLOOKUP(AM24,シフト記号表!$C$5:$Y$46,23,FALSE))</f>
        <v/>
      </c>
      <c r="AN26" s="149" t="str">
        <f>IF(AN24="","",VLOOKUP(AN24,シフト記号表!$C$5:$Y$46,23,FALSE))</f>
        <v/>
      </c>
      <c r="AO26" s="150" t="str">
        <f>IF(AO24="","",VLOOKUP(AO24,シフト記号表!$C$5:$Y$46,23,FALSE))</f>
        <v/>
      </c>
      <c r="AP26" s="148" t="str">
        <f>IF(AP24="","",VLOOKUP(AP24,シフト記号表!$C$5:$Y$46,23,FALSE))</f>
        <v/>
      </c>
      <c r="AQ26" s="149" t="str">
        <f>IF(AQ24="","",VLOOKUP(AQ24,シフト記号表!$C$5:$Y$46,23,FALSE))</f>
        <v/>
      </c>
      <c r="AR26" s="149" t="str">
        <f>IF(AR24="","",VLOOKUP(AR24,シフト記号表!$C$5:$Y$46,23,FALSE))</f>
        <v/>
      </c>
      <c r="AS26" s="149" t="str">
        <f>IF(AS24="","",VLOOKUP(AS24,シフト記号表!$C$5:$Y$46,23,FALSE))</f>
        <v/>
      </c>
      <c r="AT26" s="149" t="str">
        <f>IF(AT24="","",VLOOKUP(AT24,シフト記号表!$C$5:$Y$46,23,FALSE))</f>
        <v/>
      </c>
      <c r="AU26" s="149" t="str">
        <f>IF(AU24="","",VLOOKUP(AU24,シフト記号表!$C$5:$Y$46,23,FALSE))</f>
        <v/>
      </c>
      <c r="AV26" s="150" t="str">
        <f>IF(AV24="","",VLOOKUP(AV24,シフト記号表!$C$5:$Y$46,23,FALSE))</f>
        <v/>
      </c>
      <c r="AW26" s="148" t="str">
        <f>IF(AW24="","",VLOOKUP(AW24,シフト記号表!$C$5:$Y$46,23,FALSE))</f>
        <v/>
      </c>
      <c r="AX26" s="149" t="str">
        <f>IF(AX24="","",VLOOKUP(AX24,シフト記号表!$C$5:$Y$46,23,FALSE))</f>
        <v/>
      </c>
      <c r="AY26" s="149" t="str">
        <f>IF(AY24="","",VLOOKUP(AY24,シフト記号表!$C$5:$Y$46,23,FALSE))</f>
        <v/>
      </c>
      <c r="AZ26" s="350">
        <f>IF($BC$3="計画",SUM(U26:AV26),IF($BC$3="実績",SUM(U26:AY26),""))</f>
        <v>0</v>
      </c>
      <c r="BA26" s="351"/>
      <c r="BB26" s="352">
        <f>IF($BC$3="計画",AZ26/4,IF($BC$3="実績",(AZ26/($L$10/7)),""))</f>
        <v>0</v>
      </c>
      <c r="BC26" s="353"/>
      <c r="BD26" s="453"/>
      <c r="BE26" s="454"/>
      <c r="BF26" s="454"/>
      <c r="BG26" s="454"/>
      <c r="BH26" s="455"/>
    </row>
    <row r="27" spans="2:60" ht="20.25" customHeight="1" x14ac:dyDescent="0.4">
      <c r="B27" s="497">
        <f t="shared" ref="B27:B58" si="2">((ROW()-17)+2)/3</f>
        <v>4</v>
      </c>
      <c r="C27" s="437"/>
      <c r="D27" s="438"/>
      <c r="E27" s="443"/>
      <c r="F27" s="444"/>
      <c r="G27" s="447"/>
      <c r="H27" s="448"/>
      <c r="I27" s="448"/>
      <c r="J27" s="436"/>
      <c r="K27" s="429"/>
      <c r="L27" s="421"/>
      <c r="M27" s="430"/>
      <c r="N27" s="227"/>
      <c r="O27" s="226"/>
      <c r="P27" s="155" t="s">
        <v>17</v>
      </c>
      <c r="Q27" s="156"/>
      <c r="R27" s="156"/>
      <c r="S27" s="157"/>
      <c r="T27" s="158"/>
      <c r="U27" s="72"/>
      <c r="V27" s="76"/>
      <c r="W27" s="76"/>
      <c r="X27" s="76"/>
      <c r="Y27" s="76"/>
      <c r="Z27" s="76"/>
      <c r="AA27" s="73"/>
      <c r="AB27" s="72"/>
      <c r="AC27" s="76"/>
      <c r="AD27" s="76"/>
      <c r="AE27" s="76"/>
      <c r="AF27" s="76"/>
      <c r="AG27" s="76"/>
      <c r="AH27" s="73"/>
      <c r="AI27" s="72"/>
      <c r="AJ27" s="76"/>
      <c r="AK27" s="76"/>
      <c r="AL27" s="76"/>
      <c r="AM27" s="76"/>
      <c r="AN27" s="76"/>
      <c r="AO27" s="73"/>
      <c r="AP27" s="72"/>
      <c r="AQ27" s="76"/>
      <c r="AR27" s="76"/>
      <c r="AS27" s="76"/>
      <c r="AT27" s="76"/>
      <c r="AU27" s="76"/>
      <c r="AV27" s="73"/>
      <c r="AW27" s="72"/>
      <c r="AX27" s="76"/>
      <c r="AY27" s="77"/>
      <c r="AZ27" s="365"/>
      <c r="BA27" s="366"/>
      <c r="BB27" s="367"/>
      <c r="BC27" s="368"/>
      <c r="BD27" s="420"/>
      <c r="BE27" s="421"/>
      <c r="BF27" s="421"/>
      <c r="BG27" s="421"/>
      <c r="BH27" s="422"/>
    </row>
    <row r="28" spans="2:60" ht="20.25" customHeight="1" x14ac:dyDescent="0.4">
      <c r="B28" s="494"/>
      <c r="C28" s="437"/>
      <c r="D28" s="438"/>
      <c r="E28" s="443"/>
      <c r="F28" s="444"/>
      <c r="G28" s="449"/>
      <c r="H28" s="450"/>
      <c r="I28" s="450"/>
      <c r="J28" s="438"/>
      <c r="K28" s="431"/>
      <c r="L28" s="424"/>
      <c r="M28" s="432"/>
      <c r="N28" s="235" t="str">
        <f t="shared" ref="N28" si="3">C27&amp;E27</f>
        <v/>
      </c>
      <c r="O28" s="226"/>
      <c r="P28" s="136" t="s">
        <v>82</v>
      </c>
      <c r="Q28" s="137"/>
      <c r="R28" s="137"/>
      <c r="S28" s="138"/>
      <c r="T28" s="139"/>
      <c r="U28" s="140" t="str">
        <f>IF(U27="","",VLOOKUP(U27,シフト記号表!$C$5:$W$46,21,FALSE))</f>
        <v/>
      </c>
      <c r="V28" s="141" t="str">
        <f>IF(V27="","",VLOOKUP(V27,シフト記号表!$C$5:$W$46,21,FALSE))</f>
        <v/>
      </c>
      <c r="W28" s="141" t="str">
        <f>IF(W27="","",VLOOKUP(W27,シフト記号表!$C$5:$W$46,21,FALSE))</f>
        <v/>
      </c>
      <c r="X28" s="141" t="str">
        <f>IF(X27="","",VLOOKUP(X27,シフト記号表!$C$5:$W$46,21,FALSE))</f>
        <v/>
      </c>
      <c r="Y28" s="141" t="str">
        <f>IF(Y27="","",VLOOKUP(Y27,シフト記号表!$C$5:$W$46,21,FALSE))</f>
        <v/>
      </c>
      <c r="Z28" s="141" t="str">
        <f>IF(Z27="","",VLOOKUP(Z27,シフト記号表!$C$5:$W$46,21,FALSE))</f>
        <v/>
      </c>
      <c r="AA28" s="142" t="str">
        <f>IF(AA27="","",VLOOKUP(AA27,シフト記号表!$C$5:$W$46,21,FALSE))</f>
        <v/>
      </c>
      <c r="AB28" s="140" t="str">
        <f>IF(AB27="","",VLOOKUP(AB27,シフト記号表!$C$5:$W$46,21,FALSE))</f>
        <v/>
      </c>
      <c r="AC28" s="141" t="str">
        <f>IF(AC27="","",VLOOKUP(AC27,シフト記号表!$C$5:$W$46,21,FALSE))</f>
        <v/>
      </c>
      <c r="AD28" s="141" t="str">
        <f>IF(AD27="","",VLOOKUP(AD27,シフト記号表!$C$5:$W$46,21,FALSE))</f>
        <v/>
      </c>
      <c r="AE28" s="141" t="str">
        <f>IF(AE27="","",VLOOKUP(AE27,シフト記号表!$C$5:$W$46,21,FALSE))</f>
        <v/>
      </c>
      <c r="AF28" s="141" t="str">
        <f>IF(AF27="","",VLOOKUP(AF27,シフト記号表!$C$5:$W$46,21,FALSE))</f>
        <v/>
      </c>
      <c r="AG28" s="141" t="str">
        <f>IF(AG27="","",VLOOKUP(AG27,シフト記号表!$C$5:$W$46,21,FALSE))</f>
        <v/>
      </c>
      <c r="AH28" s="142" t="str">
        <f>IF(AH27="","",VLOOKUP(AH27,シフト記号表!$C$5:$W$46,21,FALSE))</f>
        <v/>
      </c>
      <c r="AI28" s="140" t="str">
        <f>IF(AI27="","",VLOOKUP(AI27,シフト記号表!$C$5:$W$46,21,FALSE))</f>
        <v/>
      </c>
      <c r="AJ28" s="141" t="str">
        <f>IF(AJ27="","",VLOOKUP(AJ27,シフト記号表!$C$5:$W$46,21,FALSE))</f>
        <v/>
      </c>
      <c r="AK28" s="141" t="str">
        <f>IF(AK27="","",VLOOKUP(AK27,シフト記号表!$C$5:$W$46,21,FALSE))</f>
        <v/>
      </c>
      <c r="AL28" s="141" t="str">
        <f>IF(AL27="","",VLOOKUP(AL27,シフト記号表!$C$5:$W$46,21,FALSE))</f>
        <v/>
      </c>
      <c r="AM28" s="141" t="str">
        <f>IF(AM27="","",VLOOKUP(AM27,シフト記号表!$C$5:$W$46,21,FALSE))</f>
        <v/>
      </c>
      <c r="AN28" s="141" t="str">
        <f>IF(AN27="","",VLOOKUP(AN27,シフト記号表!$C$5:$W$46,21,FALSE))</f>
        <v/>
      </c>
      <c r="AO28" s="142" t="str">
        <f>IF(AO27="","",VLOOKUP(AO27,シフト記号表!$C$5:$W$46,21,FALSE))</f>
        <v/>
      </c>
      <c r="AP28" s="140" t="str">
        <f>IF(AP27="","",VLOOKUP(AP27,シフト記号表!$C$5:$W$46,21,FALSE))</f>
        <v/>
      </c>
      <c r="AQ28" s="141" t="str">
        <f>IF(AQ27="","",VLOOKUP(AQ27,シフト記号表!$C$5:$W$46,21,FALSE))</f>
        <v/>
      </c>
      <c r="AR28" s="141" t="str">
        <f>IF(AR27="","",VLOOKUP(AR27,シフト記号表!$C$5:$W$46,21,FALSE))</f>
        <v/>
      </c>
      <c r="AS28" s="141" t="str">
        <f>IF(AS27="","",VLOOKUP(AS27,シフト記号表!$C$5:$W$46,21,FALSE))</f>
        <v/>
      </c>
      <c r="AT28" s="141" t="str">
        <f>IF(AT27="","",VLOOKUP(AT27,シフト記号表!$C$5:$W$46,21,FALSE))</f>
        <v/>
      </c>
      <c r="AU28" s="141" t="str">
        <f>IF(AU27="","",VLOOKUP(AU27,シフト記号表!$C$5:$W$46,21,FALSE))</f>
        <v/>
      </c>
      <c r="AV28" s="142" t="str">
        <f>IF(AV27="","",VLOOKUP(AV27,シフト記号表!$C$5:$W$46,21,FALSE))</f>
        <v/>
      </c>
      <c r="AW28" s="140" t="str">
        <f>IF(AW27="","",VLOOKUP(AW27,シフト記号表!$C$5:$W$46,21,FALSE))</f>
        <v/>
      </c>
      <c r="AX28" s="141" t="str">
        <f>IF(AX27="","",VLOOKUP(AX27,シフト記号表!$C$5:$W$46,21,FALSE))</f>
        <v/>
      </c>
      <c r="AY28" s="141" t="str">
        <f>IF(AY27="","",VLOOKUP(AY27,シフト記号表!$C$5:$W$46,21,FALSE))</f>
        <v/>
      </c>
      <c r="AZ28" s="345">
        <f>IF($BC$3="計画",SUM(U28:AV28),IF($BC$3="実績",SUM(U28:AY28),""))</f>
        <v>0</v>
      </c>
      <c r="BA28" s="346"/>
      <c r="BB28" s="347">
        <f>IF($BC$3="計画",AZ28/4,IF($BC$3="実績",(AZ28/($L$10/7)),""))</f>
        <v>0</v>
      </c>
      <c r="BC28" s="348"/>
      <c r="BD28" s="423"/>
      <c r="BE28" s="424"/>
      <c r="BF28" s="424"/>
      <c r="BG28" s="424"/>
      <c r="BH28" s="425"/>
    </row>
    <row r="29" spans="2:60" ht="20.25" customHeight="1" x14ac:dyDescent="0.4">
      <c r="B29" s="496"/>
      <c r="C29" s="458"/>
      <c r="D29" s="459"/>
      <c r="E29" s="460"/>
      <c r="F29" s="461"/>
      <c r="G29" s="462"/>
      <c r="H29" s="463"/>
      <c r="I29" s="463"/>
      <c r="J29" s="459"/>
      <c r="K29" s="456"/>
      <c r="L29" s="454"/>
      <c r="M29" s="457"/>
      <c r="N29" s="227"/>
      <c r="O29" s="226" t="str">
        <f t="shared" ref="O29" si="4">C27&amp;E27</f>
        <v/>
      </c>
      <c r="P29" s="144" t="s">
        <v>124</v>
      </c>
      <c r="Q29" s="166"/>
      <c r="R29" s="166"/>
      <c r="S29" s="146"/>
      <c r="T29" s="147"/>
      <c r="U29" s="148" t="str">
        <f>IF(U27="","",VLOOKUP(U27,シフト記号表!$C$5:$Y$46,23,FALSE))</f>
        <v/>
      </c>
      <c r="V29" s="149" t="str">
        <f>IF(V27="","",VLOOKUP(V27,シフト記号表!$C$5:$Y$46,23,FALSE))</f>
        <v/>
      </c>
      <c r="W29" s="149" t="str">
        <f>IF(W27="","",VLOOKUP(W27,シフト記号表!$C$5:$Y$46,23,FALSE))</f>
        <v/>
      </c>
      <c r="X29" s="149" t="str">
        <f>IF(X27="","",VLOOKUP(X27,シフト記号表!$C$5:$Y$46,23,FALSE))</f>
        <v/>
      </c>
      <c r="Y29" s="149" t="str">
        <f>IF(Y27="","",VLOOKUP(Y27,シフト記号表!$C$5:$Y$46,23,FALSE))</f>
        <v/>
      </c>
      <c r="Z29" s="149" t="str">
        <f>IF(Z27="","",VLOOKUP(Z27,シフト記号表!$C$5:$Y$46,23,FALSE))</f>
        <v/>
      </c>
      <c r="AA29" s="150" t="str">
        <f>IF(AA27="","",VLOOKUP(AA27,シフト記号表!$C$5:$Y$46,23,FALSE))</f>
        <v/>
      </c>
      <c r="AB29" s="148" t="str">
        <f>IF(AB27="","",VLOOKUP(AB27,シフト記号表!$C$5:$Y$46,23,FALSE))</f>
        <v/>
      </c>
      <c r="AC29" s="149" t="str">
        <f>IF(AC27="","",VLOOKUP(AC27,シフト記号表!$C$5:$Y$46,23,FALSE))</f>
        <v/>
      </c>
      <c r="AD29" s="149" t="str">
        <f>IF(AD27="","",VLOOKUP(AD27,シフト記号表!$C$5:$Y$46,23,FALSE))</f>
        <v/>
      </c>
      <c r="AE29" s="149" t="str">
        <f>IF(AE27="","",VLOOKUP(AE27,シフト記号表!$C$5:$Y$46,23,FALSE))</f>
        <v/>
      </c>
      <c r="AF29" s="149" t="str">
        <f>IF(AF27="","",VLOOKUP(AF27,シフト記号表!$C$5:$Y$46,23,FALSE))</f>
        <v/>
      </c>
      <c r="AG29" s="149" t="str">
        <f>IF(AG27="","",VLOOKUP(AG27,シフト記号表!$C$5:$Y$46,23,FALSE))</f>
        <v/>
      </c>
      <c r="AH29" s="150" t="str">
        <f>IF(AH27="","",VLOOKUP(AH27,シフト記号表!$C$5:$Y$46,23,FALSE))</f>
        <v/>
      </c>
      <c r="AI29" s="148" t="str">
        <f>IF(AI27="","",VLOOKUP(AI27,シフト記号表!$C$5:$Y$46,23,FALSE))</f>
        <v/>
      </c>
      <c r="AJ29" s="149" t="str">
        <f>IF(AJ27="","",VLOOKUP(AJ27,シフト記号表!$C$5:$Y$46,23,FALSE))</f>
        <v/>
      </c>
      <c r="AK29" s="149" t="str">
        <f>IF(AK27="","",VLOOKUP(AK27,シフト記号表!$C$5:$Y$46,23,FALSE))</f>
        <v/>
      </c>
      <c r="AL29" s="149" t="str">
        <f>IF(AL27="","",VLOOKUP(AL27,シフト記号表!$C$5:$Y$46,23,FALSE))</f>
        <v/>
      </c>
      <c r="AM29" s="149" t="str">
        <f>IF(AM27="","",VLOOKUP(AM27,シフト記号表!$C$5:$Y$46,23,FALSE))</f>
        <v/>
      </c>
      <c r="AN29" s="149" t="str">
        <f>IF(AN27="","",VLOOKUP(AN27,シフト記号表!$C$5:$Y$46,23,FALSE))</f>
        <v/>
      </c>
      <c r="AO29" s="150" t="str">
        <f>IF(AO27="","",VLOOKUP(AO27,シフト記号表!$C$5:$Y$46,23,FALSE))</f>
        <v/>
      </c>
      <c r="AP29" s="148" t="str">
        <f>IF(AP27="","",VLOOKUP(AP27,シフト記号表!$C$5:$Y$46,23,FALSE))</f>
        <v/>
      </c>
      <c r="AQ29" s="149" t="str">
        <f>IF(AQ27="","",VLOOKUP(AQ27,シフト記号表!$C$5:$Y$46,23,FALSE))</f>
        <v/>
      </c>
      <c r="AR29" s="149" t="str">
        <f>IF(AR27="","",VLOOKUP(AR27,シフト記号表!$C$5:$Y$46,23,FALSE))</f>
        <v/>
      </c>
      <c r="AS29" s="149" t="str">
        <f>IF(AS27="","",VLOOKUP(AS27,シフト記号表!$C$5:$Y$46,23,FALSE))</f>
        <v/>
      </c>
      <c r="AT29" s="149" t="str">
        <f>IF(AT27="","",VLOOKUP(AT27,シフト記号表!$C$5:$Y$46,23,FALSE))</f>
        <v/>
      </c>
      <c r="AU29" s="149" t="str">
        <f>IF(AU27="","",VLOOKUP(AU27,シフト記号表!$C$5:$Y$46,23,FALSE))</f>
        <v/>
      </c>
      <c r="AV29" s="150" t="str">
        <f>IF(AV27="","",VLOOKUP(AV27,シフト記号表!$C$5:$Y$46,23,FALSE))</f>
        <v/>
      </c>
      <c r="AW29" s="148" t="str">
        <f>IF(AW27="","",VLOOKUP(AW27,シフト記号表!$C$5:$Y$46,23,FALSE))</f>
        <v/>
      </c>
      <c r="AX29" s="149" t="str">
        <f>IF(AX27="","",VLOOKUP(AX27,シフト記号表!$C$5:$Y$46,23,FALSE))</f>
        <v/>
      </c>
      <c r="AY29" s="149" t="str">
        <f>IF(AY27="","",VLOOKUP(AY27,シフト記号表!$C$5:$Y$46,23,FALSE))</f>
        <v/>
      </c>
      <c r="AZ29" s="350">
        <f>IF($BC$3="計画",SUM(U29:AV29),IF($BC$3="実績",SUM(U29:AY29),""))</f>
        <v>0</v>
      </c>
      <c r="BA29" s="351"/>
      <c r="BB29" s="352">
        <f>IF($BC$3="計画",AZ29/4,IF($BC$3="実績",(AZ29/($L$10/7)),""))</f>
        <v>0</v>
      </c>
      <c r="BC29" s="353"/>
      <c r="BD29" s="453"/>
      <c r="BE29" s="454"/>
      <c r="BF29" s="454"/>
      <c r="BG29" s="454"/>
      <c r="BH29" s="455"/>
    </row>
    <row r="30" spans="2:60" ht="20.25" customHeight="1" x14ac:dyDescent="0.4">
      <c r="B30" s="497">
        <f t="shared" ref="B30:B61" si="5">((ROW()-17)+2)/3</f>
        <v>5</v>
      </c>
      <c r="C30" s="437"/>
      <c r="D30" s="438"/>
      <c r="E30" s="443"/>
      <c r="F30" s="444"/>
      <c r="G30" s="447"/>
      <c r="H30" s="448"/>
      <c r="I30" s="448"/>
      <c r="J30" s="436"/>
      <c r="K30" s="429"/>
      <c r="L30" s="421"/>
      <c r="M30" s="430"/>
      <c r="N30" s="229"/>
      <c r="O30" s="234"/>
      <c r="P30" s="155" t="s">
        <v>17</v>
      </c>
      <c r="Q30" s="156"/>
      <c r="R30" s="156"/>
      <c r="S30" s="157"/>
      <c r="T30" s="158"/>
      <c r="U30" s="72"/>
      <c r="V30" s="76"/>
      <c r="W30" s="76"/>
      <c r="X30" s="76"/>
      <c r="Y30" s="76"/>
      <c r="Z30" s="76"/>
      <c r="AA30" s="73"/>
      <c r="AB30" s="72"/>
      <c r="AC30" s="76"/>
      <c r="AD30" s="76"/>
      <c r="AE30" s="76"/>
      <c r="AF30" s="76"/>
      <c r="AG30" s="76"/>
      <c r="AH30" s="73"/>
      <c r="AI30" s="72"/>
      <c r="AJ30" s="76"/>
      <c r="AK30" s="76"/>
      <c r="AL30" s="76"/>
      <c r="AM30" s="76"/>
      <c r="AN30" s="76"/>
      <c r="AO30" s="73"/>
      <c r="AP30" s="72"/>
      <c r="AQ30" s="76"/>
      <c r="AR30" s="76"/>
      <c r="AS30" s="76"/>
      <c r="AT30" s="76"/>
      <c r="AU30" s="76"/>
      <c r="AV30" s="73"/>
      <c r="AW30" s="72"/>
      <c r="AX30" s="76"/>
      <c r="AY30" s="77"/>
      <c r="AZ30" s="365"/>
      <c r="BA30" s="366"/>
      <c r="BB30" s="367"/>
      <c r="BC30" s="368"/>
      <c r="BD30" s="420"/>
      <c r="BE30" s="421"/>
      <c r="BF30" s="421"/>
      <c r="BG30" s="421"/>
      <c r="BH30" s="422"/>
    </row>
    <row r="31" spans="2:60" ht="20.25" customHeight="1" x14ac:dyDescent="0.4">
      <c r="B31" s="494"/>
      <c r="C31" s="437"/>
      <c r="D31" s="438"/>
      <c r="E31" s="443"/>
      <c r="F31" s="444"/>
      <c r="G31" s="449"/>
      <c r="H31" s="450"/>
      <c r="I31" s="450"/>
      <c r="J31" s="438"/>
      <c r="K31" s="431"/>
      <c r="L31" s="424"/>
      <c r="M31" s="432"/>
      <c r="N31" s="236" t="str">
        <f t="shared" ref="N31" si="6">C30&amp;E30</f>
        <v/>
      </c>
      <c r="O31" s="233"/>
      <c r="P31" s="136" t="s">
        <v>82</v>
      </c>
      <c r="Q31" s="137"/>
      <c r="R31" s="137"/>
      <c r="S31" s="138"/>
      <c r="T31" s="139"/>
      <c r="U31" s="140" t="str">
        <f>IF(U30="","",VLOOKUP(U30,シフト記号表!$C$5:$W$46,21,FALSE))</f>
        <v/>
      </c>
      <c r="V31" s="141" t="str">
        <f>IF(V30="","",VLOOKUP(V30,シフト記号表!$C$5:$W$46,21,FALSE))</f>
        <v/>
      </c>
      <c r="W31" s="141" t="str">
        <f>IF(W30="","",VLOOKUP(W30,シフト記号表!$C$5:$W$46,21,FALSE))</f>
        <v/>
      </c>
      <c r="X31" s="141" t="str">
        <f>IF(X30="","",VLOOKUP(X30,シフト記号表!$C$5:$W$46,21,FALSE))</f>
        <v/>
      </c>
      <c r="Y31" s="141" t="str">
        <f>IF(Y30="","",VLOOKUP(Y30,シフト記号表!$C$5:$W$46,21,FALSE))</f>
        <v/>
      </c>
      <c r="Z31" s="141" t="str">
        <f>IF(Z30="","",VLOOKUP(Z30,シフト記号表!$C$5:$W$46,21,FALSE))</f>
        <v/>
      </c>
      <c r="AA31" s="142" t="str">
        <f>IF(AA30="","",VLOOKUP(AA30,シフト記号表!$C$5:$W$46,21,FALSE))</f>
        <v/>
      </c>
      <c r="AB31" s="140" t="str">
        <f>IF(AB30="","",VLOOKUP(AB30,シフト記号表!$C$5:$W$46,21,FALSE))</f>
        <v/>
      </c>
      <c r="AC31" s="141" t="str">
        <f>IF(AC30="","",VLOOKUP(AC30,シフト記号表!$C$5:$W$46,21,FALSE))</f>
        <v/>
      </c>
      <c r="AD31" s="141" t="str">
        <f>IF(AD30="","",VLOOKUP(AD30,シフト記号表!$C$5:$W$46,21,FALSE))</f>
        <v/>
      </c>
      <c r="AE31" s="141" t="str">
        <f>IF(AE30="","",VLOOKUP(AE30,シフト記号表!$C$5:$W$46,21,FALSE))</f>
        <v/>
      </c>
      <c r="AF31" s="141" t="str">
        <f>IF(AF30="","",VLOOKUP(AF30,シフト記号表!$C$5:$W$46,21,FALSE))</f>
        <v/>
      </c>
      <c r="AG31" s="141" t="str">
        <f>IF(AG30="","",VLOOKUP(AG30,シフト記号表!$C$5:$W$46,21,FALSE))</f>
        <v/>
      </c>
      <c r="AH31" s="142" t="str">
        <f>IF(AH30="","",VLOOKUP(AH30,シフト記号表!$C$5:$W$46,21,FALSE))</f>
        <v/>
      </c>
      <c r="AI31" s="140" t="str">
        <f>IF(AI30="","",VLOOKUP(AI30,シフト記号表!$C$5:$W$46,21,FALSE))</f>
        <v/>
      </c>
      <c r="AJ31" s="141" t="str">
        <f>IF(AJ30="","",VLOOKUP(AJ30,シフト記号表!$C$5:$W$46,21,FALSE))</f>
        <v/>
      </c>
      <c r="AK31" s="141" t="str">
        <f>IF(AK30="","",VLOOKUP(AK30,シフト記号表!$C$5:$W$46,21,FALSE))</f>
        <v/>
      </c>
      <c r="AL31" s="141" t="str">
        <f>IF(AL30="","",VLOOKUP(AL30,シフト記号表!$C$5:$W$46,21,FALSE))</f>
        <v/>
      </c>
      <c r="AM31" s="141" t="str">
        <f>IF(AM30="","",VLOOKUP(AM30,シフト記号表!$C$5:$W$46,21,FALSE))</f>
        <v/>
      </c>
      <c r="AN31" s="141" t="str">
        <f>IF(AN30="","",VLOOKUP(AN30,シフト記号表!$C$5:$W$46,21,FALSE))</f>
        <v/>
      </c>
      <c r="AO31" s="142" t="str">
        <f>IF(AO30="","",VLOOKUP(AO30,シフト記号表!$C$5:$W$46,21,FALSE))</f>
        <v/>
      </c>
      <c r="AP31" s="140" t="str">
        <f>IF(AP30="","",VLOOKUP(AP30,シフト記号表!$C$5:$W$46,21,FALSE))</f>
        <v/>
      </c>
      <c r="AQ31" s="141" t="str">
        <f>IF(AQ30="","",VLOOKUP(AQ30,シフト記号表!$C$5:$W$46,21,FALSE))</f>
        <v/>
      </c>
      <c r="AR31" s="141" t="str">
        <f>IF(AR30="","",VLOOKUP(AR30,シフト記号表!$C$5:$W$46,21,FALSE))</f>
        <v/>
      </c>
      <c r="AS31" s="141" t="str">
        <f>IF(AS30="","",VLOOKUP(AS30,シフト記号表!$C$5:$W$46,21,FALSE))</f>
        <v/>
      </c>
      <c r="AT31" s="141" t="str">
        <f>IF(AT30="","",VLOOKUP(AT30,シフト記号表!$C$5:$W$46,21,FALSE))</f>
        <v/>
      </c>
      <c r="AU31" s="141" t="str">
        <f>IF(AU30="","",VLOOKUP(AU30,シフト記号表!$C$5:$W$46,21,FALSE))</f>
        <v/>
      </c>
      <c r="AV31" s="142" t="str">
        <f>IF(AV30="","",VLOOKUP(AV30,シフト記号表!$C$5:$W$46,21,FALSE))</f>
        <v/>
      </c>
      <c r="AW31" s="140" t="str">
        <f>IF(AW30="","",VLOOKUP(AW30,シフト記号表!$C$5:$W$46,21,FALSE))</f>
        <v/>
      </c>
      <c r="AX31" s="141" t="str">
        <f>IF(AX30="","",VLOOKUP(AX30,シフト記号表!$C$5:$W$46,21,FALSE))</f>
        <v/>
      </c>
      <c r="AY31" s="141" t="str">
        <f>IF(AY30="","",VLOOKUP(AY30,シフト記号表!$C$5:$W$46,21,FALSE))</f>
        <v/>
      </c>
      <c r="AZ31" s="345">
        <f>IF($BC$3="計画",SUM(U31:AV31),IF($BC$3="実績",SUM(U31:AY31),""))</f>
        <v>0</v>
      </c>
      <c r="BA31" s="346"/>
      <c r="BB31" s="347">
        <f>IF($BC$3="計画",AZ31/4,IF($BC$3="実績",(AZ31/($L$10/7)),""))</f>
        <v>0</v>
      </c>
      <c r="BC31" s="348"/>
      <c r="BD31" s="423"/>
      <c r="BE31" s="424"/>
      <c r="BF31" s="424"/>
      <c r="BG31" s="424"/>
      <c r="BH31" s="425"/>
    </row>
    <row r="32" spans="2:60" ht="20.25" customHeight="1" x14ac:dyDescent="0.4">
      <c r="B32" s="496"/>
      <c r="C32" s="458"/>
      <c r="D32" s="459"/>
      <c r="E32" s="460"/>
      <c r="F32" s="461"/>
      <c r="G32" s="462"/>
      <c r="H32" s="463"/>
      <c r="I32" s="463"/>
      <c r="J32" s="459"/>
      <c r="K32" s="456"/>
      <c r="L32" s="454"/>
      <c r="M32" s="457"/>
      <c r="N32" s="228"/>
      <c r="O32" s="237" t="str">
        <f t="shared" ref="O32" si="7">C30&amp;E30</f>
        <v/>
      </c>
      <c r="P32" s="144" t="s">
        <v>124</v>
      </c>
      <c r="Q32" s="145"/>
      <c r="R32" s="145"/>
      <c r="S32" s="167"/>
      <c r="T32" s="168"/>
      <c r="U32" s="148" t="str">
        <f>IF(U30="","",VLOOKUP(U30,シフト記号表!$C$5:$Y$46,23,FALSE))</f>
        <v/>
      </c>
      <c r="V32" s="149" t="str">
        <f>IF(V30="","",VLOOKUP(V30,シフト記号表!$C$5:$Y$46,23,FALSE))</f>
        <v/>
      </c>
      <c r="W32" s="149" t="str">
        <f>IF(W30="","",VLOOKUP(W30,シフト記号表!$C$5:$Y$46,23,FALSE))</f>
        <v/>
      </c>
      <c r="X32" s="149" t="str">
        <f>IF(X30="","",VLOOKUP(X30,シフト記号表!$C$5:$Y$46,23,FALSE))</f>
        <v/>
      </c>
      <c r="Y32" s="149" t="str">
        <f>IF(Y30="","",VLOOKUP(Y30,シフト記号表!$C$5:$Y$46,23,FALSE))</f>
        <v/>
      </c>
      <c r="Z32" s="149" t="str">
        <f>IF(Z30="","",VLOOKUP(Z30,シフト記号表!$C$5:$Y$46,23,FALSE))</f>
        <v/>
      </c>
      <c r="AA32" s="150" t="str">
        <f>IF(AA30="","",VLOOKUP(AA30,シフト記号表!$C$5:$Y$46,23,FALSE))</f>
        <v/>
      </c>
      <c r="AB32" s="148" t="str">
        <f>IF(AB30="","",VLOOKUP(AB30,シフト記号表!$C$5:$Y$46,23,FALSE))</f>
        <v/>
      </c>
      <c r="AC32" s="149" t="str">
        <f>IF(AC30="","",VLOOKUP(AC30,シフト記号表!$C$5:$Y$46,23,FALSE))</f>
        <v/>
      </c>
      <c r="AD32" s="149" t="str">
        <f>IF(AD30="","",VLOOKUP(AD30,シフト記号表!$C$5:$Y$46,23,FALSE))</f>
        <v/>
      </c>
      <c r="AE32" s="149" t="str">
        <f>IF(AE30="","",VLOOKUP(AE30,シフト記号表!$C$5:$Y$46,23,FALSE))</f>
        <v/>
      </c>
      <c r="AF32" s="149" t="str">
        <f>IF(AF30="","",VLOOKUP(AF30,シフト記号表!$C$5:$Y$46,23,FALSE))</f>
        <v/>
      </c>
      <c r="AG32" s="149" t="str">
        <f>IF(AG30="","",VLOOKUP(AG30,シフト記号表!$C$5:$Y$46,23,FALSE))</f>
        <v/>
      </c>
      <c r="AH32" s="150" t="str">
        <f>IF(AH30="","",VLOOKUP(AH30,シフト記号表!$C$5:$Y$46,23,FALSE))</f>
        <v/>
      </c>
      <c r="AI32" s="148" t="str">
        <f>IF(AI30="","",VLOOKUP(AI30,シフト記号表!$C$5:$Y$46,23,FALSE))</f>
        <v/>
      </c>
      <c r="AJ32" s="149" t="str">
        <f>IF(AJ30="","",VLOOKUP(AJ30,シフト記号表!$C$5:$Y$46,23,FALSE))</f>
        <v/>
      </c>
      <c r="AK32" s="149" t="str">
        <f>IF(AK30="","",VLOOKUP(AK30,シフト記号表!$C$5:$Y$46,23,FALSE))</f>
        <v/>
      </c>
      <c r="AL32" s="149" t="str">
        <f>IF(AL30="","",VLOOKUP(AL30,シフト記号表!$C$5:$Y$46,23,FALSE))</f>
        <v/>
      </c>
      <c r="AM32" s="149" t="str">
        <f>IF(AM30="","",VLOOKUP(AM30,シフト記号表!$C$5:$Y$46,23,FALSE))</f>
        <v/>
      </c>
      <c r="AN32" s="149" t="str">
        <f>IF(AN30="","",VLOOKUP(AN30,シフト記号表!$C$5:$Y$46,23,FALSE))</f>
        <v/>
      </c>
      <c r="AO32" s="150" t="str">
        <f>IF(AO30="","",VLOOKUP(AO30,シフト記号表!$C$5:$Y$46,23,FALSE))</f>
        <v/>
      </c>
      <c r="AP32" s="148" t="str">
        <f>IF(AP30="","",VLOOKUP(AP30,シフト記号表!$C$5:$Y$46,23,FALSE))</f>
        <v/>
      </c>
      <c r="AQ32" s="149" t="str">
        <f>IF(AQ30="","",VLOOKUP(AQ30,シフト記号表!$C$5:$Y$46,23,FALSE))</f>
        <v/>
      </c>
      <c r="AR32" s="149" t="str">
        <f>IF(AR30="","",VLOOKUP(AR30,シフト記号表!$C$5:$Y$46,23,FALSE))</f>
        <v/>
      </c>
      <c r="AS32" s="149" t="str">
        <f>IF(AS30="","",VLOOKUP(AS30,シフト記号表!$C$5:$Y$46,23,FALSE))</f>
        <v/>
      </c>
      <c r="AT32" s="149" t="str">
        <f>IF(AT30="","",VLOOKUP(AT30,シフト記号表!$C$5:$Y$46,23,FALSE))</f>
        <v/>
      </c>
      <c r="AU32" s="149" t="str">
        <f>IF(AU30="","",VLOOKUP(AU30,シフト記号表!$C$5:$Y$46,23,FALSE))</f>
        <v/>
      </c>
      <c r="AV32" s="150" t="str">
        <f>IF(AV30="","",VLOOKUP(AV30,シフト記号表!$C$5:$Y$46,23,FALSE))</f>
        <v/>
      </c>
      <c r="AW32" s="148" t="str">
        <f>IF(AW30="","",VLOOKUP(AW30,シフト記号表!$C$5:$Y$46,23,FALSE))</f>
        <v/>
      </c>
      <c r="AX32" s="149" t="str">
        <f>IF(AX30="","",VLOOKUP(AX30,シフト記号表!$C$5:$Y$46,23,FALSE))</f>
        <v/>
      </c>
      <c r="AY32" s="149" t="str">
        <f>IF(AY30="","",VLOOKUP(AY30,シフト記号表!$C$5:$Y$46,23,FALSE))</f>
        <v/>
      </c>
      <c r="AZ32" s="350">
        <f>IF($BC$3="計画",SUM(U32:AV32),IF($BC$3="実績",SUM(U32:AY32),""))</f>
        <v>0</v>
      </c>
      <c r="BA32" s="351"/>
      <c r="BB32" s="352">
        <f>IF($BC$3="計画",AZ32/4,IF($BC$3="実績",(AZ32/($L$10/7)),""))</f>
        <v>0</v>
      </c>
      <c r="BC32" s="353"/>
      <c r="BD32" s="453"/>
      <c r="BE32" s="454"/>
      <c r="BF32" s="454"/>
      <c r="BG32" s="454"/>
      <c r="BH32" s="455"/>
    </row>
    <row r="33" spans="2:60" ht="20.25" customHeight="1" x14ac:dyDescent="0.4">
      <c r="B33" s="497">
        <f t="shared" ref="B33:B64" si="8">((ROW()-17)+2)/3</f>
        <v>6</v>
      </c>
      <c r="C33" s="437"/>
      <c r="D33" s="438"/>
      <c r="E33" s="443"/>
      <c r="F33" s="444"/>
      <c r="G33" s="447"/>
      <c r="H33" s="448"/>
      <c r="I33" s="448"/>
      <c r="J33" s="436"/>
      <c r="K33" s="429"/>
      <c r="L33" s="421"/>
      <c r="M33" s="430"/>
      <c r="N33" s="227"/>
      <c r="O33" s="226"/>
      <c r="P33" s="155" t="s">
        <v>17</v>
      </c>
      <c r="Q33" s="163"/>
      <c r="R33" s="163"/>
      <c r="S33" s="164"/>
      <c r="T33" s="169"/>
      <c r="U33" s="72"/>
      <c r="V33" s="76"/>
      <c r="W33" s="76"/>
      <c r="X33" s="76"/>
      <c r="Y33" s="76"/>
      <c r="Z33" s="76"/>
      <c r="AA33" s="73"/>
      <c r="AB33" s="72"/>
      <c r="AC33" s="76"/>
      <c r="AD33" s="76"/>
      <c r="AE33" s="76"/>
      <c r="AF33" s="76"/>
      <c r="AG33" s="76"/>
      <c r="AH33" s="73"/>
      <c r="AI33" s="72"/>
      <c r="AJ33" s="76"/>
      <c r="AK33" s="76"/>
      <c r="AL33" s="76"/>
      <c r="AM33" s="76"/>
      <c r="AN33" s="76"/>
      <c r="AO33" s="73"/>
      <c r="AP33" s="72"/>
      <c r="AQ33" s="76"/>
      <c r="AR33" s="76"/>
      <c r="AS33" s="76"/>
      <c r="AT33" s="76"/>
      <c r="AU33" s="76"/>
      <c r="AV33" s="73"/>
      <c r="AW33" s="72"/>
      <c r="AX33" s="76"/>
      <c r="AY33" s="77"/>
      <c r="AZ33" s="365"/>
      <c r="BA33" s="366"/>
      <c r="BB33" s="367"/>
      <c r="BC33" s="368"/>
      <c r="BD33" s="420"/>
      <c r="BE33" s="421"/>
      <c r="BF33" s="421"/>
      <c r="BG33" s="421"/>
      <c r="BH33" s="422"/>
    </row>
    <row r="34" spans="2:60" ht="20.25" customHeight="1" x14ac:dyDescent="0.4">
      <c r="B34" s="494"/>
      <c r="C34" s="437"/>
      <c r="D34" s="438"/>
      <c r="E34" s="443"/>
      <c r="F34" s="444"/>
      <c r="G34" s="449"/>
      <c r="H34" s="450"/>
      <c r="I34" s="450"/>
      <c r="J34" s="438"/>
      <c r="K34" s="431"/>
      <c r="L34" s="424"/>
      <c r="M34" s="432"/>
      <c r="N34" s="235" t="str">
        <f t="shared" ref="N34" si="9">C33&amp;E33</f>
        <v/>
      </c>
      <c r="O34" s="226"/>
      <c r="P34" s="136" t="s">
        <v>82</v>
      </c>
      <c r="Q34" s="137"/>
      <c r="R34" s="137"/>
      <c r="S34" s="138"/>
      <c r="T34" s="139"/>
      <c r="U34" s="140" t="str">
        <f>IF(U33="","",VLOOKUP(U33,シフト記号表!$C$5:$W$46,21,FALSE))</f>
        <v/>
      </c>
      <c r="V34" s="141" t="str">
        <f>IF(V33="","",VLOOKUP(V33,シフト記号表!$C$5:$W$46,21,FALSE))</f>
        <v/>
      </c>
      <c r="W34" s="141" t="str">
        <f>IF(W33="","",VLOOKUP(W33,シフト記号表!$C$5:$W$46,21,FALSE))</f>
        <v/>
      </c>
      <c r="X34" s="141" t="str">
        <f>IF(X33="","",VLOOKUP(X33,シフト記号表!$C$5:$W$46,21,FALSE))</f>
        <v/>
      </c>
      <c r="Y34" s="141" t="str">
        <f>IF(Y33="","",VLOOKUP(Y33,シフト記号表!$C$5:$W$46,21,FALSE))</f>
        <v/>
      </c>
      <c r="Z34" s="141" t="str">
        <f>IF(Z33="","",VLOOKUP(Z33,シフト記号表!$C$5:$W$46,21,FALSE))</f>
        <v/>
      </c>
      <c r="AA34" s="142" t="str">
        <f>IF(AA33="","",VLOOKUP(AA33,シフト記号表!$C$5:$W$46,21,FALSE))</f>
        <v/>
      </c>
      <c r="AB34" s="140" t="str">
        <f>IF(AB33="","",VLOOKUP(AB33,シフト記号表!$C$5:$W$46,21,FALSE))</f>
        <v/>
      </c>
      <c r="AC34" s="141" t="str">
        <f>IF(AC33="","",VLOOKUP(AC33,シフト記号表!$C$5:$W$46,21,FALSE))</f>
        <v/>
      </c>
      <c r="AD34" s="141" t="str">
        <f>IF(AD33="","",VLOOKUP(AD33,シフト記号表!$C$5:$W$46,21,FALSE))</f>
        <v/>
      </c>
      <c r="AE34" s="141" t="str">
        <f>IF(AE33="","",VLOOKUP(AE33,シフト記号表!$C$5:$W$46,21,FALSE))</f>
        <v/>
      </c>
      <c r="AF34" s="141" t="str">
        <f>IF(AF33="","",VLOOKUP(AF33,シフト記号表!$C$5:$W$46,21,FALSE))</f>
        <v/>
      </c>
      <c r="AG34" s="141" t="str">
        <f>IF(AG33="","",VLOOKUP(AG33,シフト記号表!$C$5:$W$46,21,FALSE))</f>
        <v/>
      </c>
      <c r="AH34" s="142" t="str">
        <f>IF(AH33="","",VLOOKUP(AH33,シフト記号表!$C$5:$W$46,21,FALSE))</f>
        <v/>
      </c>
      <c r="AI34" s="140" t="str">
        <f>IF(AI33="","",VLOOKUP(AI33,シフト記号表!$C$5:$W$46,21,FALSE))</f>
        <v/>
      </c>
      <c r="AJ34" s="141" t="str">
        <f>IF(AJ33="","",VLOOKUP(AJ33,シフト記号表!$C$5:$W$46,21,FALSE))</f>
        <v/>
      </c>
      <c r="AK34" s="141" t="str">
        <f>IF(AK33="","",VLOOKUP(AK33,シフト記号表!$C$5:$W$46,21,FALSE))</f>
        <v/>
      </c>
      <c r="AL34" s="141" t="str">
        <f>IF(AL33="","",VLOOKUP(AL33,シフト記号表!$C$5:$W$46,21,FALSE))</f>
        <v/>
      </c>
      <c r="AM34" s="141" t="str">
        <f>IF(AM33="","",VLOOKUP(AM33,シフト記号表!$C$5:$W$46,21,FALSE))</f>
        <v/>
      </c>
      <c r="AN34" s="141" t="str">
        <f>IF(AN33="","",VLOOKUP(AN33,シフト記号表!$C$5:$W$46,21,FALSE))</f>
        <v/>
      </c>
      <c r="AO34" s="142" t="str">
        <f>IF(AO33="","",VLOOKUP(AO33,シフト記号表!$C$5:$W$46,21,FALSE))</f>
        <v/>
      </c>
      <c r="AP34" s="140" t="str">
        <f>IF(AP33="","",VLOOKUP(AP33,シフト記号表!$C$5:$W$46,21,FALSE))</f>
        <v/>
      </c>
      <c r="AQ34" s="141" t="str">
        <f>IF(AQ33="","",VLOOKUP(AQ33,シフト記号表!$C$5:$W$46,21,FALSE))</f>
        <v/>
      </c>
      <c r="AR34" s="141" t="str">
        <f>IF(AR33="","",VLOOKUP(AR33,シフト記号表!$C$5:$W$46,21,FALSE))</f>
        <v/>
      </c>
      <c r="AS34" s="141" t="str">
        <f>IF(AS33="","",VLOOKUP(AS33,シフト記号表!$C$5:$W$46,21,FALSE))</f>
        <v/>
      </c>
      <c r="AT34" s="141" t="str">
        <f>IF(AT33="","",VLOOKUP(AT33,シフト記号表!$C$5:$W$46,21,FALSE))</f>
        <v/>
      </c>
      <c r="AU34" s="141" t="str">
        <f>IF(AU33="","",VLOOKUP(AU33,シフト記号表!$C$5:$W$46,21,FALSE))</f>
        <v/>
      </c>
      <c r="AV34" s="142" t="str">
        <f>IF(AV33="","",VLOOKUP(AV33,シフト記号表!$C$5:$W$46,21,FALSE))</f>
        <v/>
      </c>
      <c r="AW34" s="140" t="str">
        <f>IF(AW33="","",VLOOKUP(AW33,シフト記号表!$C$5:$W$46,21,FALSE))</f>
        <v/>
      </c>
      <c r="AX34" s="141" t="str">
        <f>IF(AX33="","",VLOOKUP(AX33,シフト記号表!$C$5:$W$46,21,FALSE))</f>
        <v/>
      </c>
      <c r="AY34" s="141" t="str">
        <f>IF(AY33="","",VLOOKUP(AY33,シフト記号表!$C$5:$W$46,21,FALSE))</f>
        <v/>
      </c>
      <c r="AZ34" s="345">
        <f>IF($BC$3="計画",SUM(U34:AV34),IF($BC$3="実績",SUM(U34:AY34),""))</f>
        <v>0</v>
      </c>
      <c r="BA34" s="346"/>
      <c r="BB34" s="347">
        <f>IF($BC$3="計画",AZ34/4,IF($BC$3="実績",(AZ34/($L$10/7)),""))</f>
        <v>0</v>
      </c>
      <c r="BC34" s="348"/>
      <c r="BD34" s="423"/>
      <c r="BE34" s="424"/>
      <c r="BF34" s="424"/>
      <c r="BG34" s="424"/>
      <c r="BH34" s="425"/>
    </row>
    <row r="35" spans="2:60" ht="20.25" customHeight="1" x14ac:dyDescent="0.4">
      <c r="B35" s="496"/>
      <c r="C35" s="458"/>
      <c r="D35" s="459"/>
      <c r="E35" s="460"/>
      <c r="F35" s="461"/>
      <c r="G35" s="462"/>
      <c r="H35" s="463"/>
      <c r="I35" s="463"/>
      <c r="J35" s="459"/>
      <c r="K35" s="456"/>
      <c r="L35" s="454"/>
      <c r="M35" s="457"/>
      <c r="N35" s="227"/>
      <c r="O35" s="226" t="str">
        <f t="shared" ref="O35" si="10">C33&amp;E33</f>
        <v/>
      </c>
      <c r="P35" s="144" t="s">
        <v>124</v>
      </c>
      <c r="Q35" s="166"/>
      <c r="R35" s="166"/>
      <c r="S35" s="146"/>
      <c r="T35" s="147"/>
      <c r="U35" s="148" t="str">
        <f>IF(U33="","",VLOOKUP(U33,シフト記号表!$C$5:$Y$46,23,FALSE))</f>
        <v/>
      </c>
      <c r="V35" s="149" t="str">
        <f>IF(V33="","",VLOOKUP(V33,シフト記号表!$C$5:$Y$46,23,FALSE))</f>
        <v/>
      </c>
      <c r="W35" s="149" t="str">
        <f>IF(W33="","",VLOOKUP(W33,シフト記号表!$C$5:$Y$46,23,FALSE))</f>
        <v/>
      </c>
      <c r="X35" s="149" t="str">
        <f>IF(X33="","",VLOOKUP(X33,シフト記号表!$C$5:$Y$46,23,FALSE))</f>
        <v/>
      </c>
      <c r="Y35" s="149" t="str">
        <f>IF(Y33="","",VLOOKUP(Y33,シフト記号表!$C$5:$Y$46,23,FALSE))</f>
        <v/>
      </c>
      <c r="Z35" s="149" t="str">
        <f>IF(Z33="","",VLOOKUP(Z33,シフト記号表!$C$5:$Y$46,23,FALSE))</f>
        <v/>
      </c>
      <c r="AA35" s="150" t="str">
        <f>IF(AA33="","",VLOOKUP(AA33,シフト記号表!$C$5:$Y$46,23,FALSE))</f>
        <v/>
      </c>
      <c r="AB35" s="148" t="str">
        <f>IF(AB33="","",VLOOKUP(AB33,シフト記号表!$C$5:$Y$46,23,FALSE))</f>
        <v/>
      </c>
      <c r="AC35" s="149" t="str">
        <f>IF(AC33="","",VLOOKUP(AC33,シフト記号表!$C$5:$Y$46,23,FALSE))</f>
        <v/>
      </c>
      <c r="AD35" s="149" t="str">
        <f>IF(AD33="","",VLOOKUP(AD33,シフト記号表!$C$5:$Y$46,23,FALSE))</f>
        <v/>
      </c>
      <c r="AE35" s="149" t="str">
        <f>IF(AE33="","",VLOOKUP(AE33,シフト記号表!$C$5:$Y$46,23,FALSE))</f>
        <v/>
      </c>
      <c r="AF35" s="149" t="str">
        <f>IF(AF33="","",VLOOKUP(AF33,シフト記号表!$C$5:$Y$46,23,FALSE))</f>
        <v/>
      </c>
      <c r="AG35" s="149" t="str">
        <f>IF(AG33="","",VLOOKUP(AG33,シフト記号表!$C$5:$Y$46,23,FALSE))</f>
        <v/>
      </c>
      <c r="AH35" s="150" t="str">
        <f>IF(AH33="","",VLOOKUP(AH33,シフト記号表!$C$5:$Y$46,23,FALSE))</f>
        <v/>
      </c>
      <c r="AI35" s="148" t="str">
        <f>IF(AI33="","",VLOOKUP(AI33,シフト記号表!$C$5:$Y$46,23,FALSE))</f>
        <v/>
      </c>
      <c r="AJ35" s="149" t="str">
        <f>IF(AJ33="","",VLOOKUP(AJ33,シフト記号表!$C$5:$Y$46,23,FALSE))</f>
        <v/>
      </c>
      <c r="AK35" s="149" t="str">
        <f>IF(AK33="","",VLOOKUP(AK33,シフト記号表!$C$5:$Y$46,23,FALSE))</f>
        <v/>
      </c>
      <c r="AL35" s="149" t="str">
        <f>IF(AL33="","",VLOOKUP(AL33,シフト記号表!$C$5:$Y$46,23,FALSE))</f>
        <v/>
      </c>
      <c r="AM35" s="149" t="str">
        <f>IF(AM33="","",VLOOKUP(AM33,シフト記号表!$C$5:$Y$46,23,FALSE))</f>
        <v/>
      </c>
      <c r="AN35" s="149" t="str">
        <f>IF(AN33="","",VLOOKUP(AN33,シフト記号表!$C$5:$Y$46,23,FALSE))</f>
        <v/>
      </c>
      <c r="AO35" s="150" t="str">
        <f>IF(AO33="","",VLOOKUP(AO33,シフト記号表!$C$5:$Y$46,23,FALSE))</f>
        <v/>
      </c>
      <c r="AP35" s="148" t="str">
        <f>IF(AP33="","",VLOOKUP(AP33,シフト記号表!$C$5:$Y$46,23,FALSE))</f>
        <v/>
      </c>
      <c r="AQ35" s="149" t="str">
        <f>IF(AQ33="","",VLOOKUP(AQ33,シフト記号表!$C$5:$Y$46,23,FALSE))</f>
        <v/>
      </c>
      <c r="AR35" s="149" t="str">
        <f>IF(AR33="","",VLOOKUP(AR33,シフト記号表!$C$5:$Y$46,23,FALSE))</f>
        <v/>
      </c>
      <c r="AS35" s="149" t="str">
        <f>IF(AS33="","",VLOOKUP(AS33,シフト記号表!$C$5:$Y$46,23,FALSE))</f>
        <v/>
      </c>
      <c r="AT35" s="149" t="str">
        <f>IF(AT33="","",VLOOKUP(AT33,シフト記号表!$C$5:$Y$46,23,FALSE))</f>
        <v/>
      </c>
      <c r="AU35" s="149" t="str">
        <f>IF(AU33="","",VLOOKUP(AU33,シフト記号表!$C$5:$Y$46,23,FALSE))</f>
        <v/>
      </c>
      <c r="AV35" s="150" t="str">
        <f>IF(AV33="","",VLOOKUP(AV33,シフト記号表!$C$5:$Y$46,23,FALSE))</f>
        <v/>
      </c>
      <c r="AW35" s="148" t="str">
        <f>IF(AW33="","",VLOOKUP(AW33,シフト記号表!$C$5:$Y$46,23,FALSE))</f>
        <v/>
      </c>
      <c r="AX35" s="149" t="str">
        <f>IF(AX33="","",VLOOKUP(AX33,シフト記号表!$C$5:$Y$46,23,FALSE))</f>
        <v/>
      </c>
      <c r="AY35" s="149" t="str">
        <f>IF(AY33="","",VLOOKUP(AY33,シフト記号表!$C$5:$Y$46,23,FALSE))</f>
        <v/>
      </c>
      <c r="AZ35" s="350">
        <f>IF($BC$3="計画",SUM(U35:AV35),IF($BC$3="実績",SUM(U35:AY35),""))</f>
        <v>0</v>
      </c>
      <c r="BA35" s="351"/>
      <c r="BB35" s="352">
        <f>IF($BC$3="計画",AZ35/4,IF($BC$3="実績",(AZ35/($L$10/7)),""))</f>
        <v>0</v>
      </c>
      <c r="BC35" s="353"/>
      <c r="BD35" s="453"/>
      <c r="BE35" s="454"/>
      <c r="BF35" s="454"/>
      <c r="BG35" s="454"/>
      <c r="BH35" s="455"/>
    </row>
    <row r="36" spans="2:60" ht="20.25" customHeight="1" x14ac:dyDescent="0.4">
      <c r="B36" s="497">
        <f t="shared" ref="B36:B67" si="11">((ROW()-17)+2)/3</f>
        <v>7</v>
      </c>
      <c r="C36" s="437"/>
      <c r="D36" s="438"/>
      <c r="E36" s="443"/>
      <c r="F36" s="444"/>
      <c r="G36" s="447"/>
      <c r="H36" s="448"/>
      <c r="I36" s="448"/>
      <c r="J36" s="436"/>
      <c r="K36" s="429"/>
      <c r="L36" s="421"/>
      <c r="M36" s="430"/>
      <c r="N36" s="229"/>
      <c r="O36" s="234"/>
      <c r="P36" s="155" t="s">
        <v>17</v>
      </c>
      <c r="Q36" s="156"/>
      <c r="R36" s="156"/>
      <c r="S36" s="157"/>
      <c r="T36" s="158"/>
      <c r="U36" s="72"/>
      <c r="V36" s="76"/>
      <c r="W36" s="76"/>
      <c r="X36" s="76"/>
      <c r="Y36" s="76"/>
      <c r="Z36" s="76"/>
      <c r="AA36" s="73"/>
      <c r="AB36" s="72"/>
      <c r="AC36" s="76"/>
      <c r="AD36" s="76"/>
      <c r="AE36" s="76"/>
      <c r="AF36" s="76"/>
      <c r="AG36" s="76"/>
      <c r="AH36" s="73"/>
      <c r="AI36" s="72"/>
      <c r="AJ36" s="76"/>
      <c r="AK36" s="76"/>
      <c r="AL36" s="76"/>
      <c r="AM36" s="76"/>
      <c r="AN36" s="76"/>
      <c r="AO36" s="73"/>
      <c r="AP36" s="72"/>
      <c r="AQ36" s="76"/>
      <c r="AR36" s="76"/>
      <c r="AS36" s="76"/>
      <c r="AT36" s="76"/>
      <c r="AU36" s="76"/>
      <c r="AV36" s="73"/>
      <c r="AW36" s="72"/>
      <c r="AX36" s="76"/>
      <c r="AY36" s="77"/>
      <c r="AZ36" s="365"/>
      <c r="BA36" s="366"/>
      <c r="BB36" s="367"/>
      <c r="BC36" s="368"/>
      <c r="BD36" s="420"/>
      <c r="BE36" s="421"/>
      <c r="BF36" s="421"/>
      <c r="BG36" s="421"/>
      <c r="BH36" s="422"/>
    </row>
    <row r="37" spans="2:60" ht="20.25" customHeight="1" x14ac:dyDescent="0.4">
      <c r="B37" s="494"/>
      <c r="C37" s="437"/>
      <c r="D37" s="438"/>
      <c r="E37" s="443"/>
      <c r="F37" s="444"/>
      <c r="G37" s="449"/>
      <c r="H37" s="450"/>
      <c r="I37" s="450"/>
      <c r="J37" s="438"/>
      <c r="K37" s="431"/>
      <c r="L37" s="424"/>
      <c r="M37" s="432"/>
      <c r="N37" s="236" t="str">
        <f t="shared" ref="N37" si="12">C36&amp;E36</f>
        <v/>
      </c>
      <c r="O37" s="233"/>
      <c r="P37" s="136" t="s">
        <v>82</v>
      </c>
      <c r="Q37" s="137"/>
      <c r="R37" s="137"/>
      <c r="S37" s="138"/>
      <c r="T37" s="139"/>
      <c r="U37" s="140" t="str">
        <f>IF(U36="","",VLOOKUP(U36,シフト記号表!$C$5:$W$46,21,FALSE))</f>
        <v/>
      </c>
      <c r="V37" s="141" t="str">
        <f>IF(V36="","",VLOOKUP(V36,シフト記号表!$C$5:$W$46,21,FALSE))</f>
        <v/>
      </c>
      <c r="W37" s="141" t="str">
        <f>IF(W36="","",VLOOKUP(W36,シフト記号表!$C$5:$W$46,21,FALSE))</f>
        <v/>
      </c>
      <c r="X37" s="141" t="str">
        <f>IF(X36="","",VLOOKUP(X36,シフト記号表!$C$5:$W$46,21,FALSE))</f>
        <v/>
      </c>
      <c r="Y37" s="141" t="str">
        <f>IF(Y36="","",VLOOKUP(Y36,シフト記号表!$C$5:$W$46,21,FALSE))</f>
        <v/>
      </c>
      <c r="Z37" s="141" t="str">
        <f>IF(Z36="","",VLOOKUP(Z36,シフト記号表!$C$5:$W$46,21,FALSE))</f>
        <v/>
      </c>
      <c r="AA37" s="142" t="str">
        <f>IF(AA36="","",VLOOKUP(AA36,シフト記号表!$C$5:$W$46,21,FALSE))</f>
        <v/>
      </c>
      <c r="AB37" s="140" t="str">
        <f>IF(AB36="","",VLOOKUP(AB36,シフト記号表!$C$5:$W$46,21,FALSE))</f>
        <v/>
      </c>
      <c r="AC37" s="141" t="str">
        <f>IF(AC36="","",VLOOKUP(AC36,シフト記号表!$C$5:$W$46,21,FALSE))</f>
        <v/>
      </c>
      <c r="AD37" s="141" t="str">
        <f>IF(AD36="","",VLOOKUP(AD36,シフト記号表!$C$5:$W$46,21,FALSE))</f>
        <v/>
      </c>
      <c r="AE37" s="141" t="str">
        <f>IF(AE36="","",VLOOKUP(AE36,シフト記号表!$C$5:$W$46,21,FALSE))</f>
        <v/>
      </c>
      <c r="AF37" s="141" t="str">
        <f>IF(AF36="","",VLOOKUP(AF36,シフト記号表!$C$5:$W$46,21,FALSE))</f>
        <v/>
      </c>
      <c r="AG37" s="141" t="str">
        <f>IF(AG36="","",VLOOKUP(AG36,シフト記号表!$C$5:$W$46,21,FALSE))</f>
        <v/>
      </c>
      <c r="AH37" s="142" t="str">
        <f>IF(AH36="","",VLOOKUP(AH36,シフト記号表!$C$5:$W$46,21,FALSE))</f>
        <v/>
      </c>
      <c r="AI37" s="140" t="str">
        <f>IF(AI36="","",VLOOKUP(AI36,シフト記号表!$C$5:$W$46,21,FALSE))</f>
        <v/>
      </c>
      <c r="AJ37" s="141" t="str">
        <f>IF(AJ36="","",VLOOKUP(AJ36,シフト記号表!$C$5:$W$46,21,FALSE))</f>
        <v/>
      </c>
      <c r="AK37" s="141" t="str">
        <f>IF(AK36="","",VLOOKUP(AK36,シフト記号表!$C$5:$W$46,21,FALSE))</f>
        <v/>
      </c>
      <c r="AL37" s="141" t="str">
        <f>IF(AL36="","",VLOOKUP(AL36,シフト記号表!$C$5:$W$46,21,FALSE))</f>
        <v/>
      </c>
      <c r="AM37" s="141" t="str">
        <f>IF(AM36="","",VLOOKUP(AM36,シフト記号表!$C$5:$W$46,21,FALSE))</f>
        <v/>
      </c>
      <c r="AN37" s="141" t="str">
        <f>IF(AN36="","",VLOOKUP(AN36,シフト記号表!$C$5:$W$46,21,FALSE))</f>
        <v/>
      </c>
      <c r="AO37" s="142" t="str">
        <f>IF(AO36="","",VLOOKUP(AO36,シフト記号表!$C$5:$W$46,21,FALSE))</f>
        <v/>
      </c>
      <c r="AP37" s="140" t="str">
        <f>IF(AP36="","",VLOOKUP(AP36,シフト記号表!$C$5:$W$46,21,FALSE))</f>
        <v/>
      </c>
      <c r="AQ37" s="141" t="str">
        <f>IF(AQ36="","",VLOOKUP(AQ36,シフト記号表!$C$5:$W$46,21,FALSE))</f>
        <v/>
      </c>
      <c r="AR37" s="141" t="str">
        <f>IF(AR36="","",VLOOKUP(AR36,シフト記号表!$C$5:$W$46,21,FALSE))</f>
        <v/>
      </c>
      <c r="AS37" s="141" t="str">
        <f>IF(AS36="","",VLOOKUP(AS36,シフト記号表!$C$5:$W$46,21,FALSE))</f>
        <v/>
      </c>
      <c r="AT37" s="141" t="str">
        <f>IF(AT36="","",VLOOKUP(AT36,シフト記号表!$C$5:$W$46,21,FALSE))</f>
        <v/>
      </c>
      <c r="AU37" s="141" t="str">
        <f>IF(AU36="","",VLOOKUP(AU36,シフト記号表!$C$5:$W$46,21,FALSE))</f>
        <v/>
      </c>
      <c r="AV37" s="142" t="str">
        <f>IF(AV36="","",VLOOKUP(AV36,シフト記号表!$C$5:$W$46,21,FALSE))</f>
        <v/>
      </c>
      <c r="AW37" s="140" t="str">
        <f>IF(AW36="","",VLOOKUP(AW36,シフト記号表!$C$5:$W$46,21,FALSE))</f>
        <v/>
      </c>
      <c r="AX37" s="141" t="str">
        <f>IF(AX36="","",VLOOKUP(AX36,シフト記号表!$C$5:$W$46,21,FALSE))</f>
        <v/>
      </c>
      <c r="AY37" s="141" t="str">
        <f>IF(AY36="","",VLOOKUP(AY36,シフト記号表!$C$5:$W$46,21,FALSE))</f>
        <v/>
      </c>
      <c r="AZ37" s="345">
        <f>IF($BC$3="計画",SUM(U37:AV37),IF($BC$3="実績",SUM(U37:AY37),""))</f>
        <v>0</v>
      </c>
      <c r="BA37" s="346"/>
      <c r="BB37" s="347">
        <f>IF($BC$3="計画",AZ37/4,IF($BC$3="実績",(AZ37/($L$10/7)),""))</f>
        <v>0</v>
      </c>
      <c r="BC37" s="348"/>
      <c r="BD37" s="423"/>
      <c r="BE37" s="424"/>
      <c r="BF37" s="424"/>
      <c r="BG37" s="424"/>
      <c r="BH37" s="425"/>
    </row>
    <row r="38" spans="2:60" ht="20.25" customHeight="1" x14ac:dyDescent="0.4">
      <c r="B38" s="496"/>
      <c r="C38" s="458"/>
      <c r="D38" s="459"/>
      <c r="E38" s="460"/>
      <c r="F38" s="461"/>
      <c r="G38" s="462"/>
      <c r="H38" s="463"/>
      <c r="I38" s="463"/>
      <c r="J38" s="459"/>
      <c r="K38" s="456"/>
      <c r="L38" s="454"/>
      <c r="M38" s="457"/>
      <c r="N38" s="228"/>
      <c r="O38" s="237" t="str">
        <f t="shared" ref="O38" si="13">C36&amp;E36</f>
        <v/>
      </c>
      <c r="P38" s="144" t="s">
        <v>124</v>
      </c>
      <c r="Q38" s="163"/>
      <c r="R38" s="163"/>
      <c r="S38" s="164"/>
      <c r="T38" s="165"/>
      <c r="U38" s="148" t="str">
        <f>IF(U36="","",VLOOKUP(U36,シフト記号表!$C$5:$Y$46,23,FALSE))</f>
        <v/>
      </c>
      <c r="V38" s="149" t="str">
        <f>IF(V36="","",VLOOKUP(V36,シフト記号表!$C$5:$Y$46,23,FALSE))</f>
        <v/>
      </c>
      <c r="W38" s="149" t="str">
        <f>IF(W36="","",VLOOKUP(W36,シフト記号表!$C$5:$Y$46,23,FALSE))</f>
        <v/>
      </c>
      <c r="X38" s="149" t="str">
        <f>IF(X36="","",VLOOKUP(X36,シフト記号表!$C$5:$Y$46,23,FALSE))</f>
        <v/>
      </c>
      <c r="Y38" s="149" t="str">
        <f>IF(Y36="","",VLOOKUP(Y36,シフト記号表!$C$5:$Y$46,23,FALSE))</f>
        <v/>
      </c>
      <c r="Z38" s="149" t="str">
        <f>IF(Z36="","",VLOOKUP(Z36,シフト記号表!$C$5:$Y$46,23,FALSE))</f>
        <v/>
      </c>
      <c r="AA38" s="150" t="str">
        <f>IF(AA36="","",VLOOKUP(AA36,シフト記号表!$C$5:$Y$46,23,FALSE))</f>
        <v/>
      </c>
      <c r="AB38" s="148" t="str">
        <f>IF(AB36="","",VLOOKUP(AB36,シフト記号表!$C$5:$Y$46,23,FALSE))</f>
        <v/>
      </c>
      <c r="AC38" s="149" t="str">
        <f>IF(AC36="","",VLOOKUP(AC36,シフト記号表!$C$5:$Y$46,23,FALSE))</f>
        <v/>
      </c>
      <c r="AD38" s="149" t="str">
        <f>IF(AD36="","",VLOOKUP(AD36,シフト記号表!$C$5:$Y$46,23,FALSE))</f>
        <v/>
      </c>
      <c r="AE38" s="149" t="str">
        <f>IF(AE36="","",VLOOKUP(AE36,シフト記号表!$C$5:$Y$46,23,FALSE))</f>
        <v/>
      </c>
      <c r="AF38" s="149" t="str">
        <f>IF(AF36="","",VLOOKUP(AF36,シフト記号表!$C$5:$Y$46,23,FALSE))</f>
        <v/>
      </c>
      <c r="AG38" s="149" t="str">
        <f>IF(AG36="","",VLOOKUP(AG36,シフト記号表!$C$5:$Y$46,23,FALSE))</f>
        <v/>
      </c>
      <c r="AH38" s="150" t="str">
        <f>IF(AH36="","",VLOOKUP(AH36,シフト記号表!$C$5:$Y$46,23,FALSE))</f>
        <v/>
      </c>
      <c r="AI38" s="148" t="str">
        <f>IF(AI36="","",VLOOKUP(AI36,シフト記号表!$C$5:$Y$46,23,FALSE))</f>
        <v/>
      </c>
      <c r="AJ38" s="149" t="str">
        <f>IF(AJ36="","",VLOOKUP(AJ36,シフト記号表!$C$5:$Y$46,23,FALSE))</f>
        <v/>
      </c>
      <c r="AK38" s="149" t="str">
        <f>IF(AK36="","",VLOOKUP(AK36,シフト記号表!$C$5:$Y$46,23,FALSE))</f>
        <v/>
      </c>
      <c r="AL38" s="149" t="str">
        <f>IF(AL36="","",VLOOKUP(AL36,シフト記号表!$C$5:$Y$46,23,FALSE))</f>
        <v/>
      </c>
      <c r="AM38" s="149" t="str">
        <f>IF(AM36="","",VLOOKUP(AM36,シフト記号表!$C$5:$Y$46,23,FALSE))</f>
        <v/>
      </c>
      <c r="AN38" s="149" t="str">
        <f>IF(AN36="","",VLOOKUP(AN36,シフト記号表!$C$5:$Y$46,23,FALSE))</f>
        <v/>
      </c>
      <c r="AO38" s="150" t="str">
        <f>IF(AO36="","",VLOOKUP(AO36,シフト記号表!$C$5:$Y$46,23,FALSE))</f>
        <v/>
      </c>
      <c r="AP38" s="148" t="str">
        <f>IF(AP36="","",VLOOKUP(AP36,シフト記号表!$C$5:$Y$46,23,FALSE))</f>
        <v/>
      </c>
      <c r="AQ38" s="149" t="str">
        <f>IF(AQ36="","",VLOOKUP(AQ36,シフト記号表!$C$5:$Y$46,23,FALSE))</f>
        <v/>
      </c>
      <c r="AR38" s="149" t="str">
        <f>IF(AR36="","",VLOOKUP(AR36,シフト記号表!$C$5:$Y$46,23,FALSE))</f>
        <v/>
      </c>
      <c r="AS38" s="149" t="str">
        <f>IF(AS36="","",VLOOKUP(AS36,シフト記号表!$C$5:$Y$46,23,FALSE))</f>
        <v/>
      </c>
      <c r="AT38" s="149" t="str">
        <f>IF(AT36="","",VLOOKUP(AT36,シフト記号表!$C$5:$Y$46,23,FALSE))</f>
        <v/>
      </c>
      <c r="AU38" s="149" t="str">
        <f>IF(AU36="","",VLOOKUP(AU36,シフト記号表!$C$5:$Y$46,23,FALSE))</f>
        <v/>
      </c>
      <c r="AV38" s="150" t="str">
        <f>IF(AV36="","",VLOOKUP(AV36,シフト記号表!$C$5:$Y$46,23,FALSE))</f>
        <v/>
      </c>
      <c r="AW38" s="148" t="str">
        <f>IF(AW36="","",VLOOKUP(AW36,シフト記号表!$C$5:$Y$46,23,FALSE))</f>
        <v/>
      </c>
      <c r="AX38" s="149" t="str">
        <f>IF(AX36="","",VLOOKUP(AX36,シフト記号表!$C$5:$Y$46,23,FALSE))</f>
        <v/>
      </c>
      <c r="AY38" s="149" t="str">
        <f>IF(AY36="","",VLOOKUP(AY36,シフト記号表!$C$5:$Y$46,23,FALSE))</f>
        <v/>
      </c>
      <c r="AZ38" s="350">
        <f>IF($BC$3="計画",SUM(U38:AV38),IF($BC$3="実績",SUM(U38:AY38),""))</f>
        <v>0</v>
      </c>
      <c r="BA38" s="351"/>
      <c r="BB38" s="352">
        <f>IF($BC$3="計画",AZ38/4,IF($BC$3="実績",(AZ38/($L$10/7)),""))</f>
        <v>0</v>
      </c>
      <c r="BC38" s="353"/>
      <c r="BD38" s="453"/>
      <c r="BE38" s="454"/>
      <c r="BF38" s="454"/>
      <c r="BG38" s="454"/>
      <c r="BH38" s="455"/>
    </row>
    <row r="39" spans="2:60" ht="20.25" customHeight="1" x14ac:dyDescent="0.4">
      <c r="B39" s="497">
        <f t="shared" ref="B39:B70" si="14">((ROW()-17)+2)/3</f>
        <v>8</v>
      </c>
      <c r="C39" s="437"/>
      <c r="D39" s="438"/>
      <c r="E39" s="443"/>
      <c r="F39" s="444"/>
      <c r="G39" s="447"/>
      <c r="H39" s="448"/>
      <c r="I39" s="448"/>
      <c r="J39" s="436"/>
      <c r="K39" s="429"/>
      <c r="L39" s="421"/>
      <c r="M39" s="430"/>
      <c r="N39" s="227"/>
      <c r="O39" s="226"/>
      <c r="P39" s="155" t="s">
        <v>17</v>
      </c>
      <c r="Q39" s="156"/>
      <c r="R39" s="156"/>
      <c r="S39" s="157"/>
      <c r="T39" s="158"/>
      <c r="U39" s="72"/>
      <c r="V39" s="76"/>
      <c r="W39" s="76"/>
      <c r="X39" s="76"/>
      <c r="Y39" s="76"/>
      <c r="Z39" s="76"/>
      <c r="AA39" s="73"/>
      <c r="AB39" s="72"/>
      <c r="AC39" s="76"/>
      <c r="AD39" s="76"/>
      <c r="AE39" s="76"/>
      <c r="AF39" s="76"/>
      <c r="AG39" s="76"/>
      <c r="AH39" s="73"/>
      <c r="AI39" s="72"/>
      <c r="AJ39" s="76"/>
      <c r="AK39" s="76"/>
      <c r="AL39" s="76"/>
      <c r="AM39" s="76"/>
      <c r="AN39" s="76"/>
      <c r="AO39" s="73"/>
      <c r="AP39" s="72"/>
      <c r="AQ39" s="76"/>
      <c r="AR39" s="76"/>
      <c r="AS39" s="76"/>
      <c r="AT39" s="76"/>
      <c r="AU39" s="76"/>
      <c r="AV39" s="73"/>
      <c r="AW39" s="72"/>
      <c r="AX39" s="76"/>
      <c r="AY39" s="77"/>
      <c r="AZ39" s="365"/>
      <c r="BA39" s="366"/>
      <c r="BB39" s="367"/>
      <c r="BC39" s="368"/>
      <c r="BD39" s="420"/>
      <c r="BE39" s="421"/>
      <c r="BF39" s="421"/>
      <c r="BG39" s="421"/>
      <c r="BH39" s="422"/>
    </row>
    <row r="40" spans="2:60" ht="20.25" customHeight="1" x14ac:dyDescent="0.4">
      <c r="B40" s="494"/>
      <c r="C40" s="437"/>
      <c r="D40" s="438"/>
      <c r="E40" s="443"/>
      <c r="F40" s="444"/>
      <c r="G40" s="449"/>
      <c r="H40" s="450"/>
      <c r="I40" s="450"/>
      <c r="J40" s="438"/>
      <c r="K40" s="431"/>
      <c r="L40" s="424"/>
      <c r="M40" s="432"/>
      <c r="N40" s="235" t="str">
        <f t="shared" ref="N40" si="15">C39&amp;E39</f>
        <v/>
      </c>
      <c r="O40" s="226"/>
      <c r="P40" s="136" t="s">
        <v>82</v>
      </c>
      <c r="Q40" s="137"/>
      <c r="R40" s="137"/>
      <c r="S40" s="138"/>
      <c r="T40" s="139"/>
      <c r="U40" s="140" t="str">
        <f>IF(U39="","",VLOOKUP(U39,シフト記号表!$C$5:$W$46,21,FALSE))</f>
        <v/>
      </c>
      <c r="V40" s="141" t="str">
        <f>IF(V39="","",VLOOKUP(V39,シフト記号表!$C$5:$W$46,21,FALSE))</f>
        <v/>
      </c>
      <c r="W40" s="141" t="str">
        <f>IF(W39="","",VLOOKUP(W39,シフト記号表!$C$5:$W$46,21,FALSE))</f>
        <v/>
      </c>
      <c r="X40" s="141" t="str">
        <f>IF(X39="","",VLOOKUP(X39,シフト記号表!$C$5:$W$46,21,FALSE))</f>
        <v/>
      </c>
      <c r="Y40" s="141" t="str">
        <f>IF(Y39="","",VLOOKUP(Y39,シフト記号表!$C$5:$W$46,21,FALSE))</f>
        <v/>
      </c>
      <c r="Z40" s="141" t="str">
        <f>IF(Z39="","",VLOOKUP(Z39,シフト記号表!$C$5:$W$46,21,FALSE))</f>
        <v/>
      </c>
      <c r="AA40" s="142" t="str">
        <f>IF(AA39="","",VLOOKUP(AA39,シフト記号表!$C$5:$W$46,21,FALSE))</f>
        <v/>
      </c>
      <c r="AB40" s="140" t="str">
        <f>IF(AB39="","",VLOOKUP(AB39,シフト記号表!$C$5:$W$46,21,FALSE))</f>
        <v/>
      </c>
      <c r="AC40" s="141" t="str">
        <f>IF(AC39="","",VLOOKUP(AC39,シフト記号表!$C$5:$W$46,21,FALSE))</f>
        <v/>
      </c>
      <c r="AD40" s="141" t="str">
        <f>IF(AD39="","",VLOOKUP(AD39,シフト記号表!$C$5:$W$46,21,FALSE))</f>
        <v/>
      </c>
      <c r="AE40" s="141" t="str">
        <f>IF(AE39="","",VLOOKUP(AE39,シフト記号表!$C$5:$W$46,21,FALSE))</f>
        <v/>
      </c>
      <c r="AF40" s="141" t="str">
        <f>IF(AF39="","",VLOOKUP(AF39,シフト記号表!$C$5:$W$46,21,FALSE))</f>
        <v/>
      </c>
      <c r="AG40" s="141" t="str">
        <f>IF(AG39="","",VLOOKUP(AG39,シフト記号表!$C$5:$W$46,21,FALSE))</f>
        <v/>
      </c>
      <c r="AH40" s="142" t="str">
        <f>IF(AH39="","",VLOOKUP(AH39,シフト記号表!$C$5:$W$46,21,FALSE))</f>
        <v/>
      </c>
      <c r="AI40" s="140" t="str">
        <f>IF(AI39="","",VLOOKUP(AI39,シフト記号表!$C$5:$W$46,21,FALSE))</f>
        <v/>
      </c>
      <c r="AJ40" s="141" t="str">
        <f>IF(AJ39="","",VLOOKUP(AJ39,シフト記号表!$C$5:$W$46,21,FALSE))</f>
        <v/>
      </c>
      <c r="AK40" s="141" t="str">
        <f>IF(AK39="","",VLOOKUP(AK39,シフト記号表!$C$5:$W$46,21,FALSE))</f>
        <v/>
      </c>
      <c r="AL40" s="141" t="str">
        <f>IF(AL39="","",VLOOKUP(AL39,シフト記号表!$C$5:$W$46,21,FALSE))</f>
        <v/>
      </c>
      <c r="AM40" s="141" t="str">
        <f>IF(AM39="","",VLOOKUP(AM39,シフト記号表!$C$5:$W$46,21,FALSE))</f>
        <v/>
      </c>
      <c r="AN40" s="141" t="str">
        <f>IF(AN39="","",VLOOKUP(AN39,シフト記号表!$C$5:$W$46,21,FALSE))</f>
        <v/>
      </c>
      <c r="AO40" s="142" t="str">
        <f>IF(AO39="","",VLOOKUP(AO39,シフト記号表!$C$5:$W$46,21,FALSE))</f>
        <v/>
      </c>
      <c r="AP40" s="140" t="str">
        <f>IF(AP39="","",VLOOKUP(AP39,シフト記号表!$C$5:$W$46,21,FALSE))</f>
        <v/>
      </c>
      <c r="AQ40" s="141" t="str">
        <f>IF(AQ39="","",VLOOKUP(AQ39,シフト記号表!$C$5:$W$46,21,FALSE))</f>
        <v/>
      </c>
      <c r="AR40" s="141" t="str">
        <f>IF(AR39="","",VLOOKUP(AR39,シフト記号表!$C$5:$W$46,21,FALSE))</f>
        <v/>
      </c>
      <c r="AS40" s="141" t="str">
        <f>IF(AS39="","",VLOOKUP(AS39,シフト記号表!$C$5:$W$46,21,FALSE))</f>
        <v/>
      </c>
      <c r="AT40" s="141" t="str">
        <f>IF(AT39="","",VLOOKUP(AT39,シフト記号表!$C$5:$W$46,21,FALSE))</f>
        <v/>
      </c>
      <c r="AU40" s="141" t="str">
        <f>IF(AU39="","",VLOOKUP(AU39,シフト記号表!$C$5:$W$46,21,FALSE))</f>
        <v/>
      </c>
      <c r="AV40" s="142" t="str">
        <f>IF(AV39="","",VLOOKUP(AV39,シフト記号表!$C$5:$W$46,21,FALSE))</f>
        <v/>
      </c>
      <c r="AW40" s="140" t="str">
        <f>IF(AW39="","",VLOOKUP(AW39,シフト記号表!$C$5:$W$46,21,FALSE))</f>
        <v/>
      </c>
      <c r="AX40" s="141" t="str">
        <f>IF(AX39="","",VLOOKUP(AX39,シフト記号表!$C$5:$W$46,21,FALSE))</f>
        <v/>
      </c>
      <c r="AY40" s="141" t="str">
        <f>IF(AY39="","",VLOOKUP(AY39,シフト記号表!$C$5:$W$46,21,FALSE))</f>
        <v/>
      </c>
      <c r="AZ40" s="345">
        <f>IF($BC$3="計画",SUM(U40:AV40),IF($BC$3="実績",SUM(U40:AY40),""))</f>
        <v>0</v>
      </c>
      <c r="BA40" s="346"/>
      <c r="BB40" s="347">
        <f>IF($BC$3="計画",AZ40/4,IF($BC$3="実績",(AZ40/($L$10/7)),""))</f>
        <v>0</v>
      </c>
      <c r="BC40" s="348"/>
      <c r="BD40" s="423"/>
      <c r="BE40" s="424"/>
      <c r="BF40" s="424"/>
      <c r="BG40" s="424"/>
      <c r="BH40" s="425"/>
    </row>
    <row r="41" spans="2:60" ht="20.25" customHeight="1" x14ac:dyDescent="0.4">
      <c r="B41" s="496"/>
      <c r="C41" s="458"/>
      <c r="D41" s="459"/>
      <c r="E41" s="460"/>
      <c r="F41" s="461"/>
      <c r="G41" s="462"/>
      <c r="H41" s="463"/>
      <c r="I41" s="463"/>
      <c r="J41" s="459"/>
      <c r="K41" s="456"/>
      <c r="L41" s="454"/>
      <c r="M41" s="457"/>
      <c r="N41" s="227"/>
      <c r="O41" s="226" t="str">
        <f t="shared" ref="O41" si="16">C39&amp;E39</f>
        <v/>
      </c>
      <c r="P41" s="144" t="s">
        <v>124</v>
      </c>
      <c r="Q41" s="166"/>
      <c r="R41" s="166"/>
      <c r="S41" s="146"/>
      <c r="T41" s="147"/>
      <c r="U41" s="148" t="str">
        <f>IF(U39="","",VLOOKUP(U39,シフト記号表!$C$5:$Y$46,23,FALSE))</f>
        <v/>
      </c>
      <c r="V41" s="149" t="str">
        <f>IF(V39="","",VLOOKUP(V39,シフト記号表!$C$5:$Y$46,23,FALSE))</f>
        <v/>
      </c>
      <c r="W41" s="149" t="str">
        <f>IF(W39="","",VLOOKUP(W39,シフト記号表!$C$5:$Y$46,23,FALSE))</f>
        <v/>
      </c>
      <c r="X41" s="149" t="str">
        <f>IF(X39="","",VLOOKUP(X39,シフト記号表!$C$5:$Y$46,23,FALSE))</f>
        <v/>
      </c>
      <c r="Y41" s="149" t="str">
        <f>IF(Y39="","",VLOOKUP(Y39,シフト記号表!$C$5:$Y$46,23,FALSE))</f>
        <v/>
      </c>
      <c r="Z41" s="149" t="str">
        <f>IF(Z39="","",VLOOKUP(Z39,シフト記号表!$C$5:$Y$46,23,FALSE))</f>
        <v/>
      </c>
      <c r="AA41" s="150" t="str">
        <f>IF(AA39="","",VLOOKUP(AA39,シフト記号表!$C$5:$Y$46,23,FALSE))</f>
        <v/>
      </c>
      <c r="AB41" s="148" t="str">
        <f>IF(AB39="","",VLOOKUP(AB39,シフト記号表!$C$5:$Y$46,23,FALSE))</f>
        <v/>
      </c>
      <c r="AC41" s="149" t="str">
        <f>IF(AC39="","",VLOOKUP(AC39,シフト記号表!$C$5:$Y$46,23,FALSE))</f>
        <v/>
      </c>
      <c r="AD41" s="149" t="str">
        <f>IF(AD39="","",VLOOKUP(AD39,シフト記号表!$C$5:$Y$46,23,FALSE))</f>
        <v/>
      </c>
      <c r="AE41" s="149" t="str">
        <f>IF(AE39="","",VLOOKUP(AE39,シフト記号表!$C$5:$Y$46,23,FALSE))</f>
        <v/>
      </c>
      <c r="AF41" s="149" t="str">
        <f>IF(AF39="","",VLOOKUP(AF39,シフト記号表!$C$5:$Y$46,23,FALSE))</f>
        <v/>
      </c>
      <c r="AG41" s="149" t="str">
        <f>IF(AG39="","",VLOOKUP(AG39,シフト記号表!$C$5:$Y$46,23,FALSE))</f>
        <v/>
      </c>
      <c r="AH41" s="150" t="str">
        <f>IF(AH39="","",VLOOKUP(AH39,シフト記号表!$C$5:$Y$46,23,FALSE))</f>
        <v/>
      </c>
      <c r="AI41" s="148" t="str">
        <f>IF(AI39="","",VLOOKUP(AI39,シフト記号表!$C$5:$Y$46,23,FALSE))</f>
        <v/>
      </c>
      <c r="AJ41" s="149" t="str">
        <f>IF(AJ39="","",VLOOKUP(AJ39,シフト記号表!$C$5:$Y$46,23,FALSE))</f>
        <v/>
      </c>
      <c r="AK41" s="149" t="str">
        <f>IF(AK39="","",VLOOKUP(AK39,シフト記号表!$C$5:$Y$46,23,FALSE))</f>
        <v/>
      </c>
      <c r="AL41" s="149" t="str">
        <f>IF(AL39="","",VLOOKUP(AL39,シフト記号表!$C$5:$Y$46,23,FALSE))</f>
        <v/>
      </c>
      <c r="AM41" s="149" t="str">
        <f>IF(AM39="","",VLOOKUP(AM39,シフト記号表!$C$5:$Y$46,23,FALSE))</f>
        <v/>
      </c>
      <c r="AN41" s="149" t="str">
        <f>IF(AN39="","",VLOOKUP(AN39,シフト記号表!$C$5:$Y$46,23,FALSE))</f>
        <v/>
      </c>
      <c r="AO41" s="150" t="str">
        <f>IF(AO39="","",VLOOKUP(AO39,シフト記号表!$C$5:$Y$46,23,FALSE))</f>
        <v/>
      </c>
      <c r="AP41" s="148" t="str">
        <f>IF(AP39="","",VLOOKUP(AP39,シフト記号表!$C$5:$Y$46,23,FALSE))</f>
        <v/>
      </c>
      <c r="AQ41" s="149" t="str">
        <f>IF(AQ39="","",VLOOKUP(AQ39,シフト記号表!$C$5:$Y$46,23,FALSE))</f>
        <v/>
      </c>
      <c r="AR41" s="149" t="str">
        <f>IF(AR39="","",VLOOKUP(AR39,シフト記号表!$C$5:$Y$46,23,FALSE))</f>
        <v/>
      </c>
      <c r="AS41" s="149" t="str">
        <f>IF(AS39="","",VLOOKUP(AS39,シフト記号表!$C$5:$Y$46,23,FALSE))</f>
        <v/>
      </c>
      <c r="AT41" s="149" t="str">
        <f>IF(AT39="","",VLOOKUP(AT39,シフト記号表!$C$5:$Y$46,23,FALSE))</f>
        <v/>
      </c>
      <c r="AU41" s="149" t="str">
        <f>IF(AU39="","",VLOOKUP(AU39,シフト記号表!$C$5:$Y$46,23,FALSE))</f>
        <v/>
      </c>
      <c r="AV41" s="150" t="str">
        <f>IF(AV39="","",VLOOKUP(AV39,シフト記号表!$C$5:$Y$46,23,FALSE))</f>
        <v/>
      </c>
      <c r="AW41" s="148" t="str">
        <f>IF(AW39="","",VLOOKUP(AW39,シフト記号表!$C$5:$Y$46,23,FALSE))</f>
        <v/>
      </c>
      <c r="AX41" s="149" t="str">
        <f>IF(AX39="","",VLOOKUP(AX39,シフト記号表!$C$5:$Y$46,23,FALSE))</f>
        <v/>
      </c>
      <c r="AY41" s="149" t="str">
        <f>IF(AY39="","",VLOOKUP(AY39,シフト記号表!$C$5:$Y$46,23,FALSE))</f>
        <v/>
      </c>
      <c r="AZ41" s="350">
        <f>IF($BC$3="計画",SUM(U41:AV41),IF($BC$3="実績",SUM(U41:AY41),""))</f>
        <v>0</v>
      </c>
      <c r="BA41" s="351"/>
      <c r="BB41" s="352">
        <f>IF($BC$3="計画",AZ41/4,IF($BC$3="実績",(AZ41/($L$10/7)),""))</f>
        <v>0</v>
      </c>
      <c r="BC41" s="353"/>
      <c r="BD41" s="453"/>
      <c r="BE41" s="454"/>
      <c r="BF41" s="454"/>
      <c r="BG41" s="454"/>
      <c r="BH41" s="455"/>
    </row>
    <row r="42" spans="2:60" ht="20.25" customHeight="1" x14ac:dyDescent="0.4">
      <c r="B42" s="497">
        <f t="shared" ref="B42:B73" si="17">((ROW()-17)+2)/3</f>
        <v>9</v>
      </c>
      <c r="C42" s="437"/>
      <c r="D42" s="438"/>
      <c r="E42" s="443"/>
      <c r="F42" s="444"/>
      <c r="G42" s="447"/>
      <c r="H42" s="448"/>
      <c r="I42" s="448"/>
      <c r="J42" s="436"/>
      <c r="K42" s="429"/>
      <c r="L42" s="421"/>
      <c r="M42" s="430"/>
      <c r="N42" s="229"/>
      <c r="O42" s="234"/>
      <c r="P42" s="155" t="s">
        <v>17</v>
      </c>
      <c r="Q42" s="156"/>
      <c r="R42" s="156"/>
      <c r="S42" s="157"/>
      <c r="T42" s="158"/>
      <c r="U42" s="72"/>
      <c r="V42" s="76"/>
      <c r="W42" s="76"/>
      <c r="X42" s="76"/>
      <c r="Y42" s="76"/>
      <c r="Z42" s="76"/>
      <c r="AA42" s="73"/>
      <c r="AB42" s="72"/>
      <c r="AC42" s="76"/>
      <c r="AD42" s="76"/>
      <c r="AE42" s="76"/>
      <c r="AF42" s="76"/>
      <c r="AG42" s="76"/>
      <c r="AH42" s="73"/>
      <c r="AI42" s="72"/>
      <c r="AJ42" s="76"/>
      <c r="AK42" s="76"/>
      <c r="AL42" s="76"/>
      <c r="AM42" s="76"/>
      <c r="AN42" s="76"/>
      <c r="AO42" s="73"/>
      <c r="AP42" s="72"/>
      <c r="AQ42" s="76"/>
      <c r="AR42" s="76"/>
      <c r="AS42" s="76"/>
      <c r="AT42" s="76"/>
      <c r="AU42" s="76"/>
      <c r="AV42" s="73"/>
      <c r="AW42" s="72"/>
      <c r="AX42" s="76"/>
      <c r="AY42" s="77"/>
      <c r="AZ42" s="365"/>
      <c r="BA42" s="366"/>
      <c r="BB42" s="367"/>
      <c r="BC42" s="368"/>
      <c r="BD42" s="420"/>
      <c r="BE42" s="421"/>
      <c r="BF42" s="421"/>
      <c r="BG42" s="421"/>
      <c r="BH42" s="422"/>
    </row>
    <row r="43" spans="2:60" ht="20.25" customHeight="1" x14ac:dyDescent="0.4">
      <c r="B43" s="494"/>
      <c r="C43" s="437"/>
      <c r="D43" s="438"/>
      <c r="E43" s="443"/>
      <c r="F43" s="444"/>
      <c r="G43" s="449"/>
      <c r="H43" s="450"/>
      <c r="I43" s="450"/>
      <c r="J43" s="438"/>
      <c r="K43" s="431"/>
      <c r="L43" s="424"/>
      <c r="M43" s="432"/>
      <c r="N43" s="236" t="str">
        <f t="shared" ref="N43" si="18">C42&amp;E42</f>
        <v/>
      </c>
      <c r="O43" s="233"/>
      <c r="P43" s="136" t="s">
        <v>82</v>
      </c>
      <c r="Q43" s="137"/>
      <c r="R43" s="137"/>
      <c r="S43" s="138"/>
      <c r="T43" s="139"/>
      <c r="U43" s="140" t="str">
        <f>IF(U42="","",VLOOKUP(U42,シフト記号表!$C$5:$W$46,21,FALSE))</f>
        <v/>
      </c>
      <c r="V43" s="141" t="str">
        <f>IF(V42="","",VLOOKUP(V42,シフト記号表!$C$5:$W$46,21,FALSE))</f>
        <v/>
      </c>
      <c r="W43" s="141" t="str">
        <f>IF(W42="","",VLOOKUP(W42,シフト記号表!$C$5:$W$46,21,FALSE))</f>
        <v/>
      </c>
      <c r="X43" s="141" t="str">
        <f>IF(X42="","",VLOOKUP(X42,シフト記号表!$C$5:$W$46,21,FALSE))</f>
        <v/>
      </c>
      <c r="Y43" s="141" t="str">
        <f>IF(Y42="","",VLOOKUP(Y42,シフト記号表!$C$5:$W$46,21,FALSE))</f>
        <v/>
      </c>
      <c r="Z43" s="141" t="str">
        <f>IF(Z42="","",VLOOKUP(Z42,シフト記号表!$C$5:$W$46,21,FALSE))</f>
        <v/>
      </c>
      <c r="AA43" s="142" t="str">
        <f>IF(AA42="","",VLOOKUP(AA42,シフト記号表!$C$5:$W$46,21,FALSE))</f>
        <v/>
      </c>
      <c r="AB43" s="140" t="str">
        <f>IF(AB42="","",VLOOKUP(AB42,シフト記号表!$C$5:$W$46,21,FALSE))</f>
        <v/>
      </c>
      <c r="AC43" s="141" t="str">
        <f>IF(AC42="","",VLOOKUP(AC42,シフト記号表!$C$5:$W$46,21,FALSE))</f>
        <v/>
      </c>
      <c r="AD43" s="141" t="str">
        <f>IF(AD42="","",VLOOKUP(AD42,シフト記号表!$C$5:$W$46,21,FALSE))</f>
        <v/>
      </c>
      <c r="AE43" s="141" t="str">
        <f>IF(AE42="","",VLOOKUP(AE42,シフト記号表!$C$5:$W$46,21,FALSE))</f>
        <v/>
      </c>
      <c r="AF43" s="141" t="str">
        <f>IF(AF42="","",VLOOKUP(AF42,シフト記号表!$C$5:$W$46,21,FALSE))</f>
        <v/>
      </c>
      <c r="AG43" s="141" t="str">
        <f>IF(AG42="","",VLOOKUP(AG42,シフト記号表!$C$5:$W$46,21,FALSE))</f>
        <v/>
      </c>
      <c r="AH43" s="142" t="str">
        <f>IF(AH42="","",VLOOKUP(AH42,シフト記号表!$C$5:$W$46,21,FALSE))</f>
        <v/>
      </c>
      <c r="AI43" s="140" t="str">
        <f>IF(AI42="","",VLOOKUP(AI42,シフト記号表!$C$5:$W$46,21,FALSE))</f>
        <v/>
      </c>
      <c r="AJ43" s="141" t="str">
        <f>IF(AJ42="","",VLOOKUP(AJ42,シフト記号表!$C$5:$W$46,21,FALSE))</f>
        <v/>
      </c>
      <c r="AK43" s="141" t="str">
        <f>IF(AK42="","",VLOOKUP(AK42,シフト記号表!$C$5:$W$46,21,FALSE))</f>
        <v/>
      </c>
      <c r="AL43" s="141" t="str">
        <f>IF(AL42="","",VLOOKUP(AL42,シフト記号表!$C$5:$W$46,21,FALSE))</f>
        <v/>
      </c>
      <c r="AM43" s="141" t="str">
        <f>IF(AM42="","",VLOOKUP(AM42,シフト記号表!$C$5:$W$46,21,FALSE))</f>
        <v/>
      </c>
      <c r="AN43" s="141" t="str">
        <f>IF(AN42="","",VLOOKUP(AN42,シフト記号表!$C$5:$W$46,21,FALSE))</f>
        <v/>
      </c>
      <c r="AO43" s="142" t="str">
        <f>IF(AO42="","",VLOOKUP(AO42,シフト記号表!$C$5:$W$46,21,FALSE))</f>
        <v/>
      </c>
      <c r="AP43" s="140" t="str">
        <f>IF(AP42="","",VLOOKUP(AP42,シフト記号表!$C$5:$W$46,21,FALSE))</f>
        <v/>
      </c>
      <c r="AQ43" s="141" t="str">
        <f>IF(AQ42="","",VLOOKUP(AQ42,シフト記号表!$C$5:$W$46,21,FALSE))</f>
        <v/>
      </c>
      <c r="AR43" s="141" t="str">
        <f>IF(AR42="","",VLOOKUP(AR42,シフト記号表!$C$5:$W$46,21,FALSE))</f>
        <v/>
      </c>
      <c r="AS43" s="141" t="str">
        <f>IF(AS42="","",VLOOKUP(AS42,シフト記号表!$C$5:$W$46,21,FALSE))</f>
        <v/>
      </c>
      <c r="AT43" s="141" t="str">
        <f>IF(AT42="","",VLOOKUP(AT42,シフト記号表!$C$5:$W$46,21,FALSE))</f>
        <v/>
      </c>
      <c r="AU43" s="141" t="str">
        <f>IF(AU42="","",VLOOKUP(AU42,シフト記号表!$C$5:$W$46,21,FALSE))</f>
        <v/>
      </c>
      <c r="AV43" s="142" t="str">
        <f>IF(AV42="","",VLOOKUP(AV42,シフト記号表!$C$5:$W$46,21,FALSE))</f>
        <v/>
      </c>
      <c r="AW43" s="140" t="str">
        <f>IF(AW42="","",VLOOKUP(AW42,シフト記号表!$C$5:$W$46,21,FALSE))</f>
        <v/>
      </c>
      <c r="AX43" s="141" t="str">
        <f>IF(AX42="","",VLOOKUP(AX42,シフト記号表!$C$5:$W$46,21,FALSE))</f>
        <v/>
      </c>
      <c r="AY43" s="141" t="str">
        <f>IF(AY42="","",VLOOKUP(AY42,シフト記号表!$C$5:$W$46,21,FALSE))</f>
        <v/>
      </c>
      <c r="AZ43" s="345">
        <f>IF($BC$3="計画",SUM(U43:AV43),IF($BC$3="実績",SUM(U43:AY43),""))</f>
        <v>0</v>
      </c>
      <c r="BA43" s="346"/>
      <c r="BB43" s="347">
        <f>IF($BC$3="計画",AZ43/4,IF($BC$3="実績",(AZ43/($L$10/7)),""))</f>
        <v>0</v>
      </c>
      <c r="BC43" s="348"/>
      <c r="BD43" s="423"/>
      <c r="BE43" s="424"/>
      <c r="BF43" s="424"/>
      <c r="BG43" s="424"/>
      <c r="BH43" s="425"/>
    </row>
    <row r="44" spans="2:60" ht="20.25" customHeight="1" x14ac:dyDescent="0.4">
      <c r="B44" s="496"/>
      <c r="C44" s="458"/>
      <c r="D44" s="459"/>
      <c r="E44" s="460"/>
      <c r="F44" s="461"/>
      <c r="G44" s="462"/>
      <c r="H44" s="463"/>
      <c r="I44" s="463"/>
      <c r="J44" s="459"/>
      <c r="K44" s="456"/>
      <c r="L44" s="454"/>
      <c r="M44" s="457"/>
      <c r="N44" s="228"/>
      <c r="O44" s="237" t="str">
        <f t="shared" ref="O44" si="19">C42&amp;E42</f>
        <v/>
      </c>
      <c r="P44" s="144" t="s">
        <v>124</v>
      </c>
      <c r="Q44" s="145"/>
      <c r="R44" s="145"/>
      <c r="S44" s="167"/>
      <c r="T44" s="168"/>
      <c r="U44" s="148" t="str">
        <f>IF(U42="","",VLOOKUP(U42,シフト記号表!$C$5:$Y$46,23,FALSE))</f>
        <v/>
      </c>
      <c r="V44" s="149" t="str">
        <f>IF(V42="","",VLOOKUP(V42,シフト記号表!$C$5:$Y$46,23,FALSE))</f>
        <v/>
      </c>
      <c r="W44" s="149" t="str">
        <f>IF(W42="","",VLOOKUP(W42,シフト記号表!$C$5:$Y$46,23,FALSE))</f>
        <v/>
      </c>
      <c r="X44" s="149" t="str">
        <f>IF(X42="","",VLOOKUP(X42,シフト記号表!$C$5:$Y$46,23,FALSE))</f>
        <v/>
      </c>
      <c r="Y44" s="149" t="str">
        <f>IF(Y42="","",VLOOKUP(Y42,シフト記号表!$C$5:$Y$46,23,FALSE))</f>
        <v/>
      </c>
      <c r="Z44" s="149" t="str">
        <f>IF(Z42="","",VLOOKUP(Z42,シフト記号表!$C$5:$Y$46,23,FALSE))</f>
        <v/>
      </c>
      <c r="AA44" s="150" t="str">
        <f>IF(AA42="","",VLOOKUP(AA42,シフト記号表!$C$5:$Y$46,23,FALSE))</f>
        <v/>
      </c>
      <c r="AB44" s="148" t="str">
        <f>IF(AB42="","",VLOOKUP(AB42,シフト記号表!$C$5:$Y$46,23,FALSE))</f>
        <v/>
      </c>
      <c r="AC44" s="149" t="str">
        <f>IF(AC42="","",VLOOKUP(AC42,シフト記号表!$C$5:$Y$46,23,FALSE))</f>
        <v/>
      </c>
      <c r="AD44" s="149" t="str">
        <f>IF(AD42="","",VLOOKUP(AD42,シフト記号表!$C$5:$Y$46,23,FALSE))</f>
        <v/>
      </c>
      <c r="AE44" s="149" t="str">
        <f>IF(AE42="","",VLOOKUP(AE42,シフト記号表!$C$5:$Y$46,23,FALSE))</f>
        <v/>
      </c>
      <c r="AF44" s="149" t="str">
        <f>IF(AF42="","",VLOOKUP(AF42,シフト記号表!$C$5:$Y$46,23,FALSE))</f>
        <v/>
      </c>
      <c r="AG44" s="149" t="str">
        <f>IF(AG42="","",VLOOKUP(AG42,シフト記号表!$C$5:$Y$46,23,FALSE))</f>
        <v/>
      </c>
      <c r="AH44" s="150" t="str">
        <f>IF(AH42="","",VLOOKUP(AH42,シフト記号表!$C$5:$Y$46,23,FALSE))</f>
        <v/>
      </c>
      <c r="AI44" s="148" t="str">
        <f>IF(AI42="","",VLOOKUP(AI42,シフト記号表!$C$5:$Y$46,23,FALSE))</f>
        <v/>
      </c>
      <c r="AJ44" s="149" t="str">
        <f>IF(AJ42="","",VLOOKUP(AJ42,シフト記号表!$C$5:$Y$46,23,FALSE))</f>
        <v/>
      </c>
      <c r="AK44" s="149" t="str">
        <f>IF(AK42="","",VLOOKUP(AK42,シフト記号表!$C$5:$Y$46,23,FALSE))</f>
        <v/>
      </c>
      <c r="AL44" s="149" t="str">
        <f>IF(AL42="","",VLOOKUP(AL42,シフト記号表!$C$5:$Y$46,23,FALSE))</f>
        <v/>
      </c>
      <c r="AM44" s="149" t="str">
        <f>IF(AM42="","",VLOOKUP(AM42,シフト記号表!$C$5:$Y$46,23,FALSE))</f>
        <v/>
      </c>
      <c r="AN44" s="149" t="str">
        <f>IF(AN42="","",VLOOKUP(AN42,シフト記号表!$C$5:$Y$46,23,FALSE))</f>
        <v/>
      </c>
      <c r="AO44" s="150" t="str">
        <f>IF(AO42="","",VLOOKUP(AO42,シフト記号表!$C$5:$Y$46,23,FALSE))</f>
        <v/>
      </c>
      <c r="AP44" s="148" t="str">
        <f>IF(AP42="","",VLOOKUP(AP42,シフト記号表!$C$5:$Y$46,23,FALSE))</f>
        <v/>
      </c>
      <c r="AQ44" s="149" t="str">
        <f>IF(AQ42="","",VLOOKUP(AQ42,シフト記号表!$C$5:$Y$46,23,FALSE))</f>
        <v/>
      </c>
      <c r="AR44" s="149" t="str">
        <f>IF(AR42="","",VLOOKUP(AR42,シフト記号表!$C$5:$Y$46,23,FALSE))</f>
        <v/>
      </c>
      <c r="AS44" s="149" t="str">
        <f>IF(AS42="","",VLOOKUP(AS42,シフト記号表!$C$5:$Y$46,23,FALSE))</f>
        <v/>
      </c>
      <c r="AT44" s="149" t="str">
        <f>IF(AT42="","",VLOOKUP(AT42,シフト記号表!$C$5:$Y$46,23,FALSE))</f>
        <v/>
      </c>
      <c r="AU44" s="149" t="str">
        <f>IF(AU42="","",VLOOKUP(AU42,シフト記号表!$C$5:$Y$46,23,FALSE))</f>
        <v/>
      </c>
      <c r="AV44" s="150" t="str">
        <f>IF(AV42="","",VLOOKUP(AV42,シフト記号表!$C$5:$Y$46,23,FALSE))</f>
        <v/>
      </c>
      <c r="AW44" s="148" t="str">
        <f>IF(AW42="","",VLOOKUP(AW42,シフト記号表!$C$5:$Y$46,23,FALSE))</f>
        <v/>
      </c>
      <c r="AX44" s="149" t="str">
        <f>IF(AX42="","",VLOOKUP(AX42,シフト記号表!$C$5:$Y$46,23,FALSE))</f>
        <v/>
      </c>
      <c r="AY44" s="149" t="str">
        <f>IF(AY42="","",VLOOKUP(AY42,シフト記号表!$C$5:$Y$46,23,FALSE))</f>
        <v/>
      </c>
      <c r="AZ44" s="350">
        <f>IF($BC$3="計画",SUM(U44:AV44),IF($BC$3="実績",SUM(U44:AY44),""))</f>
        <v>0</v>
      </c>
      <c r="BA44" s="351"/>
      <c r="BB44" s="352">
        <f>IF($BC$3="計画",AZ44/4,IF($BC$3="実績",(AZ44/($L$10/7)),""))</f>
        <v>0</v>
      </c>
      <c r="BC44" s="353"/>
      <c r="BD44" s="453"/>
      <c r="BE44" s="454"/>
      <c r="BF44" s="454"/>
      <c r="BG44" s="454"/>
      <c r="BH44" s="455"/>
    </row>
    <row r="45" spans="2:60" ht="20.25" customHeight="1" x14ac:dyDescent="0.4">
      <c r="B45" s="497">
        <f t="shared" ref="B45:B76" si="20">((ROW()-17)+2)/3</f>
        <v>10</v>
      </c>
      <c r="C45" s="437"/>
      <c r="D45" s="438"/>
      <c r="E45" s="443"/>
      <c r="F45" s="444"/>
      <c r="G45" s="447"/>
      <c r="H45" s="448"/>
      <c r="I45" s="448"/>
      <c r="J45" s="436"/>
      <c r="K45" s="429"/>
      <c r="L45" s="421"/>
      <c r="M45" s="430"/>
      <c r="N45" s="227"/>
      <c r="O45" s="226"/>
      <c r="P45" s="155" t="s">
        <v>17</v>
      </c>
      <c r="Q45" s="163"/>
      <c r="R45" s="163"/>
      <c r="S45" s="164"/>
      <c r="T45" s="169"/>
      <c r="U45" s="72"/>
      <c r="V45" s="76"/>
      <c r="W45" s="76"/>
      <c r="X45" s="76"/>
      <c r="Y45" s="76"/>
      <c r="Z45" s="76"/>
      <c r="AA45" s="73"/>
      <c r="AB45" s="72"/>
      <c r="AC45" s="76"/>
      <c r="AD45" s="76"/>
      <c r="AE45" s="76"/>
      <c r="AF45" s="76"/>
      <c r="AG45" s="76"/>
      <c r="AH45" s="73"/>
      <c r="AI45" s="72"/>
      <c r="AJ45" s="76"/>
      <c r="AK45" s="76"/>
      <c r="AL45" s="76"/>
      <c r="AM45" s="76"/>
      <c r="AN45" s="76"/>
      <c r="AO45" s="73"/>
      <c r="AP45" s="72"/>
      <c r="AQ45" s="76"/>
      <c r="AR45" s="76"/>
      <c r="AS45" s="76"/>
      <c r="AT45" s="76"/>
      <c r="AU45" s="76"/>
      <c r="AV45" s="73"/>
      <c r="AW45" s="72"/>
      <c r="AX45" s="76"/>
      <c r="AY45" s="77"/>
      <c r="AZ45" s="365"/>
      <c r="BA45" s="366"/>
      <c r="BB45" s="367"/>
      <c r="BC45" s="368"/>
      <c r="BD45" s="420"/>
      <c r="BE45" s="421"/>
      <c r="BF45" s="421"/>
      <c r="BG45" s="421"/>
      <c r="BH45" s="422"/>
    </row>
    <row r="46" spans="2:60" ht="20.25" customHeight="1" x14ac:dyDescent="0.4">
      <c r="B46" s="494"/>
      <c r="C46" s="437"/>
      <c r="D46" s="438"/>
      <c r="E46" s="443"/>
      <c r="F46" s="444"/>
      <c r="G46" s="449"/>
      <c r="H46" s="450"/>
      <c r="I46" s="450"/>
      <c r="J46" s="438"/>
      <c r="K46" s="431"/>
      <c r="L46" s="424"/>
      <c r="M46" s="432"/>
      <c r="N46" s="235" t="str">
        <f t="shared" ref="N46" si="21">C45&amp;E45</f>
        <v/>
      </c>
      <c r="O46" s="226"/>
      <c r="P46" s="136" t="s">
        <v>82</v>
      </c>
      <c r="Q46" s="137"/>
      <c r="R46" s="137"/>
      <c r="S46" s="138"/>
      <c r="T46" s="139"/>
      <c r="U46" s="140" t="str">
        <f>IF(U45="","",VLOOKUP(U45,シフト記号表!$C$5:$W$46,21,FALSE))</f>
        <v/>
      </c>
      <c r="V46" s="141" t="str">
        <f>IF(V45="","",VLOOKUP(V45,シフト記号表!$C$5:$W$46,21,FALSE))</f>
        <v/>
      </c>
      <c r="W46" s="141" t="str">
        <f>IF(W45="","",VLOOKUP(W45,シフト記号表!$C$5:$W$46,21,FALSE))</f>
        <v/>
      </c>
      <c r="X46" s="141" t="str">
        <f>IF(X45="","",VLOOKUP(X45,シフト記号表!$C$5:$W$46,21,FALSE))</f>
        <v/>
      </c>
      <c r="Y46" s="141" t="str">
        <f>IF(Y45="","",VLOOKUP(Y45,シフト記号表!$C$5:$W$46,21,FALSE))</f>
        <v/>
      </c>
      <c r="Z46" s="141" t="str">
        <f>IF(Z45="","",VLOOKUP(Z45,シフト記号表!$C$5:$W$46,21,FALSE))</f>
        <v/>
      </c>
      <c r="AA46" s="142" t="str">
        <f>IF(AA45="","",VLOOKUP(AA45,シフト記号表!$C$5:$W$46,21,FALSE))</f>
        <v/>
      </c>
      <c r="AB46" s="140" t="str">
        <f>IF(AB45="","",VLOOKUP(AB45,シフト記号表!$C$5:$W$46,21,FALSE))</f>
        <v/>
      </c>
      <c r="AC46" s="141" t="str">
        <f>IF(AC45="","",VLOOKUP(AC45,シフト記号表!$C$5:$W$46,21,FALSE))</f>
        <v/>
      </c>
      <c r="AD46" s="141" t="str">
        <f>IF(AD45="","",VLOOKUP(AD45,シフト記号表!$C$5:$W$46,21,FALSE))</f>
        <v/>
      </c>
      <c r="AE46" s="141" t="str">
        <f>IF(AE45="","",VLOOKUP(AE45,シフト記号表!$C$5:$W$46,21,FALSE))</f>
        <v/>
      </c>
      <c r="AF46" s="141" t="str">
        <f>IF(AF45="","",VLOOKUP(AF45,シフト記号表!$C$5:$W$46,21,FALSE))</f>
        <v/>
      </c>
      <c r="AG46" s="141" t="str">
        <f>IF(AG45="","",VLOOKUP(AG45,シフト記号表!$C$5:$W$46,21,FALSE))</f>
        <v/>
      </c>
      <c r="AH46" s="142" t="str">
        <f>IF(AH45="","",VLOOKUP(AH45,シフト記号表!$C$5:$W$46,21,FALSE))</f>
        <v/>
      </c>
      <c r="AI46" s="140" t="str">
        <f>IF(AI45="","",VLOOKUP(AI45,シフト記号表!$C$5:$W$46,21,FALSE))</f>
        <v/>
      </c>
      <c r="AJ46" s="141" t="str">
        <f>IF(AJ45="","",VLOOKUP(AJ45,シフト記号表!$C$5:$W$46,21,FALSE))</f>
        <v/>
      </c>
      <c r="AK46" s="141" t="str">
        <f>IF(AK45="","",VLOOKUP(AK45,シフト記号表!$C$5:$W$46,21,FALSE))</f>
        <v/>
      </c>
      <c r="AL46" s="141" t="str">
        <f>IF(AL45="","",VLOOKUP(AL45,シフト記号表!$C$5:$W$46,21,FALSE))</f>
        <v/>
      </c>
      <c r="AM46" s="141" t="str">
        <f>IF(AM45="","",VLOOKUP(AM45,シフト記号表!$C$5:$W$46,21,FALSE))</f>
        <v/>
      </c>
      <c r="AN46" s="141" t="str">
        <f>IF(AN45="","",VLOOKUP(AN45,シフト記号表!$C$5:$W$46,21,FALSE))</f>
        <v/>
      </c>
      <c r="AO46" s="142" t="str">
        <f>IF(AO45="","",VLOOKUP(AO45,シフト記号表!$C$5:$W$46,21,FALSE))</f>
        <v/>
      </c>
      <c r="AP46" s="140" t="str">
        <f>IF(AP45="","",VLOOKUP(AP45,シフト記号表!$C$5:$W$46,21,FALSE))</f>
        <v/>
      </c>
      <c r="AQ46" s="141" t="str">
        <f>IF(AQ45="","",VLOOKUP(AQ45,シフト記号表!$C$5:$W$46,21,FALSE))</f>
        <v/>
      </c>
      <c r="AR46" s="141" t="str">
        <f>IF(AR45="","",VLOOKUP(AR45,シフト記号表!$C$5:$W$46,21,FALSE))</f>
        <v/>
      </c>
      <c r="AS46" s="141" t="str">
        <f>IF(AS45="","",VLOOKUP(AS45,シフト記号表!$C$5:$W$46,21,FALSE))</f>
        <v/>
      </c>
      <c r="AT46" s="141" t="str">
        <f>IF(AT45="","",VLOOKUP(AT45,シフト記号表!$C$5:$W$46,21,FALSE))</f>
        <v/>
      </c>
      <c r="AU46" s="141" t="str">
        <f>IF(AU45="","",VLOOKUP(AU45,シフト記号表!$C$5:$W$46,21,FALSE))</f>
        <v/>
      </c>
      <c r="AV46" s="142" t="str">
        <f>IF(AV45="","",VLOOKUP(AV45,シフト記号表!$C$5:$W$46,21,FALSE))</f>
        <v/>
      </c>
      <c r="AW46" s="140" t="str">
        <f>IF(AW45="","",VLOOKUP(AW45,シフト記号表!$C$5:$W$46,21,FALSE))</f>
        <v/>
      </c>
      <c r="AX46" s="141" t="str">
        <f>IF(AX45="","",VLOOKUP(AX45,シフト記号表!$C$5:$W$46,21,FALSE))</f>
        <v/>
      </c>
      <c r="AY46" s="141" t="str">
        <f>IF(AY45="","",VLOOKUP(AY45,シフト記号表!$C$5:$W$46,21,FALSE))</f>
        <v/>
      </c>
      <c r="AZ46" s="345">
        <f>IF($BC$3="計画",SUM(U46:AV46),IF($BC$3="実績",SUM(U46:AY46),""))</f>
        <v>0</v>
      </c>
      <c r="BA46" s="346"/>
      <c r="BB46" s="347">
        <f>IF($BC$3="計画",AZ46/4,IF($BC$3="実績",(AZ46/($L$10/7)),""))</f>
        <v>0</v>
      </c>
      <c r="BC46" s="348"/>
      <c r="BD46" s="423"/>
      <c r="BE46" s="424"/>
      <c r="BF46" s="424"/>
      <c r="BG46" s="424"/>
      <c r="BH46" s="425"/>
    </row>
    <row r="47" spans="2:60" ht="20.25" customHeight="1" x14ac:dyDescent="0.4">
      <c r="B47" s="496"/>
      <c r="C47" s="458"/>
      <c r="D47" s="459"/>
      <c r="E47" s="460"/>
      <c r="F47" s="461"/>
      <c r="G47" s="462"/>
      <c r="H47" s="463"/>
      <c r="I47" s="463"/>
      <c r="J47" s="459"/>
      <c r="K47" s="456"/>
      <c r="L47" s="454"/>
      <c r="M47" s="457"/>
      <c r="N47" s="227"/>
      <c r="O47" s="226" t="str">
        <f t="shared" ref="O47" si="22">C45&amp;E45</f>
        <v/>
      </c>
      <c r="P47" s="144" t="s">
        <v>124</v>
      </c>
      <c r="Q47" s="170"/>
      <c r="R47" s="170"/>
      <c r="S47" s="171"/>
      <c r="T47" s="172"/>
      <c r="U47" s="148" t="str">
        <f>IF(U45="","",VLOOKUP(U45,シフト記号表!$C$5:$Y$46,23,FALSE))</f>
        <v/>
      </c>
      <c r="V47" s="149" t="str">
        <f>IF(V45="","",VLOOKUP(V45,シフト記号表!$C$5:$Y$46,23,FALSE))</f>
        <v/>
      </c>
      <c r="W47" s="149" t="str">
        <f>IF(W45="","",VLOOKUP(W45,シフト記号表!$C$5:$Y$46,23,FALSE))</f>
        <v/>
      </c>
      <c r="X47" s="149" t="str">
        <f>IF(X45="","",VLOOKUP(X45,シフト記号表!$C$5:$Y$46,23,FALSE))</f>
        <v/>
      </c>
      <c r="Y47" s="149" t="str">
        <f>IF(Y45="","",VLOOKUP(Y45,シフト記号表!$C$5:$Y$46,23,FALSE))</f>
        <v/>
      </c>
      <c r="Z47" s="149" t="str">
        <f>IF(Z45="","",VLOOKUP(Z45,シフト記号表!$C$5:$Y$46,23,FALSE))</f>
        <v/>
      </c>
      <c r="AA47" s="150" t="str">
        <f>IF(AA45="","",VLOOKUP(AA45,シフト記号表!$C$5:$Y$46,23,FALSE))</f>
        <v/>
      </c>
      <c r="AB47" s="148" t="str">
        <f>IF(AB45="","",VLOOKUP(AB45,シフト記号表!$C$5:$Y$46,23,FALSE))</f>
        <v/>
      </c>
      <c r="AC47" s="149" t="str">
        <f>IF(AC45="","",VLOOKUP(AC45,シフト記号表!$C$5:$Y$46,23,FALSE))</f>
        <v/>
      </c>
      <c r="AD47" s="149" t="str">
        <f>IF(AD45="","",VLOOKUP(AD45,シフト記号表!$C$5:$Y$46,23,FALSE))</f>
        <v/>
      </c>
      <c r="AE47" s="149" t="str">
        <f>IF(AE45="","",VLOOKUP(AE45,シフト記号表!$C$5:$Y$46,23,FALSE))</f>
        <v/>
      </c>
      <c r="AF47" s="149" t="str">
        <f>IF(AF45="","",VLOOKUP(AF45,シフト記号表!$C$5:$Y$46,23,FALSE))</f>
        <v/>
      </c>
      <c r="AG47" s="149" t="str">
        <f>IF(AG45="","",VLOOKUP(AG45,シフト記号表!$C$5:$Y$46,23,FALSE))</f>
        <v/>
      </c>
      <c r="AH47" s="150" t="str">
        <f>IF(AH45="","",VLOOKUP(AH45,シフト記号表!$C$5:$Y$46,23,FALSE))</f>
        <v/>
      </c>
      <c r="AI47" s="148" t="str">
        <f>IF(AI45="","",VLOOKUP(AI45,シフト記号表!$C$5:$Y$46,23,FALSE))</f>
        <v/>
      </c>
      <c r="AJ47" s="149" t="str">
        <f>IF(AJ45="","",VLOOKUP(AJ45,シフト記号表!$C$5:$Y$46,23,FALSE))</f>
        <v/>
      </c>
      <c r="AK47" s="149" t="str">
        <f>IF(AK45="","",VLOOKUP(AK45,シフト記号表!$C$5:$Y$46,23,FALSE))</f>
        <v/>
      </c>
      <c r="AL47" s="149" t="str">
        <f>IF(AL45="","",VLOOKUP(AL45,シフト記号表!$C$5:$Y$46,23,FALSE))</f>
        <v/>
      </c>
      <c r="AM47" s="149" t="str">
        <f>IF(AM45="","",VLOOKUP(AM45,シフト記号表!$C$5:$Y$46,23,FALSE))</f>
        <v/>
      </c>
      <c r="AN47" s="149" t="str">
        <f>IF(AN45="","",VLOOKUP(AN45,シフト記号表!$C$5:$Y$46,23,FALSE))</f>
        <v/>
      </c>
      <c r="AO47" s="150" t="str">
        <f>IF(AO45="","",VLOOKUP(AO45,シフト記号表!$C$5:$Y$46,23,FALSE))</f>
        <v/>
      </c>
      <c r="AP47" s="148" t="str">
        <f>IF(AP45="","",VLOOKUP(AP45,シフト記号表!$C$5:$Y$46,23,FALSE))</f>
        <v/>
      </c>
      <c r="AQ47" s="149" t="str">
        <f>IF(AQ45="","",VLOOKUP(AQ45,シフト記号表!$C$5:$Y$46,23,FALSE))</f>
        <v/>
      </c>
      <c r="AR47" s="149" t="str">
        <f>IF(AR45="","",VLOOKUP(AR45,シフト記号表!$C$5:$Y$46,23,FALSE))</f>
        <v/>
      </c>
      <c r="AS47" s="149" t="str">
        <f>IF(AS45="","",VLOOKUP(AS45,シフト記号表!$C$5:$Y$46,23,FALSE))</f>
        <v/>
      </c>
      <c r="AT47" s="149" t="str">
        <f>IF(AT45="","",VLOOKUP(AT45,シフト記号表!$C$5:$Y$46,23,FALSE))</f>
        <v/>
      </c>
      <c r="AU47" s="149" t="str">
        <f>IF(AU45="","",VLOOKUP(AU45,シフト記号表!$C$5:$Y$46,23,FALSE))</f>
        <v/>
      </c>
      <c r="AV47" s="150" t="str">
        <f>IF(AV45="","",VLOOKUP(AV45,シフト記号表!$C$5:$Y$46,23,FALSE))</f>
        <v/>
      </c>
      <c r="AW47" s="148" t="str">
        <f>IF(AW45="","",VLOOKUP(AW45,シフト記号表!$C$5:$Y$46,23,FALSE))</f>
        <v/>
      </c>
      <c r="AX47" s="149" t="str">
        <f>IF(AX45="","",VLOOKUP(AX45,シフト記号表!$C$5:$Y$46,23,FALSE))</f>
        <v/>
      </c>
      <c r="AY47" s="149" t="str">
        <f>IF(AY45="","",VLOOKUP(AY45,シフト記号表!$C$5:$Y$46,23,FALSE))</f>
        <v/>
      </c>
      <c r="AZ47" s="350">
        <f>IF($BC$3="計画",SUM(U47:AV47),IF($BC$3="実績",SUM(U47:AY47),""))</f>
        <v>0</v>
      </c>
      <c r="BA47" s="351"/>
      <c r="BB47" s="352">
        <f>IF($BC$3="計画",AZ47/4,IF($BC$3="実績",(AZ47/($L$10/7)),""))</f>
        <v>0</v>
      </c>
      <c r="BC47" s="353"/>
      <c r="BD47" s="453"/>
      <c r="BE47" s="454"/>
      <c r="BF47" s="454"/>
      <c r="BG47" s="454"/>
      <c r="BH47" s="455"/>
    </row>
    <row r="48" spans="2:60" ht="20.25" customHeight="1" x14ac:dyDescent="0.4">
      <c r="B48" s="497">
        <f t="shared" ref="B48:B79" si="23">((ROW()-17)+2)/3</f>
        <v>11</v>
      </c>
      <c r="C48" s="437"/>
      <c r="D48" s="438"/>
      <c r="E48" s="443"/>
      <c r="F48" s="444"/>
      <c r="G48" s="447"/>
      <c r="H48" s="448"/>
      <c r="I48" s="448"/>
      <c r="J48" s="436"/>
      <c r="K48" s="429"/>
      <c r="L48" s="421"/>
      <c r="M48" s="430"/>
      <c r="N48" s="229"/>
      <c r="O48" s="234"/>
      <c r="P48" s="155" t="s">
        <v>17</v>
      </c>
      <c r="Q48" s="163"/>
      <c r="R48" s="163"/>
      <c r="S48" s="164"/>
      <c r="T48" s="169"/>
      <c r="U48" s="72"/>
      <c r="V48" s="76"/>
      <c r="W48" s="76"/>
      <c r="X48" s="76"/>
      <c r="Y48" s="76"/>
      <c r="Z48" s="76"/>
      <c r="AA48" s="73"/>
      <c r="AB48" s="72"/>
      <c r="AC48" s="76"/>
      <c r="AD48" s="76"/>
      <c r="AE48" s="76"/>
      <c r="AF48" s="76"/>
      <c r="AG48" s="76"/>
      <c r="AH48" s="73"/>
      <c r="AI48" s="72"/>
      <c r="AJ48" s="76"/>
      <c r="AK48" s="76"/>
      <c r="AL48" s="76"/>
      <c r="AM48" s="76"/>
      <c r="AN48" s="76"/>
      <c r="AO48" s="73"/>
      <c r="AP48" s="72"/>
      <c r="AQ48" s="76"/>
      <c r="AR48" s="76"/>
      <c r="AS48" s="76"/>
      <c r="AT48" s="76"/>
      <c r="AU48" s="76"/>
      <c r="AV48" s="73"/>
      <c r="AW48" s="72"/>
      <c r="AX48" s="76"/>
      <c r="AY48" s="77"/>
      <c r="AZ48" s="365"/>
      <c r="BA48" s="366"/>
      <c r="BB48" s="367"/>
      <c r="BC48" s="368"/>
      <c r="BD48" s="420"/>
      <c r="BE48" s="421"/>
      <c r="BF48" s="421"/>
      <c r="BG48" s="421"/>
      <c r="BH48" s="422"/>
    </row>
    <row r="49" spans="2:60" ht="20.25" customHeight="1" x14ac:dyDescent="0.4">
      <c r="B49" s="494"/>
      <c r="C49" s="437"/>
      <c r="D49" s="438"/>
      <c r="E49" s="443"/>
      <c r="F49" s="444"/>
      <c r="G49" s="449"/>
      <c r="H49" s="450"/>
      <c r="I49" s="450"/>
      <c r="J49" s="438"/>
      <c r="K49" s="431"/>
      <c r="L49" s="424"/>
      <c r="M49" s="432"/>
      <c r="N49" s="236" t="str">
        <f t="shared" ref="N49" si="24">C48&amp;E48</f>
        <v/>
      </c>
      <c r="O49" s="233"/>
      <c r="P49" s="136" t="s">
        <v>82</v>
      </c>
      <c r="Q49" s="137"/>
      <c r="R49" s="137"/>
      <c r="S49" s="138"/>
      <c r="T49" s="139"/>
      <c r="U49" s="140" t="str">
        <f>IF(U48="","",VLOOKUP(U48,シフト記号表!$C$5:$W$46,21,FALSE))</f>
        <v/>
      </c>
      <c r="V49" s="141" t="str">
        <f>IF(V48="","",VLOOKUP(V48,シフト記号表!$C$5:$W$46,21,FALSE))</f>
        <v/>
      </c>
      <c r="W49" s="141" t="str">
        <f>IF(W48="","",VLOOKUP(W48,シフト記号表!$C$5:$W$46,21,FALSE))</f>
        <v/>
      </c>
      <c r="X49" s="141" t="str">
        <f>IF(X48="","",VLOOKUP(X48,シフト記号表!$C$5:$W$46,21,FALSE))</f>
        <v/>
      </c>
      <c r="Y49" s="141" t="str">
        <f>IF(Y48="","",VLOOKUP(Y48,シフト記号表!$C$5:$W$46,21,FALSE))</f>
        <v/>
      </c>
      <c r="Z49" s="141" t="str">
        <f>IF(Z48="","",VLOOKUP(Z48,シフト記号表!$C$5:$W$46,21,FALSE))</f>
        <v/>
      </c>
      <c r="AA49" s="142" t="str">
        <f>IF(AA48="","",VLOOKUP(AA48,シフト記号表!$C$5:$W$46,21,FALSE))</f>
        <v/>
      </c>
      <c r="AB49" s="140" t="str">
        <f>IF(AB48="","",VLOOKUP(AB48,シフト記号表!$C$5:$W$46,21,FALSE))</f>
        <v/>
      </c>
      <c r="AC49" s="141" t="str">
        <f>IF(AC48="","",VLOOKUP(AC48,シフト記号表!$C$5:$W$46,21,FALSE))</f>
        <v/>
      </c>
      <c r="AD49" s="141" t="str">
        <f>IF(AD48="","",VLOOKUP(AD48,シフト記号表!$C$5:$W$46,21,FALSE))</f>
        <v/>
      </c>
      <c r="AE49" s="141" t="str">
        <f>IF(AE48="","",VLOOKUP(AE48,シフト記号表!$C$5:$W$46,21,FALSE))</f>
        <v/>
      </c>
      <c r="AF49" s="141" t="str">
        <f>IF(AF48="","",VLOOKUP(AF48,シフト記号表!$C$5:$W$46,21,FALSE))</f>
        <v/>
      </c>
      <c r="AG49" s="141" t="str">
        <f>IF(AG48="","",VLOOKUP(AG48,シフト記号表!$C$5:$W$46,21,FALSE))</f>
        <v/>
      </c>
      <c r="AH49" s="142" t="str">
        <f>IF(AH48="","",VLOOKUP(AH48,シフト記号表!$C$5:$W$46,21,FALSE))</f>
        <v/>
      </c>
      <c r="AI49" s="140" t="str">
        <f>IF(AI48="","",VLOOKUP(AI48,シフト記号表!$C$5:$W$46,21,FALSE))</f>
        <v/>
      </c>
      <c r="AJ49" s="141" t="str">
        <f>IF(AJ48="","",VLOOKUP(AJ48,シフト記号表!$C$5:$W$46,21,FALSE))</f>
        <v/>
      </c>
      <c r="AK49" s="141" t="str">
        <f>IF(AK48="","",VLOOKUP(AK48,シフト記号表!$C$5:$W$46,21,FALSE))</f>
        <v/>
      </c>
      <c r="AL49" s="141" t="str">
        <f>IF(AL48="","",VLOOKUP(AL48,シフト記号表!$C$5:$W$46,21,FALSE))</f>
        <v/>
      </c>
      <c r="AM49" s="141" t="str">
        <f>IF(AM48="","",VLOOKUP(AM48,シフト記号表!$C$5:$W$46,21,FALSE))</f>
        <v/>
      </c>
      <c r="AN49" s="141" t="str">
        <f>IF(AN48="","",VLOOKUP(AN48,シフト記号表!$C$5:$W$46,21,FALSE))</f>
        <v/>
      </c>
      <c r="AO49" s="142" t="str">
        <f>IF(AO48="","",VLOOKUP(AO48,シフト記号表!$C$5:$W$46,21,FALSE))</f>
        <v/>
      </c>
      <c r="AP49" s="140" t="str">
        <f>IF(AP48="","",VLOOKUP(AP48,シフト記号表!$C$5:$W$46,21,FALSE))</f>
        <v/>
      </c>
      <c r="AQ49" s="141" t="str">
        <f>IF(AQ48="","",VLOOKUP(AQ48,シフト記号表!$C$5:$W$46,21,FALSE))</f>
        <v/>
      </c>
      <c r="AR49" s="141" t="str">
        <f>IF(AR48="","",VLOOKUP(AR48,シフト記号表!$C$5:$W$46,21,FALSE))</f>
        <v/>
      </c>
      <c r="AS49" s="141" t="str">
        <f>IF(AS48="","",VLOOKUP(AS48,シフト記号表!$C$5:$W$46,21,FALSE))</f>
        <v/>
      </c>
      <c r="AT49" s="141" t="str">
        <f>IF(AT48="","",VLOOKUP(AT48,シフト記号表!$C$5:$W$46,21,FALSE))</f>
        <v/>
      </c>
      <c r="AU49" s="141" t="str">
        <f>IF(AU48="","",VLOOKUP(AU48,シフト記号表!$C$5:$W$46,21,FALSE))</f>
        <v/>
      </c>
      <c r="AV49" s="142" t="str">
        <f>IF(AV48="","",VLOOKUP(AV48,シフト記号表!$C$5:$W$46,21,FALSE))</f>
        <v/>
      </c>
      <c r="AW49" s="140" t="str">
        <f>IF(AW48="","",VLOOKUP(AW48,シフト記号表!$C$5:$W$46,21,FALSE))</f>
        <v/>
      </c>
      <c r="AX49" s="141" t="str">
        <f>IF(AX48="","",VLOOKUP(AX48,シフト記号表!$C$5:$W$46,21,FALSE))</f>
        <v/>
      </c>
      <c r="AY49" s="141" t="str">
        <f>IF(AY48="","",VLOOKUP(AY48,シフト記号表!$C$5:$W$46,21,FALSE))</f>
        <v/>
      </c>
      <c r="AZ49" s="345">
        <f>IF($BC$3="計画",SUM(U49:AV49),IF($BC$3="実績",SUM(U49:AY49),""))</f>
        <v>0</v>
      </c>
      <c r="BA49" s="346"/>
      <c r="BB49" s="347">
        <f>IF($BC$3="計画",AZ49/4,IF($BC$3="実績",(AZ49/($L$10/7)),""))</f>
        <v>0</v>
      </c>
      <c r="BC49" s="348"/>
      <c r="BD49" s="423"/>
      <c r="BE49" s="424"/>
      <c r="BF49" s="424"/>
      <c r="BG49" s="424"/>
      <c r="BH49" s="425"/>
    </row>
    <row r="50" spans="2:60" ht="20.25" customHeight="1" x14ac:dyDescent="0.4">
      <c r="B50" s="496"/>
      <c r="C50" s="458"/>
      <c r="D50" s="459"/>
      <c r="E50" s="460"/>
      <c r="F50" s="461"/>
      <c r="G50" s="462"/>
      <c r="H50" s="463"/>
      <c r="I50" s="463"/>
      <c r="J50" s="459"/>
      <c r="K50" s="456"/>
      <c r="L50" s="454"/>
      <c r="M50" s="457"/>
      <c r="N50" s="228"/>
      <c r="O50" s="237" t="str">
        <f t="shared" ref="O50" si="25">C48&amp;E48</f>
        <v/>
      </c>
      <c r="P50" s="144" t="s">
        <v>124</v>
      </c>
      <c r="Q50" s="170"/>
      <c r="R50" s="170"/>
      <c r="S50" s="171"/>
      <c r="T50" s="172"/>
      <c r="U50" s="148" t="str">
        <f>IF(U48="","",VLOOKUP(U48,シフト記号表!$C$5:$Y$46,23,FALSE))</f>
        <v/>
      </c>
      <c r="V50" s="149" t="str">
        <f>IF(V48="","",VLOOKUP(V48,シフト記号表!$C$5:$Y$46,23,FALSE))</f>
        <v/>
      </c>
      <c r="W50" s="149" t="str">
        <f>IF(W48="","",VLOOKUP(W48,シフト記号表!$C$5:$Y$46,23,FALSE))</f>
        <v/>
      </c>
      <c r="X50" s="149" t="str">
        <f>IF(X48="","",VLOOKUP(X48,シフト記号表!$C$5:$Y$46,23,FALSE))</f>
        <v/>
      </c>
      <c r="Y50" s="149" t="str">
        <f>IF(Y48="","",VLOOKUP(Y48,シフト記号表!$C$5:$Y$46,23,FALSE))</f>
        <v/>
      </c>
      <c r="Z50" s="149" t="str">
        <f>IF(Z48="","",VLOOKUP(Z48,シフト記号表!$C$5:$Y$46,23,FALSE))</f>
        <v/>
      </c>
      <c r="AA50" s="150" t="str">
        <f>IF(AA48="","",VLOOKUP(AA48,シフト記号表!$C$5:$Y$46,23,FALSE))</f>
        <v/>
      </c>
      <c r="AB50" s="148" t="str">
        <f>IF(AB48="","",VLOOKUP(AB48,シフト記号表!$C$5:$Y$46,23,FALSE))</f>
        <v/>
      </c>
      <c r="AC50" s="149" t="str">
        <f>IF(AC48="","",VLOOKUP(AC48,シフト記号表!$C$5:$Y$46,23,FALSE))</f>
        <v/>
      </c>
      <c r="AD50" s="149" t="str">
        <f>IF(AD48="","",VLOOKUP(AD48,シフト記号表!$C$5:$Y$46,23,FALSE))</f>
        <v/>
      </c>
      <c r="AE50" s="149" t="str">
        <f>IF(AE48="","",VLOOKUP(AE48,シフト記号表!$C$5:$Y$46,23,FALSE))</f>
        <v/>
      </c>
      <c r="AF50" s="149" t="str">
        <f>IF(AF48="","",VLOOKUP(AF48,シフト記号表!$C$5:$Y$46,23,FALSE))</f>
        <v/>
      </c>
      <c r="AG50" s="149" t="str">
        <f>IF(AG48="","",VLOOKUP(AG48,シフト記号表!$C$5:$Y$46,23,FALSE))</f>
        <v/>
      </c>
      <c r="AH50" s="150" t="str">
        <f>IF(AH48="","",VLOOKUP(AH48,シフト記号表!$C$5:$Y$46,23,FALSE))</f>
        <v/>
      </c>
      <c r="AI50" s="148" t="str">
        <f>IF(AI48="","",VLOOKUP(AI48,シフト記号表!$C$5:$Y$46,23,FALSE))</f>
        <v/>
      </c>
      <c r="AJ50" s="149" t="str">
        <f>IF(AJ48="","",VLOOKUP(AJ48,シフト記号表!$C$5:$Y$46,23,FALSE))</f>
        <v/>
      </c>
      <c r="AK50" s="149" t="str">
        <f>IF(AK48="","",VLOOKUP(AK48,シフト記号表!$C$5:$Y$46,23,FALSE))</f>
        <v/>
      </c>
      <c r="AL50" s="149" t="str">
        <f>IF(AL48="","",VLOOKUP(AL48,シフト記号表!$C$5:$Y$46,23,FALSE))</f>
        <v/>
      </c>
      <c r="AM50" s="149" t="str">
        <f>IF(AM48="","",VLOOKUP(AM48,シフト記号表!$C$5:$Y$46,23,FALSE))</f>
        <v/>
      </c>
      <c r="AN50" s="149" t="str">
        <f>IF(AN48="","",VLOOKUP(AN48,シフト記号表!$C$5:$Y$46,23,FALSE))</f>
        <v/>
      </c>
      <c r="AO50" s="150" t="str">
        <f>IF(AO48="","",VLOOKUP(AO48,シフト記号表!$C$5:$Y$46,23,FALSE))</f>
        <v/>
      </c>
      <c r="AP50" s="148" t="str">
        <f>IF(AP48="","",VLOOKUP(AP48,シフト記号表!$C$5:$Y$46,23,FALSE))</f>
        <v/>
      </c>
      <c r="AQ50" s="149" t="str">
        <f>IF(AQ48="","",VLOOKUP(AQ48,シフト記号表!$C$5:$Y$46,23,FALSE))</f>
        <v/>
      </c>
      <c r="AR50" s="149" t="str">
        <f>IF(AR48="","",VLOOKUP(AR48,シフト記号表!$C$5:$Y$46,23,FALSE))</f>
        <v/>
      </c>
      <c r="AS50" s="149" t="str">
        <f>IF(AS48="","",VLOOKUP(AS48,シフト記号表!$C$5:$Y$46,23,FALSE))</f>
        <v/>
      </c>
      <c r="AT50" s="149" t="str">
        <f>IF(AT48="","",VLOOKUP(AT48,シフト記号表!$C$5:$Y$46,23,FALSE))</f>
        <v/>
      </c>
      <c r="AU50" s="149" t="str">
        <f>IF(AU48="","",VLOOKUP(AU48,シフト記号表!$C$5:$Y$46,23,FALSE))</f>
        <v/>
      </c>
      <c r="AV50" s="150" t="str">
        <f>IF(AV48="","",VLOOKUP(AV48,シフト記号表!$C$5:$Y$46,23,FALSE))</f>
        <v/>
      </c>
      <c r="AW50" s="148" t="str">
        <f>IF(AW48="","",VLOOKUP(AW48,シフト記号表!$C$5:$Y$46,23,FALSE))</f>
        <v/>
      </c>
      <c r="AX50" s="149" t="str">
        <f>IF(AX48="","",VLOOKUP(AX48,シフト記号表!$C$5:$Y$46,23,FALSE))</f>
        <v/>
      </c>
      <c r="AY50" s="149" t="str">
        <f>IF(AY48="","",VLOOKUP(AY48,シフト記号表!$C$5:$Y$46,23,FALSE))</f>
        <v/>
      </c>
      <c r="AZ50" s="350">
        <f>IF($BC$3="計画",SUM(U50:AV50),IF($BC$3="実績",SUM(U50:AY50),""))</f>
        <v>0</v>
      </c>
      <c r="BA50" s="351"/>
      <c r="BB50" s="352">
        <f>IF($BC$3="計画",AZ50/4,IF($BC$3="実績",(AZ50/($L$10/7)),""))</f>
        <v>0</v>
      </c>
      <c r="BC50" s="353"/>
      <c r="BD50" s="453"/>
      <c r="BE50" s="454"/>
      <c r="BF50" s="454"/>
      <c r="BG50" s="454"/>
      <c r="BH50" s="455"/>
    </row>
    <row r="51" spans="2:60" ht="20.25" customHeight="1" x14ac:dyDescent="0.4">
      <c r="B51" s="497">
        <f t="shared" ref="B51:B82" si="26">((ROW()-17)+2)/3</f>
        <v>12</v>
      </c>
      <c r="C51" s="437"/>
      <c r="D51" s="438"/>
      <c r="E51" s="443"/>
      <c r="F51" s="444"/>
      <c r="G51" s="447"/>
      <c r="H51" s="448"/>
      <c r="I51" s="448"/>
      <c r="J51" s="436"/>
      <c r="K51" s="429"/>
      <c r="L51" s="421"/>
      <c r="M51" s="430"/>
      <c r="N51" s="227"/>
      <c r="O51" s="226"/>
      <c r="P51" s="155" t="s">
        <v>17</v>
      </c>
      <c r="Q51" s="163"/>
      <c r="R51" s="163"/>
      <c r="S51" s="164"/>
      <c r="T51" s="169"/>
      <c r="U51" s="72"/>
      <c r="V51" s="76"/>
      <c r="W51" s="76"/>
      <c r="X51" s="76"/>
      <c r="Y51" s="76"/>
      <c r="Z51" s="76"/>
      <c r="AA51" s="73"/>
      <c r="AB51" s="72"/>
      <c r="AC51" s="76"/>
      <c r="AD51" s="76"/>
      <c r="AE51" s="76"/>
      <c r="AF51" s="76"/>
      <c r="AG51" s="76"/>
      <c r="AH51" s="73"/>
      <c r="AI51" s="72"/>
      <c r="AJ51" s="76"/>
      <c r="AK51" s="76"/>
      <c r="AL51" s="76"/>
      <c r="AM51" s="76"/>
      <c r="AN51" s="76"/>
      <c r="AO51" s="73"/>
      <c r="AP51" s="72"/>
      <c r="AQ51" s="76"/>
      <c r="AR51" s="76"/>
      <c r="AS51" s="76"/>
      <c r="AT51" s="76"/>
      <c r="AU51" s="76"/>
      <c r="AV51" s="73"/>
      <c r="AW51" s="72"/>
      <c r="AX51" s="76"/>
      <c r="AY51" s="77"/>
      <c r="AZ51" s="365"/>
      <c r="BA51" s="366"/>
      <c r="BB51" s="367"/>
      <c r="BC51" s="368"/>
      <c r="BD51" s="420"/>
      <c r="BE51" s="421"/>
      <c r="BF51" s="421"/>
      <c r="BG51" s="421"/>
      <c r="BH51" s="422"/>
    </row>
    <row r="52" spans="2:60" ht="20.25" customHeight="1" x14ac:dyDescent="0.4">
      <c r="B52" s="494"/>
      <c r="C52" s="437"/>
      <c r="D52" s="438"/>
      <c r="E52" s="443"/>
      <c r="F52" s="444"/>
      <c r="G52" s="449"/>
      <c r="H52" s="450"/>
      <c r="I52" s="450"/>
      <c r="J52" s="438"/>
      <c r="K52" s="431"/>
      <c r="L52" s="424"/>
      <c r="M52" s="432"/>
      <c r="N52" s="235" t="str">
        <f t="shared" ref="N52" si="27">C51&amp;E51</f>
        <v/>
      </c>
      <c r="O52" s="226"/>
      <c r="P52" s="136" t="s">
        <v>82</v>
      </c>
      <c r="Q52" s="137"/>
      <c r="R52" s="137"/>
      <c r="S52" s="138"/>
      <c r="T52" s="139"/>
      <c r="U52" s="140" t="str">
        <f>IF(U51="","",VLOOKUP(U51,シフト記号表!$C$5:$W$46,21,FALSE))</f>
        <v/>
      </c>
      <c r="V52" s="141" t="str">
        <f>IF(V51="","",VLOOKUP(V51,シフト記号表!$C$5:$W$46,21,FALSE))</f>
        <v/>
      </c>
      <c r="W52" s="141" t="str">
        <f>IF(W51="","",VLOOKUP(W51,シフト記号表!$C$5:$W$46,21,FALSE))</f>
        <v/>
      </c>
      <c r="X52" s="141" t="str">
        <f>IF(X51="","",VLOOKUP(X51,シフト記号表!$C$5:$W$46,21,FALSE))</f>
        <v/>
      </c>
      <c r="Y52" s="141" t="str">
        <f>IF(Y51="","",VLOOKUP(Y51,シフト記号表!$C$5:$W$46,21,FALSE))</f>
        <v/>
      </c>
      <c r="Z52" s="141" t="str">
        <f>IF(Z51="","",VLOOKUP(Z51,シフト記号表!$C$5:$W$46,21,FALSE))</f>
        <v/>
      </c>
      <c r="AA52" s="142" t="str">
        <f>IF(AA51="","",VLOOKUP(AA51,シフト記号表!$C$5:$W$46,21,FALSE))</f>
        <v/>
      </c>
      <c r="AB52" s="140" t="str">
        <f>IF(AB51="","",VLOOKUP(AB51,シフト記号表!$C$5:$W$46,21,FALSE))</f>
        <v/>
      </c>
      <c r="AC52" s="141" t="str">
        <f>IF(AC51="","",VLOOKUP(AC51,シフト記号表!$C$5:$W$46,21,FALSE))</f>
        <v/>
      </c>
      <c r="AD52" s="141" t="str">
        <f>IF(AD51="","",VLOOKUP(AD51,シフト記号表!$C$5:$W$46,21,FALSE))</f>
        <v/>
      </c>
      <c r="AE52" s="141" t="str">
        <f>IF(AE51="","",VLOOKUP(AE51,シフト記号表!$C$5:$W$46,21,FALSE))</f>
        <v/>
      </c>
      <c r="AF52" s="141" t="str">
        <f>IF(AF51="","",VLOOKUP(AF51,シフト記号表!$C$5:$W$46,21,FALSE))</f>
        <v/>
      </c>
      <c r="AG52" s="141" t="str">
        <f>IF(AG51="","",VLOOKUP(AG51,シフト記号表!$C$5:$W$46,21,FALSE))</f>
        <v/>
      </c>
      <c r="AH52" s="142" t="str">
        <f>IF(AH51="","",VLOOKUP(AH51,シフト記号表!$C$5:$W$46,21,FALSE))</f>
        <v/>
      </c>
      <c r="AI52" s="140" t="str">
        <f>IF(AI51="","",VLOOKUP(AI51,シフト記号表!$C$5:$W$46,21,FALSE))</f>
        <v/>
      </c>
      <c r="AJ52" s="141" t="str">
        <f>IF(AJ51="","",VLOOKUP(AJ51,シフト記号表!$C$5:$W$46,21,FALSE))</f>
        <v/>
      </c>
      <c r="AK52" s="141" t="str">
        <f>IF(AK51="","",VLOOKUP(AK51,シフト記号表!$C$5:$W$46,21,FALSE))</f>
        <v/>
      </c>
      <c r="AL52" s="141" t="str">
        <f>IF(AL51="","",VLOOKUP(AL51,シフト記号表!$C$5:$W$46,21,FALSE))</f>
        <v/>
      </c>
      <c r="AM52" s="141" t="str">
        <f>IF(AM51="","",VLOOKUP(AM51,シフト記号表!$C$5:$W$46,21,FALSE))</f>
        <v/>
      </c>
      <c r="AN52" s="141" t="str">
        <f>IF(AN51="","",VLOOKUP(AN51,シフト記号表!$C$5:$W$46,21,FALSE))</f>
        <v/>
      </c>
      <c r="AO52" s="142" t="str">
        <f>IF(AO51="","",VLOOKUP(AO51,シフト記号表!$C$5:$W$46,21,FALSE))</f>
        <v/>
      </c>
      <c r="AP52" s="140" t="str">
        <f>IF(AP51="","",VLOOKUP(AP51,シフト記号表!$C$5:$W$46,21,FALSE))</f>
        <v/>
      </c>
      <c r="AQ52" s="141" t="str">
        <f>IF(AQ51="","",VLOOKUP(AQ51,シフト記号表!$C$5:$W$46,21,FALSE))</f>
        <v/>
      </c>
      <c r="AR52" s="141" t="str">
        <f>IF(AR51="","",VLOOKUP(AR51,シフト記号表!$C$5:$W$46,21,FALSE))</f>
        <v/>
      </c>
      <c r="AS52" s="141" t="str">
        <f>IF(AS51="","",VLOOKUP(AS51,シフト記号表!$C$5:$W$46,21,FALSE))</f>
        <v/>
      </c>
      <c r="AT52" s="141" t="str">
        <f>IF(AT51="","",VLOOKUP(AT51,シフト記号表!$C$5:$W$46,21,FALSE))</f>
        <v/>
      </c>
      <c r="AU52" s="141" t="str">
        <f>IF(AU51="","",VLOOKUP(AU51,シフト記号表!$C$5:$W$46,21,FALSE))</f>
        <v/>
      </c>
      <c r="AV52" s="142" t="str">
        <f>IF(AV51="","",VLOOKUP(AV51,シフト記号表!$C$5:$W$46,21,FALSE))</f>
        <v/>
      </c>
      <c r="AW52" s="140" t="str">
        <f>IF(AW51="","",VLOOKUP(AW51,シフト記号表!$C$5:$W$46,21,FALSE))</f>
        <v/>
      </c>
      <c r="AX52" s="141" t="str">
        <f>IF(AX51="","",VLOOKUP(AX51,シフト記号表!$C$5:$W$46,21,FALSE))</f>
        <v/>
      </c>
      <c r="AY52" s="141" t="str">
        <f>IF(AY51="","",VLOOKUP(AY51,シフト記号表!$C$5:$W$46,21,FALSE))</f>
        <v/>
      </c>
      <c r="AZ52" s="345">
        <f>IF($BC$3="計画",SUM(U52:AV52),IF($BC$3="実績",SUM(U52:AY52),""))</f>
        <v>0</v>
      </c>
      <c r="BA52" s="346"/>
      <c r="BB52" s="347">
        <f>IF($BC$3="計画",AZ52/4,IF($BC$3="実績",(AZ52/($L$10/7)),""))</f>
        <v>0</v>
      </c>
      <c r="BC52" s="348"/>
      <c r="BD52" s="423"/>
      <c r="BE52" s="424"/>
      <c r="BF52" s="424"/>
      <c r="BG52" s="424"/>
      <c r="BH52" s="425"/>
    </row>
    <row r="53" spans="2:60" ht="20.25" customHeight="1" x14ac:dyDescent="0.4">
      <c r="B53" s="496"/>
      <c r="C53" s="458"/>
      <c r="D53" s="459"/>
      <c r="E53" s="460"/>
      <c r="F53" s="461"/>
      <c r="G53" s="462"/>
      <c r="H53" s="463"/>
      <c r="I53" s="463"/>
      <c r="J53" s="459"/>
      <c r="K53" s="456"/>
      <c r="L53" s="454"/>
      <c r="M53" s="457"/>
      <c r="N53" s="227"/>
      <c r="O53" s="226" t="str">
        <f t="shared" ref="O53" si="28">C51&amp;E51</f>
        <v/>
      </c>
      <c r="P53" s="144" t="s">
        <v>124</v>
      </c>
      <c r="Q53" s="170"/>
      <c r="R53" s="170"/>
      <c r="S53" s="171"/>
      <c r="T53" s="172"/>
      <c r="U53" s="148" t="str">
        <f>IF(U51="","",VLOOKUP(U51,シフト記号表!$C$5:$Y$46,23,FALSE))</f>
        <v/>
      </c>
      <c r="V53" s="149" t="str">
        <f>IF(V51="","",VLOOKUP(V51,シフト記号表!$C$5:$Y$46,23,FALSE))</f>
        <v/>
      </c>
      <c r="W53" s="149" t="str">
        <f>IF(W51="","",VLOOKUP(W51,シフト記号表!$C$5:$Y$46,23,FALSE))</f>
        <v/>
      </c>
      <c r="X53" s="149" t="str">
        <f>IF(X51="","",VLOOKUP(X51,シフト記号表!$C$5:$Y$46,23,FALSE))</f>
        <v/>
      </c>
      <c r="Y53" s="149" t="str">
        <f>IF(Y51="","",VLOOKUP(Y51,シフト記号表!$C$5:$Y$46,23,FALSE))</f>
        <v/>
      </c>
      <c r="Z53" s="149" t="str">
        <f>IF(Z51="","",VLOOKUP(Z51,シフト記号表!$C$5:$Y$46,23,FALSE))</f>
        <v/>
      </c>
      <c r="AA53" s="150" t="str">
        <f>IF(AA51="","",VLOOKUP(AA51,シフト記号表!$C$5:$Y$46,23,FALSE))</f>
        <v/>
      </c>
      <c r="AB53" s="148" t="str">
        <f>IF(AB51="","",VLOOKUP(AB51,シフト記号表!$C$5:$Y$46,23,FALSE))</f>
        <v/>
      </c>
      <c r="AC53" s="149" t="str">
        <f>IF(AC51="","",VLOOKUP(AC51,シフト記号表!$C$5:$Y$46,23,FALSE))</f>
        <v/>
      </c>
      <c r="AD53" s="149" t="str">
        <f>IF(AD51="","",VLOOKUP(AD51,シフト記号表!$C$5:$Y$46,23,FALSE))</f>
        <v/>
      </c>
      <c r="AE53" s="149" t="str">
        <f>IF(AE51="","",VLOOKUP(AE51,シフト記号表!$C$5:$Y$46,23,FALSE))</f>
        <v/>
      </c>
      <c r="AF53" s="149" t="str">
        <f>IF(AF51="","",VLOOKUP(AF51,シフト記号表!$C$5:$Y$46,23,FALSE))</f>
        <v/>
      </c>
      <c r="AG53" s="149" t="str">
        <f>IF(AG51="","",VLOOKUP(AG51,シフト記号表!$C$5:$Y$46,23,FALSE))</f>
        <v/>
      </c>
      <c r="AH53" s="150" t="str">
        <f>IF(AH51="","",VLOOKUP(AH51,シフト記号表!$C$5:$Y$46,23,FALSE))</f>
        <v/>
      </c>
      <c r="AI53" s="148" t="str">
        <f>IF(AI51="","",VLOOKUP(AI51,シフト記号表!$C$5:$Y$46,23,FALSE))</f>
        <v/>
      </c>
      <c r="AJ53" s="149" t="str">
        <f>IF(AJ51="","",VLOOKUP(AJ51,シフト記号表!$C$5:$Y$46,23,FALSE))</f>
        <v/>
      </c>
      <c r="AK53" s="149" t="str">
        <f>IF(AK51="","",VLOOKUP(AK51,シフト記号表!$C$5:$Y$46,23,FALSE))</f>
        <v/>
      </c>
      <c r="AL53" s="149" t="str">
        <f>IF(AL51="","",VLOOKUP(AL51,シフト記号表!$C$5:$Y$46,23,FALSE))</f>
        <v/>
      </c>
      <c r="AM53" s="149" t="str">
        <f>IF(AM51="","",VLOOKUP(AM51,シフト記号表!$C$5:$Y$46,23,FALSE))</f>
        <v/>
      </c>
      <c r="AN53" s="149" t="str">
        <f>IF(AN51="","",VLOOKUP(AN51,シフト記号表!$C$5:$Y$46,23,FALSE))</f>
        <v/>
      </c>
      <c r="AO53" s="150" t="str">
        <f>IF(AO51="","",VLOOKUP(AO51,シフト記号表!$C$5:$Y$46,23,FALSE))</f>
        <v/>
      </c>
      <c r="AP53" s="148" t="str">
        <f>IF(AP51="","",VLOOKUP(AP51,シフト記号表!$C$5:$Y$46,23,FALSE))</f>
        <v/>
      </c>
      <c r="AQ53" s="149" t="str">
        <f>IF(AQ51="","",VLOOKUP(AQ51,シフト記号表!$C$5:$Y$46,23,FALSE))</f>
        <v/>
      </c>
      <c r="AR53" s="149" t="str">
        <f>IF(AR51="","",VLOOKUP(AR51,シフト記号表!$C$5:$Y$46,23,FALSE))</f>
        <v/>
      </c>
      <c r="AS53" s="149" t="str">
        <f>IF(AS51="","",VLOOKUP(AS51,シフト記号表!$C$5:$Y$46,23,FALSE))</f>
        <v/>
      </c>
      <c r="AT53" s="149" t="str">
        <f>IF(AT51="","",VLOOKUP(AT51,シフト記号表!$C$5:$Y$46,23,FALSE))</f>
        <v/>
      </c>
      <c r="AU53" s="149" t="str">
        <f>IF(AU51="","",VLOOKUP(AU51,シフト記号表!$C$5:$Y$46,23,FALSE))</f>
        <v/>
      </c>
      <c r="AV53" s="150" t="str">
        <f>IF(AV51="","",VLOOKUP(AV51,シフト記号表!$C$5:$Y$46,23,FALSE))</f>
        <v/>
      </c>
      <c r="AW53" s="148" t="str">
        <f>IF(AW51="","",VLOOKUP(AW51,シフト記号表!$C$5:$Y$46,23,FALSE))</f>
        <v/>
      </c>
      <c r="AX53" s="149" t="str">
        <f>IF(AX51="","",VLOOKUP(AX51,シフト記号表!$C$5:$Y$46,23,FALSE))</f>
        <v/>
      </c>
      <c r="AY53" s="149" t="str">
        <f>IF(AY51="","",VLOOKUP(AY51,シフト記号表!$C$5:$Y$46,23,FALSE))</f>
        <v/>
      </c>
      <c r="AZ53" s="350">
        <f>IF($BC$3="計画",SUM(U53:AV53),IF($BC$3="実績",SUM(U53:AY53),""))</f>
        <v>0</v>
      </c>
      <c r="BA53" s="351"/>
      <c r="BB53" s="352">
        <f>IF($BC$3="計画",AZ53/4,IF($BC$3="実績",(AZ53/($L$10/7)),""))</f>
        <v>0</v>
      </c>
      <c r="BC53" s="353"/>
      <c r="BD53" s="453"/>
      <c r="BE53" s="454"/>
      <c r="BF53" s="454"/>
      <c r="BG53" s="454"/>
      <c r="BH53" s="455"/>
    </row>
    <row r="54" spans="2:60" ht="20.25" customHeight="1" x14ac:dyDescent="0.4">
      <c r="B54" s="497">
        <f t="shared" ref="B54:B85" si="29">((ROW()-17)+2)/3</f>
        <v>13</v>
      </c>
      <c r="C54" s="437"/>
      <c r="D54" s="438"/>
      <c r="E54" s="443"/>
      <c r="F54" s="444"/>
      <c r="G54" s="447"/>
      <c r="H54" s="448"/>
      <c r="I54" s="448"/>
      <c r="J54" s="436"/>
      <c r="K54" s="429"/>
      <c r="L54" s="421"/>
      <c r="M54" s="430"/>
      <c r="N54" s="229"/>
      <c r="O54" s="234"/>
      <c r="P54" s="155" t="s">
        <v>17</v>
      </c>
      <c r="Q54" s="156"/>
      <c r="R54" s="156"/>
      <c r="S54" s="157"/>
      <c r="T54" s="158"/>
      <c r="U54" s="72"/>
      <c r="V54" s="76"/>
      <c r="W54" s="76"/>
      <c r="X54" s="76"/>
      <c r="Y54" s="76"/>
      <c r="Z54" s="76"/>
      <c r="AA54" s="73"/>
      <c r="AB54" s="72"/>
      <c r="AC54" s="76"/>
      <c r="AD54" s="76"/>
      <c r="AE54" s="76"/>
      <c r="AF54" s="76"/>
      <c r="AG54" s="76"/>
      <c r="AH54" s="73"/>
      <c r="AI54" s="72"/>
      <c r="AJ54" s="76"/>
      <c r="AK54" s="76"/>
      <c r="AL54" s="76"/>
      <c r="AM54" s="76"/>
      <c r="AN54" s="76"/>
      <c r="AO54" s="73"/>
      <c r="AP54" s="72"/>
      <c r="AQ54" s="76"/>
      <c r="AR54" s="76"/>
      <c r="AS54" s="76"/>
      <c r="AT54" s="76"/>
      <c r="AU54" s="76"/>
      <c r="AV54" s="73"/>
      <c r="AW54" s="72"/>
      <c r="AX54" s="76"/>
      <c r="AY54" s="77"/>
      <c r="AZ54" s="365"/>
      <c r="BA54" s="366"/>
      <c r="BB54" s="367"/>
      <c r="BC54" s="368"/>
      <c r="BD54" s="420"/>
      <c r="BE54" s="421"/>
      <c r="BF54" s="421"/>
      <c r="BG54" s="421"/>
      <c r="BH54" s="422"/>
    </row>
    <row r="55" spans="2:60" ht="20.25" customHeight="1" x14ac:dyDescent="0.4">
      <c r="B55" s="494"/>
      <c r="C55" s="437"/>
      <c r="D55" s="438"/>
      <c r="E55" s="443"/>
      <c r="F55" s="444"/>
      <c r="G55" s="449"/>
      <c r="H55" s="450"/>
      <c r="I55" s="450"/>
      <c r="J55" s="438"/>
      <c r="K55" s="431"/>
      <c r="L55" s="424"/>
      <c r="M55" s="432"/>
      <c r="N55" s="236" t="str">
        <f t="shared" ref="N55" si="30">C54&amp;E54</f>
        <v/>
      </c>
      <c r="O55" s="233"/>
      <c r="P55" s="136" t="s">
        <v>82</v>
      </c>
      <c r="Q55" s="137"/>
      <c r="R55" s="137"/>
      <c r="S55" s="138"/>
      <c r="T55" s="139"/>
      <c r="U55" s="140" t="str">
        <f>IF(U54="","",VLOOKUP(U54,シフト記号表!$C$5:$W$46,21,FALSE))</f>
        <v/>
      </c>
      <c r="V55" s="141" t="str">
        <f>IF(V54="","",VLOOKUP(V54,シフト記号表!$C$5:$W$46,21,FALSE))</f>
        <v/>
      </c>
      <c r="W55" s="141" t="str">
        <f>IF(W54="","",VLOOKUP(W54,シフト記号表!$C$5:$W$46,21,FALSE))</f>
        <v/>
      </c>
      <c r="X55" s="141" t="str">
        <f>IF(X54="","",VLOOKUP(X54,シフト記号表!$C$5:$W$46,21,FALSE))</f>
        <v/>
      </c>
      <c r="Y55" s="141" t="str">
        <f>IF(Y54="","",VLOOKUP(Y54,シフト記号表!$C$5:$W$46,21,FALSE))</f>
        <v/>
      </c>
      <c r="Z55" s="141" t="str">
        <f>IF(Z54="","",VLOOKUP(Z54,シフト記号表!$C$5:$W$46,21,FALSE))</f>
        <v/>
      </c>
      <c r="AA55" s="142" t="str">
        <f>IF(AA54="","",VLOOKUP(AA54,シフト記号表!$C$5:$W$46,21,FALSE))</f>
        <v/>
      </c>
      <c r="AB55" s="140" t="str">
        <f>IF(AB54="","",VLOOKUP(AB54,シフト記号表!$C$5:$W$46,21,FALSE))</f>
        <v/>
      </c>
      <c r="AC55" s="141" t="str">
        <f>IF(AC54="","",VLOOKUP(AC54,シフト記号表!$C$5:$W$46,21,FALSE))</f>
        <v/>
      </c>
      <c r="AD55" s="141" t="str">
        <f>IF(AD54="","",VLOOKUP(AD54,シフト記号表!$C$5:$W$46,21,FALSE))</f>
        <v/>
      </c>
      <c r="AE55" s="141" t="str">
        <f>IF(AE54="","",VLOOKUP(AE54,シフト記号表!$C$5:$W$46,21,FALSE))</f>
        <v/>
      </c>
      <c r="AF55" s="141" t="str">
        <f>IF(AF54="","",VLOOKUP(AF54,シフト記号表!$C$5:$W$46,21,FALSE))</f>
        <v/>
      </c>
      <c r="AG55" s="141" t="str">
        <f>IF(AG54="","",VLOOKUP(AG54,シフト記号表!$C$5:$W$46,21,FALSE))</f>
        <v/>
      </c>
      <c r="AH55" s="142" t="str">
        <f>IF(AH54="","",VLOOKUP(AH54,シフト記号表!$C$5:$W$46,21,FALSE))</f>
        <v/>
      </c>
      <c r="AI55" s="140" t="str">
        <f>IF(AI54="","",VLOOKUP(AI54,シフト記号表!$C$5:$W$46,21,FALSE))</f>
        <v/>
      </c>
      <c r="AJ55" s="141" t="str">
        <f>IF(AJ54="","",VLOOKUP(AJ54,シフト記号表!$C$5:$W$46,21,FALSE))</f>
        <v/>
      </c>
      <c r="AK55" s="141" t="str">
        <f>IF(AK54="","",VLOOKUP(AK54,シフト記号表!$C$5:$W$46,21,FALSE))</f>
        <v/>
      </c>
      <c r="AL55" s="141" t="str">
        <f>IF(AL54="","",VLOOKUP(AL54,シフト記号表!$C$5:$W$46,21,FALSE))</f>
        <v/>
      </c>
      <c r="AM55" s="141" t="str">
        <f>IF(AM54="","",VLOOKUP(AM54,シフト記号表!$C$5:$W$46,21,FALSE))</f>
        <v/>
      </c>
      <c r="AN55" s="141" t="str">
        <f>IF(AN54="","",VLOOKUP(AN54,シフト記号表!$C$5:$W$46,21,FALSE))</f>
        <v/>
      </c>
      <c r="AO55" s="142" t="str">
        <f>IF(AO54="","",VLOOKUP(AO54,シフト記号表!$C$5:$W$46,21,FALSE))</f>
        <v/>
      </c>
      <c r="AP55" s="140" t="str">
        <f>IF(AP54="","",VLOOKUP(AP54,シフト記号表!$C$5:$W$46,21,FALSE))</f>
        <v/>
      </c>
      <c r="AQ55" s="141" t="str">
        <f>IF(AQ54="","",VLOOKUP(AQ54,シフト記号表!$C$5:$W$46,21,FALSE))</f>
        <v/>
      </c>
      <c r="AR55" s="141" t="str">
        <f>IF(AR54="","",VLOOKUP(AR54,シフト記号表!$C$5:$W$46,21,FALSE))</f>
        <v/>
      </c>
      <c r="AS55" s="141" t="str">
        <f>IF(AS54="","",VLOOKUP(AS54,シフト記号表!$C$5:$W$46,21,FALSE))</f>
        <v/>
      </c>
      <c r="AT55" s="141" t="str">
        <f>IF(AT54="","",VLOOKUP(AT54,シフト記号表!$C$5:$W$46,21,FALSE))</f>
        <v/>
      </c>
      <c r="AU55" s="141" t="str">
        <f>IF(AU54="","",VLOOKUP(AU54,シフト記号表!$C$5:$W$46,21,FALSE))</f>
        <v/>
      </c>
      <c r="AV55" s="142" t="str">
        <f>IF(AV54="","",VLOOKUP(AV54,シフト記号表!$C$5:$W$46,21,FALSE))</f>
        <v/>
      </c>
      <c r="AW55" s="140" t="str">
        <f>IF(AW54="","",VLOOKUP(AW54,シフト記号表!$C$5:$W$46,21,FALSE))</f>
        <v/>
      </c>
      <c r="AX55" s="141" t="str">
        <f>IF(AX54="","",VLOOKUP(AX54,シフト記号表!$C$5:$W$46,21,FALSE))</f>
        <v/>
      </c>
      <c r="AY55" s="141" t="str">
        <f>IF(AY54="","",VLOOKUP(AY54,シフト記号表!$C$5:$W$46,21,FALSE))</f>
        <v/>
      </c>
      <c r="AZ55" s="345">
        <f>IF($BC$3="計画",SUM(U55:AV55),IF($BC$3="実績",SUM(U55:AY55),""))</f>
        <v>0</v>
      </c>
      <c r="BA55" s="346"/>
      <c r="BB55" s="347">
        <f>IF($BC$3="計画",AZ55/4,IF($BC$3="実績",(AZ55/($L$10/7)),""))</f>
        <v>0</v>
      </c>
      <c r="BC55" s="348"/>
      <c r="BD55" s="423"/>
      <c r="BE55" s="424"/>
      <c r="BF55" s="424"/>
      <c r="BG55" s="424"/>
      <c r="BH55" s="425"/>
    </row>
    <row r="56" spans="2:60" ht="20.25" customHeight="1" x14ac:dyDescent="0.4">
      <c r="B56" s="496"/>
      <c r="C56" s="458"/>
      <c r="D56" s="459"/>
      <c r="E56" s="460"/>
      <c r="F56" s="461"/>
      <c r="G56" s="462"/>
      <c r="H56" s="463"/>
      <c r="I56" s="463"/>
      <c r="J56" s="459"/>
      <c r="K56" s="456"/>
      <c r="L56" s="454"/>
      <c r="M56" s="457"/>
      <c r="N56" s="228"/>
      <c r="O56" s="237" t="str">
        <f t="shared" ref="O56" si="31">C54&amp;E54</f>
        <v/>
      </c>
      <c r="P56" s="173" t="s">
        <v>124</v>
      </c>
      <c r="Q56" s="170"/>
      <c r="R56" s="170"/>
      <c r="S56" s="171"/>
      <c r="T56" s="172"/>
      <c r="U56" s="148" t="str">
        <f>IF(U54="","",VLOOKUP(U54,シフト記号表!$C$5:$Y$46,23,FALSE))</f>
        <v/>
      </c>
      <c r="V56" s="149" t="str">
        <f>IF(V54="","",VLOOKUP(V54,シフト記号表!$C$5:$Y$46,23,FALSE))</f>
        <v/>
      </c>
      <c r="W56" s="149" t="str">
        <f>IF(W54="","",VLOOKUP(W54,シフト記号表!$C$5:$Y$46,23,FALSE))</f>
        <v/>
      </c>
      <c r="X56" s="149" t="str">
        <f>IF(X54="","",VLOOKUP(X54,シフト記号表!$C$5:$Y$46,23,FALSE))</f>
        <v/>
      </c>
      <c r="Y56" s="149" t="str">
        <f>IF(Y54="","",VLOOKUP(Y54,シフト記号表!$C$5:$Y$46,23,FALSE))</f>
        <v/>
      </c>
      <c r="Z56" s="149" t="str">
        <f>IF(Z54="","",VLOOKUP(Z54,シフト記号表!$C$5:$Y$46,23,FALSE))</f>
        <v/>
      </c>
      <c r="AA56" s="150" t="str">
        <f>IF(AA54="","",VLOOKUP(AA54,シフト記号表!$C$5:$Y$46,23,FALSE))</f>
        <v/>
      </c>
      <c r="AB56" s="148" t="str">
        <f>IF(AB54="","",VLOOKUP(AB54,シフト記号表!$C$5:$Y$46,23,FALSE))</f>
        <v/>
      </c>
      <c r="AC56" s="149" t="str">
        <f>IF(AC54="","",VLOOKUP(AC54,シフト記号表!$C$5:$Y$46,23,FALSE))</f>
        <v/>
      </c>
      <c r="AD56" s="149" t="str">
        <f>IF(AD54="","",VLOOKUP(AD54,シフト記号表!$C$5:$Y$46,23,FALSE))</f>
        <v/>
      </c>
      <c r="AE56" s="149" t="str">
        <f>IF(AE54="","",VLOOKUP(AE54,シフト記号表!$C$5:$Y$46,23,FALSE))</f>
        <v/>
      </c>
      <c r="AF56" s="149" t="str">
        <f>IF(AF54="","",VLOOKUP(AF54,シフト記号表!$C$5:$Y$46,23,FALSE))</f>
        <v/>
      </c>
      <c r="AG56" s="149" t="str">
        <f>IF(AG54="","",VLOOKUP(AG54,シフト記号表!$C$5:$Y$46,23,FALSE))</f>
        <v/>
      </c>
      <c r="AH56" s="150" t="str">
        <f>IF(AH54="","",VLOOKUP(AH54,シフト記号表!$C$5:$Y$46,23,FALSE))</f>
        <v/>
      </c>
      <c r="AI56" s="148" t="str">
        <f>IF(AI54="","",VLOOKUP(AI54,シフト記号表!$C$5:$Y$46,23,FALSE))</f>
        <v/>
      </c>
      <c r="AJ56" s="149" t="str">
        <f>IF(AJ54="","",VLOOKUP(AJ54,シフト記号表!$C$5:$Y$46,23,FALSE))</f>
        <v/>
      </c>
      <c r="AK56" s="149" t="str">
        <f>IF(AK54="","",VLOOKUP(AK54,シフト記号表!$C$5:$Y$46,23,FALSE))</f>
        <v/>
      </c>
      <c r="AL56" s="149" t="str">
        <f>IF(AL54="","",VLOOKUP(AL54,シフト記号表!$C$5:$Y$46,23,FALSE))</f>
        <v/>
      </c>
      <c r="AM56" s="149" t="str">
        <f>IF(AM54="","",VLOOKUP(AM54,シフト記号表!$C$5:$Y$46,23,FALSE))</f>
        <v/>
      </c>
      <c r="AN56" s="149" t="str">
        <f>IF(AN54="","",VLOOKUP(AN54,シフト記号表!$C$5:$Y$46,23,FALSE))</f>
        <v/>
      </c>
      <c r="AO56" s="150" t="str">
        <f>IF(AO54="","",VLOOKUP(AO54,シフト記号表!$C$5:$Y$46,23,FALSE))</f>
        <v/>
      </c>
      <c r="AP56" s="148" t="str">
        <f>IF(AP54="","",VLOOKUP(AP54,シフト記号表!$C$5:$Y$46,23,FALSE))</f>
        <v/>
      </c>
      <c r="AQ56" s="149" t="str">
        <f>IF(AQ54="","",VLOOKUP(AQ54,シフト記号表!$C$5:$Y$46,23,FALSE))</f>
        <v/>
      </c>
      <c r="AR56" s="149" t="str">
        <f>IF(AR54="","",VLOOKUP(AR54,シフト記号表!$C$5:$Y$46,23,FALSE))</f>
        <v/>
      </c>
      <c r="AS56" s="149" t="str">
        <f>IF(AS54="","",VLOOKUP(AS54,シフト記号表!$C$5:$Y$46,23,FALSE))</f>
        <v/>
      </c>
      <c r="AT56" s="149" t="str">
        <f>IF(AT54="","",VLOOKUP(AT54,シフト記号表!$C$5:$Y$46,23,FALSE))</f>
        <v/>
      </c>
      <c r="AU56" s="149" t="str">
        <f>IF(AU54="","",VLOOKUP(AU54,シフト記号表!$C$5:$Y$46,23,FALSE))</f>
        <v/>
      </c>
      <c r="AV56" s="150" t="str">
        <f>IF(AV54="","",VLOOKUP(AV54,シフト記号表!$C$5:$Y$46,23,FALSE))</f>
        <v/>
      </c>
      <c r="AW56" s="148" t="str">
        <f>IF(AW54="","",VLOOKUP(AW54,シフト記号表!$C$5:$Y$46,23,FALSE))</f>
        <v/>
      </c>
      <c r="AX56" s="149" t="str">
        <f>IF(AX54="","",VLOOKUP(AX54,シフト記号表!$C$5:$Y$46,23,FALSE))</f>
        <v/>
      </c>
      <c r="AY56" s="149" t="str">
        <f>IF(AY54="","",VLOOKUP(AY54,シフト記号表!$C$5:$Y$46,23,FALSE))</f>
        <v/>
      </c>
      <c r="AZ56" s="350">
        <f>IF($BC$3="計画",SUM(U56:AV56),IF($BC$3="実績",SUM(U56:AY56),""))</f>
        <v>0</v>
      </c>
      <c r="BA56" s="351"/>
      <c r="BB56" s="352">
        <f>IF($BC$3="計画",AZ56/4,IF($BC$3="実績",(AZ56/($L$10/7)),""))</f>
        <v>0</v>
      </c>
      <c r="BC56" s="353"/>
      <c r="BD56" s="453"/>
      <c r="BE56" s="454"/>
      <c r="BF56" s="454"/>
      <c r="BG56" s="454"/>
      <c r="BH56" s="455"/>
    </row>
    <row r="57" spans="2:60" ht="20.25" customHeight="1" x14ac:dyDescent="0.4">
      <c r="B57" s="497">
        <f t="shared" ref="B57:B88" si="32">((ROW()-17)+2)/3</f>
        <v>14</v>
      </c>
      <c r="C57" s="437"/>
      <c r="D57" s="438"/>
      <c r="E57" s="443"/>
      <c r="F57" s="444"/>
      <c r="G57" s="447"/>
      <c r="H57" s="448"/>
      <c r="I57" s="448"/>
      <c r="J57" s="436"/>
      <c r="K57" s="429"/>
      <c r="L57" s="421"/>
      <c r="M57" s="430"/>
      <c r="N57" s="227"/>
      <c r="O57" s="226"/>
      <c r="P57" s="155" t="s">
        <v>17</v>
      </c>
      <c r="Q57" s="156"/>
      <c r="R57" s="156"/>
      <c r="S57" s="157"/>
      <c r="T57" s="158"/>
      <c r="U57" s="72"/>
      <c r="V57" s="76"/>
      <c r="W57" s="76"/>
      <c r="X57" s="76"/>
      <c r="Y57" s="76"/>
      <c r="Z57" s="76"/>
      <c r="AA57" s="73"/>
      <c r="AB57" s="72"/>
      <c r="AC57" s="76"/>
      <c r="AD57" s="76"/>
      <c r="AE57" s="76"/>
      <c r="AF57" s="76"/>
      <c r="AG57" s="76"/>
      <c r="AH57" s="73"/>
      <c r="AI57" s="72"/>
      <c r="AJ57" s="76"/>
      <c r="AK57" s="76"/>
      <c r="AL57" s="76"/>
      <c r="AM57" s="76"/>
      <c r="AN57" s="76"/>
      <c r="AO57" s="73"/>
      <c r="AP57" s="72"/>
      <c r="AQ57" s="76"/>
      <c r="AR57" s="76"/>
      <c r="AS57" s="76"/>
      <c r="AT57" s="76"/>
      <c r="AU57" s="76"/>
      <c r="AV57" s="73"/>
      <c r="AW57" s="72"/>
      <c r="AX57" s="76"/>
      <c r="AY57" s="77"/>
      <c r="AZ57" s="365"/>
      <c r="BA57" s="366"/>
      <c r="BB57" s="367"/>
      <c r="BC57" s="368"/>
      <c r="BD57" s="420"/>
      <c r="BE57" s="421"/>
      <c r="BF57" s="421"/>
      <c r="BG57" s="421"/>
      <c r="BH57" s="422"/>
    </row>
    <row r="58" spans="2:60" ht="20.25" customHeight="1" x14ac:dyDescent="0.4">
      <c r="B58" s="494"/>
      <c r="C58" s="437"/>
      <c r="D58" s="438"/>
      <c r="E58" s="443"/>
      <c r="F58" s="444"/>
      <c r="G58" s="449"/>
      <c r="H58" s="450"/>
      <c r="I58" s="450"/>
      <c r="J58" s="438"/>
      <c r="K58" s="431"/>
      <c r="L58" s="424"/>
      <c r="M58" s="432"/>
      <c r="N58" s="235" t="str">
        <f t="shared" ref="N58" si="33">C57&amp;E57</f>
        <v/>
      </c>
      <c r="O58" s="226"/>
      <c r="P58" s="136" t="s">
        <v>82</v>
      </c>
      <c r="Q58" s="137"/>
      <c r="R58" s="137"/>
      <c r="S58" s="138"/>
      <c r="T58" s="139"/>
      <c r="U58" s="140" t="str">
        <f>IF(U57="","",VLOOKUP(U57,シフト記号表!$C$5:$W$46,21,FALSE))</f>
        <v/>
      </c>
      <c r="V58" s="141" t="str">
        <f>IF(V57="","",VLOOKUP(V57,シフト記号表!$C$5:$W$46,21,FALSE))</f>
        <v/>
      </c>
      <c r="W58" s="141" t="str">
        <f>IF(W57="","",VLOOKUP(W57,シフト記号表!$C$5:$W$46,21,FALSE))</f>
        <v/>
      </c>
      <c r="X58" s="141" t="str">
        <f>IF(X57="","",VLOOKUP(X57,シフト記号表!$C$5:$W$46,21,FALSE))</f>
        <v/>
      </c>
      <c r="Y58" s="141" t="str">
        <f>IF(Y57="","",VLOOKUP(Y57,シフト記号表!$C$5:$W$46,21,FALSE))</f>
        <v/>
      </c>
      <c r="Z58" s="141" t="str">
        <f>IF(Z57="","",VLOOKUP(Z57,シフト記号表!$C$5:$W$46,21,FALSE))</f>
        <v/>
      </c>
      <c r="AA58" s="142" t="str">
        <f>IF(AA57="","",VLOOKUP(AA57,シフト記号表!$C$5:$W$46,21,FALSE))</f>
        <v/>
      </c>
      <c r="AB58" s="140" t="str">
        <f>IF(AB57="","",VLOOKUP(AB57,シフト記号表!$C$5:$W$46,21,FALSE))</f>
        <v/>
      </c>
      <c r="AC58" s="141" t="str">
        <f>IF(AC57="","",VLOOKUP(AC57,シフト記号表!$C$5:$W$46,21,FALSE))</f>
        <v/>
      </c>
      <c r="AD58" s="141" t="str">
        <f>IF(AD57="","",VLOOKUP(AD57,シフト記号表!$C$5:$W$46,21,FALSE))</f>
        <v/>
      </c>
      <c r="AE58" s="141" t="str">
        <f>IF(AE57="","",VLOOKUP(AE57,シフト記号表!$C$5:$W$46,21,FALSE))</f>
        <v/>
      </c>
      <c r="AF58" s="141" t="str">
        <f>IF(AF57="","",VLOOKUP(AF57,シフト記号表!$C$5:$W$46,21,FALSE))</f>
        <v/>
      </c>
      <c r="AG58" s="141" t="str">
        <f>IF(AG57="","",VLOOKUP(AG57,シフト記号表!$C$5:$W$46,21,FALSE))</f>
        <v/>
      </c>
      <c r="AH58" s="142" t="str">
        <f>IF(AH57="","",VLOOKUP(AH57,シフト記号表!$C$5:$W$46,21,FALSE))</f>
        <v/>
      </c>
      <c r="AI58" s="140" t="str">
        <f>IF(AI57="","",VLOOKUP(AI57,シフト記号表!$C$5:$W$46,21,FALSE))</f>
        <v/>
      </c>
      <c r="AJ58" s="141" t="str">
        <f>IF(AJ57="","",VLOOKUP(AJ57,シフト記号表!$C$5:$W$46,21,FALSE))</f>
        <v/>
      </c>
      <c r="AK58" s="141" t="str">
        <f>IF(AK57="","",VLOOKUP(AK57,シフト記号表!$C$5:$W$46,21,FALSE))</f>
        <v/>
      </c>
      <c r="AL58" s="141" t="str">
        <f>IF(AL57="","",VLOOKUP(AL57,シフト記号表!$C$5:$W$46,21,FALSE))</f>
        <v/>
      </c>
      <c r="AM58" s="141" t="str">
        <f>IF(AM57="","",VLOOKUP(AM57,シフト記号表!$C$5:$W$46,21,FALSE))</f>
        <v/>
      </c>
      <c r="AN58" s="141" t="str">
        <f>IF(AN57="","",VLOOKUP(AN57,シフト記号表!$C$5:$W$46,21,FALSE))</f>
        <v/>
      </c>
      <c r="AO58" s="142" t="str">
        <f>IF(AO57="","",VLOOKUP(AO57,シフト記号表!$C$5:$W$46,21,FALSE))</f>
        <v/>
      </c>
      <c r="AP58" s="140" t="str">
        <f>IF(AP57="","",VLOOKUP(AP57,シフト記号表!$C$5:$W$46,21,FALSE))</f>
        <v/>
      </c>
      <c r="AQ58" s="141" t="str">
        <f>IF(AQ57="","",VLOOKUP(AQ57,シフト記号表!$C$5:$W$46,21,FALSE))</f>
        <v/>
      </c>
      <c r="AR58" s="141" t="str">
        <f>IF(AR57="","",VLOOKUP(AR57,シフト記号表!$C$5:$W$46,21,FALSE))</f>
        <v/>
      </c>
      <c r="AS58" s="141" t="str">
        <f>IF(AS57="","",VLOOKUP(AS57,シフト記号表!$C$5:$W$46,21,FALSE))</f>
        <v/>
      </c>
      <c r="AT58" s="141" t="str">
        <f>IF(AT57="","",VLOOKUP(AT57,シフト記号表!$C$5:$W$46,21,FALSE))</f>
        <v/>
      </c>
      <c r="AU58" s="141" t="str">
        <f>IF(AU57="","",VLOOKUP(AU57,シフト記号表!$C$5:$W$46,21,FALSE))</f>
        <v/>
      </c>
      <c r="AV58" s="142" t="str">
        <f>IF(AV57="","",VLOOKUP(AV57,シフト記号表!$C$5:$W$46,21,FALSE))</f>
        <v/>
      </c>
      <c r="AW58" s="140" t="str">
        <f>IF(AW57="","",VLOOKUP(AW57,シフト記号表!$C$5:$W$46,21,FALSE))</f>
        <v/>
      </c>
      <c r="AX58" s="141" t="str">
        <f>IF(AX57="","",VLOOKUP(AX57,シフト記号表!$C$5:$W$46,21,FALSE))</f>
        <v/>
      </c>
      <c r="AY58" s="141" t="str">
        <f>IF(AY57="","",VLOOKUP(AY57,シフト記号表!$C$5:$W$46,21,FALSE))</f>
        <v/>
      </c>
      <c r="AZ58" s="345">
        <f>IF($BC$3="計画",SUM(U58:AV58),IF($BC$3="実績",SUM(U58:AY58),""))</f>
        <v>0</v>
      </c>
      <c r="BA58" s="346"/>
      <c r="BB58" s="347">
        <f>IF($BC$3="計画",AZ58/4,IF($BC$3="実績",(AZ58/($L$10/7)),""))</f>
        <v>0</v>
      </c>
      <c r="BC58" s="348"/>
      <c r="BD58" s="423"/>
      <c r="BE58" s="424"/>
      <c r="BF58" s="424"/>
      <c r="BG58" s="424"/>
      <c r="BH58" s="425"/>
    </row>
    <row r="59" spans="2:60" ht="20.25" customHeight="1" x14ac:dyDescent="0.4">
      <c r="B59" s="496"/>
      <c r="C59" s="458"/>
      <c r="D59" s="459"/>
      <c r="E59" s="460"/>
      <c r="F59" s="461"/>
      <c r="G59" s="462"/>
      <c r="H59" s="463"/>
      <c r="I59" s="463"/>
      <c r="J59" s="459"/>
      <c r="K59" s="456"/>
      <c r="L59" s="454"/>
      <c r="M59" s="457"/>
      <c r="N59" s="227"/>
      <c r="O59" s="226" t="str">
        <f t="shared" ref="O59" si="34">C57&amp;E57</f>
        <v/>
      </c>
      <c r="P59" s="173" t="s">
        <v>124</v>
      </c>
      <c r="Q59" s="170"/>
      <c r="R59" s="170"/>
      <c r="S59" s="171"/>
      <c r="T59" s="172"/>
      <c r="U59" s="148" t="str">
        <f>IF(U57="","",VLOOKUP(U57,シフト記号表!$C$5:$Y$46,23,FALSE))</f>
        <v/>
      </c>
      <c r="V59" s="149" t="str">
        <f>IF(V57="","",VLOOKUP(V57,シフト記号表!$C$5:$Y$46,23,FALSE))</f>
        <v/>
      </c>
      <c r="W59" s="149" t="str">
        <f>IF(W57="","",VLOOKUP(W57,シフト記号表!$C$5:$Y$46,23,FALSE))</f>
        <v/>
      </c>
      <c r="X59" s="149" t="str">
        <f>IF(X57="","",VLOOKUP(X57,シフト記号表!$C$5:$Y$46,23,FALSE))</f>
        <v/>
      </c>
      <c r="Y59" s="149" t="str">
        <f>IF(Y57="","",VLOOKUP(Y57,シフト記号表!$C$5:$Y$46,23,FALSE))</f>
        <v/>
      </c>
      <c r="Z59" s="149" t="str">
        <f>IF(Z57="","",VLOOKUP(Z57,シフト記号表!$C$5:$Y$46,23,FALSE))</f>
        <v/>
      </c>
      <c r="AA59" s="150" t="str">
        <f>IF(AA57="","",VLOOKUP(AA57,シフト記号表!$C$5:$Y$46,23,FALSE))</f>
        <v/>
      </c>
      <c r="AB59" s="148" t="str">
        <f>IF(AB57="","",VLOOKUP(AB57,シフト記号表!$C$5:$Y$46,23,FALSE))</f>
        <v/>
      </c>
      <c r="AC59" s="149" t="str">
        <f>IF(AC57="","",VLOOKUP(AC57,シフト記号表!$C$5:$Y$46,23,FALSE))</f>
        <v/>
      </c>
      <c r="AD59" s="149" t="str">
        <f>IF(AD57="","",VLOOKUP(AD57,シフト記号表!$C$5:$Y$46,23,FALSE))</f>
        <v/>
      </c>
      <c r="AE59" s="149" t="str">
        <f>IF(AE57="","",VLOOKUP(AE57,シフト記号表!$C$5:$Y$46,23,FALSE))</f>
        <v/>
      </c>
      <c r="AF59" s="149" t="str">
        <f>IF(AF57="","",VLOOKUP(AF57,シフト記号表!$C$5:$Y$46,23,FALSE))</f>
        <v/>
      </c>
      <c r="AG59" s="149" t="str">
        <f>IF(AG57="","",VLOOKUP(AG57,シフト記号表!$C$5:$Y$46,23,FALSE))</f>
        <v/>
      </c>
      <c r="AH59" s="150" t="str">
        <f>IF(AH57="","",VLOOKUP(AH57,シフト記号表!$C$5:$Y$46,23,FALSE))</f>
        <v/>
      </c>
      <c r="AI59" s="148" t="str">
        <f>IF(AI57="","",VLOOKUP(AI57,シフト記号表!$C$5:$Y$46,23,FALSE))</f>
        <v/>
      </c>
      <c r="AJ59" s="149" t="str">
        <f>IF(AJ57="","",VLOOKUP(AJ57,シフト記号表!$C$5:$Y$46,23,FALSE))</f>
        <v/>
      </c>
      <c r="AK59" s="149" t="str">
        <f>IF(AK57="","",VLOOKUP(AK57,シフト記号表!$C$5:$Y$46,23,FALSE))</f>
        <v/>
      </c>
      <c r="AL59" s="149" t="str">
        <f>IF(AL57="","",VLOOKUP(AL57,シフト記号表!$C$5:$Y$46,23,FALSE))</f>
        <v/>
      </c>
      <c r="AM59" s="149" t="str">
        <f>IF(AM57="","",VLOOKUP(AM57,シフト記号表!$C$5:$Y$46,23,FALSE))</f>
        <v/>
      </c>
      <c r="AN59" s="149" t="str">
        <f>IF(AN57="","",VLOOKUP(AN57,シフト記号表!$C$5:$Y$46,23,FALSE))</f>
        <v/>
      </c>
      <c r="AO59" s="150" t="str">
        <f>IF(AO57="","",VLOOKUP(AO57,シフト記号表!$C$5:$Y$46,23,FALSE))</f>
        <v/>
      </c>
      <c r="AP59" s="148" t="str">
        <f>IF(AP57="","",VLOOKUP(AP57,シフト記号表!$C$5:$Y$46,23,FALSE))</f>
        <v/>
      </c>
      <c r="AQ59" s="149" t="str">
        <f>IF(AQ57="","",VLOOKUP(AQ57,シフト記号表!$C$5:$Y$46,23,FALSE))</f>
        <v/>
      </c>
      <c r="AR59" s="149" t="str">
        <f>IF(AR57="","",VLOOKUP(AR57,シフト記号表!$C$5:$Y$46,23,FALSE))</f>
        <v/>
      </c>
      <c r="AS59" s="149" t="str">
        <f>IF(AS57="","",VLOOKUP(AS57,シフト記号表!$C$5:$Y$46,23,FALSE))</f>
        <v/>
      </c>
      <c r="AT59" s="149" t="str">
        <f>IF(AT57="","",VLOOKUP(AT57,シフト記号表!$C$5:$Y$46,23,FALSE))</f>
        <v/>
      </c>
      <c r="AU59" s="149" t="str">
        <f>IF(AU57="","",VLOOKUP(AU57,シフト記号表!$C$5:$Y$46,23,FALSE))</f>
        <v/>
      </c>
      <c r="AV59" s="150" t="str">
        <f>IF(AV57="","",VLOOKUP(AV57,シフト記号表!$C$5:$Y$46,23,FALSE))</f>
        <v/>
      </c>
      <c r="AW59" s="148" t="str">
        <f>IF(AW57="","",VLOOKUP(AW57,シフト記号表!$C$5:$Y$46,23,FALSE))</f>
        <v/>
      </c>
      <c r="AX59" s="149" t="str">
        <f>IF(AX57="","",VLOOKUP(AX57,シフト記号表!$C$5:$Y$46,23,FALSE))</f>
        <v/>
      </c>
      <c r="AY59" s="149" t="str">
        <f>IF(AY57="","",VLOOKUP(AY57,シフト記号表!$C$5:$Y$46,23,FALSE))</f>
        <v/>
      </c>
      <c r="AZ59" s="350">
        <f>IF($BC$3="計画",SUM(U59:AV59),IF($BC$3="実績",SUM(U59:AY59),""))</f>
        <v>0</v>
      </c>
      <c r="BA59" s="351"/>
      <c r="BB59" s="352">
        <f>IF($BC$3="計画",AZ59/4,IF($BC$3="実績",(AZ59/($L$10/7)),""))</f>
        <v>0</v>
      </c>
      <c r="BC59" s="353"/>
      <c r="BD59" s="453"/>
      <c r="BE59" s="454"/>
      <c r="BF59" s="454"/>
      <c r="BG59" s="454"/>
      <c r="BH59" s="455"/>
    </row>
    <row r="60" spans="2:60" ht="20.25" customHeight="1" x14ac:dyDescent="0.4">
      <c r="B60" s="497">
        <f t="shared" ref="B60:B107" si="35">((ROW()-17)+2)/3</f>
        <v>15</v>
      </c>
      <c r="C60" s="437"/>
      <c r="D60" s="438"/>
      <c r="E60" s="443"/>
      <c r="F60" s="444"/>
      <c r="G60" s="447"/>
      <c r="H60" s="448"/>
      <c r="I60" s="448"/>
      <c r="J60" s="436"/>
      <c r="K60" s="429"/>
      <c r="L60" s="421"/>
      <c r="M60" s="430"/>
      <c r="N60" s="229"/>
      <c r="O60" s="234"/>
      <c r="P60" s="155" t="s">
        <v>17</v>
      </c>
      <c r="Q60" s="163"/>
      <c r="R60" s="163"/>
      <c r="S60" s="164"/>
      <c r="T60" s="169"/>
      <c r="U60" s="72"/>
      <c r="V60" s="76"/>
      <c r="W60" s="76"/>
      <c r="X60" s="76"/>
      <c r="Y60" s="76"/>
      <c r="Z60" s="76"/>
      <c r="AA60" s="73"/>
      <c r="AB60" s="72"/>
      <c r="AC60" s="76"/>
      <c r="AD60" s="76"/>
      <c r="AE60" s="76"/>
      <c r="AF60" s="76"/>
      <c r="AG60" s="76"/>
      <c r="AH60" s="73"/>
      <c r="AI60" s="72"/>
      <c r="AJ60" s="76"/>
      <c r="AK60" s="76"/>
      <c r="AL60" s="76"/>
      <c r="AM60" s="76"/>
      <c r="AN60" s="76"/>
      <c r="AO60" s="73"/>
      <c r="AP60" s="72"/>
      <c r="AQ60" s="76"/>
      <c r="AR60" s="76"/>
      <c r="AS60" s="76"/>
      <c r="AT60" s="76"/>
      <c r="AU60" s="76"/>
      <c r="AV60" s="73"/>
      <c r="AW60" s="72"/>
      <c r="AX60" s="76"/>
      <c r="AY60" s="77"/>
      <c r="AZ60" s="365"/>
      <c r="BA60" s="366"/>
      <c r="BB60" s="367"/>
      <c r="BC60" s="368"/>
      <c r="BD60" s="420"/>
      <c r="BE60" s="421"/>
      <c r="BF60" s="421"/>
      <c r="BG60" s="421"/>
      <c r="BH60" s="422"/>
    </row>
    <row r="61" spans="2:60" ht="20.25" customHeight="1" x14ac:dyDescent="0.4">
      <c r="B61" s="494"/>
      <c r="C61" s="437"/>
      <c r="D61" s="438"/>
      <c r="E61" s="443"/>
      <c r="F61" s="444"/>
      <c r="G61" s="449"/>
      <c r="H61" s="450"/>
      <c r="I61" s="450"/>
      <c r="J61" s="438"/>
      <c r="K61" s="431"/>
      <c r="L61" s="424"/>
      <c r="M61" s="432"/>
      <c r="N61" s="236" t="str">
        <f t="shared" ref="N61" si="36">C60&amp;E60</f>
        <v/>
      </c>
      <c r="O61" s="233"/>
      <c r="P61" s="136" t="s">
        <v>82</v>
      </c>
      <c r="Q61" s="137"/>
      <c r="R61" s="137"/>
      <c r="S61" s="138"/>
      <c r="T61" s="139"/>
      <c r="U61" s="140" t="str">
        <f>IF(U60="","",VLOOKUP(U60,シフト記号表!$C$5:$W$46,21,FALSE))</f>
        <v/>
      </c>
      <c r="V61" s="141" t="str">
        <f>IF(V60="","",VLOOKUP(V60,シフト記号表!$C$5:$W$46,21,FALSE))</f>
        <v/>
      </c>
      <c r="W61" s="141" t="str">
        <f>IF(W60="","",VLOOKUP(W60,シフト記号表!$C$5:$W$46,21,FALSE))</f>
        <v/>
      </c>
      <c r="X61" s="141" t="str">
        <f>IF(X60="","",VLOOKUP(X60,シフト記号表!$C$5:$W$46,21,FALSE))</f>
        <v/>
      </c>
      <c r="Y61" s="141" t="str">
        <f>IF(Y60="","",VLOOKUP(Y60,シフト記号表!$C$5:$W$46,21,FALSE))</f>
        <v/>
      </c>
      <c r="Z61" s="141" t="str">
        <f>IF(Z60="","",VLOOKUP(Z60,シフト記号表!$C$5:$W$46,21,FALSE))</f>
        <v/>
      </c>
      <c r="AA61" s="142" t="str">
        <f>IF(AA60="","",VLOOKUP(AA60,シフト記号表!$C$5:$W$46,21,FALSE))</f>
        <v/>
      </c>
      <c r="AB61" s="140" t="str">
        <f>IF(AB60="","",VLOOKUP(AB60,シフト記号表!$C$5:$W$46,21,FALSE))</f>
        <v/>
      </c>
      <c r="AC61" s="141" t="str">
        <f>IF(AC60="","",VLOOKUP(AC60,シフト記号表!$C$5:$W$46,21,FALSE))</f>
        <v/>
      </c>
      <c r="AD61" s="141" t="str">
        <f>IF(AD60="","",VLOOKUP(AD60,シフト記号表!$C$5:$W$46,21,FALSE))</f>
        <v/>
      </c>
      <c r="AE61" s="141" t="str">
        <f>IF(AE60="","",VLOOKUP(AE60,シフト記号表!$C$5:$W$46,21,FALSE))</f>
        <v/>
      </c>
      <c r="AF61" s="141" t="str">
        <f>IF(AF60="","",VLOOKUP(AF60,シフト記号表!$C$5:$W$46,21,FALSE))</f>
        <v/>
      </c>
      <c r="AG61" s="141" t="str">
        <f>IF(AG60="","",VLOOKUP(AG60,シフト記号表!$C$5:$W$46,21,FALSE))</f>
        <v/>
      </c>
      <c r="AH61" s="142" t="str">
        <f>IF(AH60="","",VLOOKUP(AH60,シフト記号表!$C$5:$W$46,21,FALSE))</f>
        <v/>
      </c>
      <c r="AI61" s="140" t="str">
        <f>IF(AI60="","",VLOOKUP(AI60,シフト記号表!$C$5:$W$46,21,FALSE))</f>
        <v/>
      </c>
      <c r="AJ61" s="141" t="str">
        <f>IF(AJ60="","",VLOOKUP(AJ60,シフト記号表!$C$5:$W$46,21,FALSE))</f>
        <v/>
      </c>
      <c r="AK61" s="141" t="str">
        <f>IF(AK60="","",VLOOKUP(AK60,シフト記号表!$C$5:$W$46,21,FALSE))</f>
        <v/>
      </c>
      <c r="AL61" s="141" t="str">
        <f>IF(AL60="","",VLOOKUP(AL60,シフト記号表!$C$5:$W$46,21,FALSE))</f>
        <v/>
      </c>
      <c r="AM61" s="141" t="str">
        <f>IF(AM60="","",VLOOKUP(AM60,シフト記号表!$C$5:$W$46,21,FALSE))</f>
        <v/>
      </c>
      <c r="AN61" s="141" t="str">
        <f>IF(AN60="","",VLOOKUP(AN60,シフト記号表!$C$5:$W$46,21,FALSE))</f>
        <v/>
      </c>
      <c r="AO61" s="142" t="str">
        <f>IF(AO60="","",VLOOKUP(AO60,シフト記号表!$C$5:$W$46,21,FALSE))</f>
        <v/>
      </c>
      <c r="AP61" s="140" t="str">
        <f>IF(AP60="","",VLOOKUP(AP60,シフト記号表!$C$5:$W$46,21,FALSE))</f>
        <v/>
      </c>
      <c r="AQ61" s="141" t="str">
        <f>IF(AQ60="","",VLOOKUP(AQ60,シフト記号表!$C$5:$W$46,21,FALSE))</f>
        <v/>
      </c>
      <c r="AR61" s="141" t="str">
        <f>IF(AR60="","",VLOOKUP(AR60,シフト記号表!$C$5:$W$46,21,FALSE))</f>
        <v/>
      </c>
      <c r="AS61" s="141" t="str">
        <f>IF(AS60="","",VLOOKUP(AS60,シフト記号表!$C$5:$W$46,21,FALSE))</f>
        <v/>
      </c>
      <c r="AT61" s="141" t="str">
        <f>IF(AT60="","",VLOOKUP(AT60,シフト記号表!$C$5:$W$46,21,FALSE))</f>
        <v/>
      </c>
      <c r="AU61" s="141" t="str">
        <f>IF(AU60="","",VLOOKUP(AU60,シフト記号表!$C$5:$W$46,21,FALSE))</f>
        <v/>
      </c>
      <c r="AV61" s="142" t="str">
        <f>IF(AV60="","",VLOOKUP(AV60,シフト記号表!$C$5:$W$46,21,FALSE))</f>
        <v/>
      </c>
      <c r="AW61" s="140" t="str">
        <f>IF(AW60="","",VLOOKUP(AW60,シフト記号表!$C$5:$W$46,21,FALSE))</f>
        <v/>
      </c>
      <c r="AX61" s="141" t="str">
        <f>IF(AX60="","",VLOOKUP(AX60,シフト記号表!$C$5:$W$46,21,FALSE))</f>
        <v/>
      </c>
      <c r="AY61" s="141" t="str">
        <f>IF(AY60="","",VLOOKUP(AY60,シフト記号表!$C$5:$W$46,21,FALSE))</f>
        <v/>
      </c>
      <c r="AZ61" s="345">
        <f>IF($BC$3="計画",SUM(U61:AV61),IF($BC$3="実績",SUM(U61:AY61),""))</f>
        <v>0</v>
      </c>
      <c r="BA61" s="346"/>
      <c r="BB61" s="347">
        <f>IF($BC$3="計画",AZ61/4,IF($BC$3="実績",(AZ61/($L$10/7)),""))</f>
        <v>0</v>
      </c>
      <c r="BC61" s="348"/>
      <c r="BD61" s="423"/>
      <c r="BE61" s="424"/>
      <c r="BF61" s="424"/>
      <c r="BG61" s="424"/>
      <c r="BH61" s="425"/>
    </row>
    <row r="62" spans="2:60" ht="20.25" customHeight="1" x14ac:dyDescent="0.4">
      <c r="B62" s="496"/>
      <c r="C62" s="458"/>
      <c r="D62" s="459"/>
      <c r="E62" s="460"/>
      <c r="F62" s="461"/>
      <c r="G62" s="462"/>
      <c r="H62" s="463"/>
      <c r="I62" s="463"/>
      <c r="J62" s="459"/>
      <c r="K62" s="456"/>
      <c r="L62" s="454"/>
      <c r="M62" s="457"/>
      <c r="N62" s="228"/>
      <c r="O62" s="237" t="str">
        <f t="shared" ref="O62" si="37">C60&amp;E60</f>
        <v/>
      </c>
      <c r="P62" s="144" t="s">
        <v>124</v>
      </c>
      <c r="Q62" s="170"/>
      <c r="R62" s="170"/>
      <c r="S62" s="171"/>
      <c r="T62" s="172"/>
      <c r="U62" s="148" t="str">
        <f>IF(U60="","",VLOOKUP(U60,シフト記号表!$C$5:$Y$46,23,FALSE))</f>
        <v/>
      </c>
      <c r="V62" s="149" t="str">
        <f>IF(V60="","",VLOOKUP(V60,シフト記号表!$C$5:$Y$46,23,FALSE))</f>
        <v/>
      </c>
      <c r="W62" s="149" t="str">
        <f>IF(W60="","",VLOOKUP(W60,シフト記号表!$C$5:$Y$46,23,FALSE))</f>
        <v/>
      </c>
      <c r="X62" s="149" t="str">
        <f>IF(X60="","",VLOOKUP(X60,シフト記号表!$C$5:$Y$46,23,FALSE))</f>
        <v/>
      </c>
      <c r="Y62" s="149" t="str">
        <f>IF(Y60="","",VLOOKUP(Y60,シフト記号表!$C$5:$Y$46,23,FALSE))</f>
        <v/>
      </c>
      <c r="Z62" s="149" t="str">
        <f>IF(Z60="","",VLOOKUP(Z60,シフト記号表!$C$5:$Y$46,23,FALSE))</f>
        <v/>
      </c>
      <c r="AA62" s="150" t="str">
        <f>IF(AA60="","",VLOOKUP(AA60,シフト記号表!$C$5:$Y$46,23,FALSE))</f>
        <v/>
      </c>
      <c r="AB62" s="148" t="str">
        <f>IF(AB60="","",VLOOKUP(AB60,シフト記号表!$C$5:$Y$46,23,FALSE))</f>
        <v/>
      </c>
      <c r="AC62" s="149" t="str">
        <f>IF(AC60="","",VLOOKUP(AC60,シフト記号表!$C$5:$Y$46,23,FALSE))</f>
        <v/>
      </c>
      <c r="AD62" s="149" t="str">
        <f>IF(AD60="","",VLOOKUP(AD60,シフト記号表!$C$5:$Y$46,23,FALSE))</f>
        <v/>
      </c>
      <c r="AE62" s="149" t="str">
        <f>IF(AE60="","",VLOOKUP(AE60,シフト記号表!$C$5:$Y$46,23,FALSE))</f>
        <v/>
      </c>
      <c r="AF62" s="149" t="str">
        <f>IF(AF60="","",VLOOKUP(AF60,シフト記号表!$C$5:$Y$46,23,FALSE))</f>
        <v/>
      </c>
      <c r="AG62" s="149" t="str">
        <f>IF(AG60="","",VLOOKUP(AG60,シフト記号表!$C$5:$Y$46,23,FALSE))</f>
        <v/>
      </c>
      <c r="AH62" s="150" t="str">
        <f>IF(AH60="","",VLOOKUP(AH60,シフト記号表!$C$5:$Y$46,23,FALSE))</f>
        <v/>
      </c>
      <c r="AI62" s="148" t="str">
        <f>IF(AI60="","",VLOOKUP(AI60,シフト記号表!$C$5:$Y$46,23,FALSE))</f>
        <v/>
      </c>
      <c r="AJ62" s="149" t="str">
        <f>IF(AJ60="","",VLOOKUP(AJ60,シフト記号表!$C$5:$Y$46,23,FALSE))</f>
        <v/>
      </c>
      <c r="AK62" s="149" t="str">
        <f>IF(AK60="","",VLOOKUP(AK60,シフト記号表!$C$5:$Y$46,23,FALSE))</f>
        <v/>
      </c>
      <c r="AL62" s="149" t="str">
        <f>IF(AL60="","",VLOOKUP(AL60,シフト記号表!$C$5:$Y$46,23,FALSE))</f>
        <v/>
      </c>
      <c r="AM62" s="149" t="str">
        <f>IF(AM60="","",VLOOKUP(AM60,シフト記号表!$C$5:$Y$46,23,FALSE))</f>
        <v/>
      </c>
      <c r="AN62" s="149" t="str">
        <f>IF(AN60="","",VLOOKUP(AN60,シフト記号表!$C$5:$Y$46,23,FALSE))</f>
        <v/>
      </c>
      <c r="AO62" s="150" t="str">
        <f>IF(AO60="","",VLOOKUP(AO60,シフト記号表!$C$5:$Y$46,23,FALSE))</f>
        <v/>
      </c>
      <c r="AP62" s="148" t="str">
        <f>IF(AP60="","",VLOOKUP(AP60,シフト記号表!$C$5:$Y$46,23,FALSE))</f>
        <v/>
      </c>
      <c r="AQ62" s="149" t="str">
        <f>IF(AQ60="","",VLOOKUP(AQ60,シフト記号表!$C$5:$Y$46,23,FALSE))</f>
        <v/>
      </c>
      <c r="AR62" s="149" t="str">
        <f>IF(AR60="","",VLOOKUP(AR60,シフト記号表!$C$5:$Y$46,23,FALSE))</f>
        <v/>
      </c>
      <c r="AS62" s="149" t="str">
        <f>IF(AS60="","",VLOOKUP(AS60,シフト記号表!$C$5:$Y$46,23,FALSE))</f>
        <v/>
      </c>
      <c r="AT62" s="149" t="str">
        <f>IF(AT60="","",VLOOKUP(AT60,シフト記号表!$C$5:$Y$46,23,FALSE))</f>
        <v/>
      </c>
      <c r="AU62" s="149" t="str">
        <f>IF(AU60="","",VLOOKUP(AU60,シフト記号表!$C$5:$Y$46,23,FALSE))</f>
        <v/>
      </c>
      <c r="AV62" s="150" t="str">
        <f>IF(AV60="","",VLOOKUP(AV60,シフト記号表!$C$5:$Y$46,23,FALSE))</f>
        <v/>
      </c>
      <c r="AW62" s="148" t="str">
        <f>IF(AW60="","",VLOOKUP(AW60,シフト記号表!$C$5:$Y$46,23,FALSE))</f>
        <v/>
      </c>
      <c r="AX62" s="149" t="str">
        <f>IF(AX60="","",VLOOKUP(AX60,シフト記号表!$C$5:$Y$46,23,FALSE))</f>
        <v/>
      </c>
      <c r="AY62" s="149" t="str">
        <f>IF(AY60="","",VLOOKUP(AY60,シフト記号表!$C$5:$Y$46,23,FALSE))</f>
        <v/>
      </c>
      <c r="AZ62" s="350">
        <f>IF($BC$3="計画",SUM(U62:AV62),IF($BC$3="実績",SUM(U62:AY62),""))</f>
        <v>0</v>
      </c>
      <c r="BA62" s="351"/>
      <c r="BB62" s="352">
        <f>IF($BC$3="計画",AZ62/4,IF($BC$3="実績",(AZ62/($L$10/7)),""))</f>
        <v>0</v>
      </c>
      <c r="BC62" s="353"/>
      <c r="BD62" s="453"/>
      <c r="BE62" s="454"/>
      <c r="BF62" s="454"/>
      <c r="BG62" s="454"/>
      <c r="BH62" s="455"/>
    </row>
    <row r="63" spans="2:60" ht="20.25" customHeight="1" x14ac:dyDescent="0.4">
      <c r="B63" s="497">
        <f t="shared" ref="B63:B107" si="38">((ROW()-17)+2)/3</f>
        <v>16</v>
      </c>
      <c r="C63" s="437"/>
      <c r="D63" s="438"/>
      <c r="E63" s="443"/>
      <c r="F63" s="444"/>
      <c r="G63" s="447"/>
      <c r="H63" s="448"/>
      <c r="I63" s="448"/>
      <c r="J63" s="436"/>
      <c r="K63" s="429"/>
      <c r="L63" s="421"/>
      <c r="M63" s="430"/>
      <c r="N63" s="227"/>
      <c r="O63" s="226"/>
      <c r="P63" s="155" t="s">
        <v>17</v>
      </c>
      <c r="Q63" s="163"/>
      <c r="R63" s="163"/>
      <c r="S63" s="164"/>
      <c r="T63" s="169"/>
      <c r="U63" s="72"/>
      <c r="V63" s="76"/>
      <c r="W63" s="76"/>
      <c r="X63" s="76"/>
      <c r="Y63" s="76"/>
      <c r="Z63" s="76"/>
      <c r="AA63" s="73"/>
      <c r="AB63" s="72"/>
      <c r="AC63" s="76"/>
      <c r="AD63" s="76"/>
      <c r="AE63" s="76"/>
      <c r="AF63" s="76"/>
      <c r="AG63" s="76"/>
      <c r="AH63" s="73"/>
      <c r="AI63" s="72"/>
      <c r="AJ63" s="76"/>
      <c r="AK63" s="76"/>
      <c r="AL63" s="76"/>
      <c r="AM63" s="76"/>
      <c r="AN63" s="76"/>
      <c r="AO63" s="73"/>
      <c r="AP63" s="72"/>
      <c r="AQ63" s="76"/>
      <c r="AR63" s="76"/>
      <c r="AS63" s="76"/>
      <c r="AT63" s="76"/>
      <c r="AU63" s="76"/>
      <c r="AV63" s="73"/>
      <c r="AW63" s="72"/>
      <c r="AX63" s="76"/>
      <c r="AY63" s="77"/>
      <c r="AZ63" s="365"/>
      <c r="BA63" s="366"/>
      <c r="BB63" s="367"/>
      <c r="BC63" s="368"/>
      <c r="BD63" s="420"/>
      <c r="BE63" s="421"/>
      <c r="BF63" s="421"/>
      <c r="BG63" s="421"/>
      <c r="BH63" s="422"/>
    </row>
    <row r="64" spans="2:60" ht="20.25" customHeight="1" x14ac:dyDescent="0.4">
      <c r="B64" s="494"/>
      <c r="C64" s="437"/>
      <c r="D64" s="438"/>
      <c r="E64" s="443"/>
      <c r="F64" s="444"/>
      <c r="G64" s="449"/>
      <c r="H64" s="450"/>
      <c r="I64" s="450"/>
      <c r="J64" s="438"/>
      <c r="K64" s="431"/>
      <c r="L64" s="424"/>
      <c r="M64" s="432"/>
      <c r="N64" s="235" t="str">
        <f t="shared" ref="N64" si="39">C63&amp;E63</f>
        <v/>
      </c>
      <c r="O64" s="226"/>
      <c r="P64" s="136" t="s">
        <v>82</v>
      </c>
      <c r="Q64" s="137"/>
      <c r="R64" s="137"/>
      <c r="S64" s="138"/>
      <c r="T64" s="139"/>
      <c r="U64" s="140" t="str">
        <f>IF(U63="","",VLOOKUP(U63,シフト記号表!$C$5:$W$46,21,FALSE))</f>
        <v/>
      </c>
      <c r="V64" s="141" t="str">
        <f>IF(V63="","",VLOOKUP(V63,シフト記号表!$C$5:$W$46,21,FALSE))</f>
        <v/>
      </c>
      <c r="W64" s="141" t="str">
        <f>IF(W63="","",VLOOKUP(W63,シフト記号表!$C$5:$W$46,21,FALSE))</f>
        <v/>
      </c>
      <c r="X64" s="141" t="str">
        <f>IF(X63="","",VLOOKUP(X63,シフト記号表!$C$5:$W$46,21,FALSE))</f>
        <v/>
      </c>
      <c r="Y64" s="141" t="str">
        <f>IF(Y63="","",VLOOKUP(Y63,シフト記号表!$C$5:$W$46,21,FALSE))</f>
        <v/>
      </c>
      <c r="Z64" s="141" t="str">
        <f>IF(Z63="","",VLOOKUP(Z63,シフト記号表!$C$5:$W$46,21,FALSE))</f>
        <v/>
      </c>
      <c r="AA64" s="142" t="str">
        <f>IF(AA63="","",VLOOKUP(AA63,シフト記号表!$C$5:$W$46,21,FALSE))</f>
        <v/>
      </c>
      <c r="AB64" s="140" t="str">
        <f>IF(AB63="","",VLOOKUP(AB63,シフト記号表!$C$5:$W$46,21,FALSE))</f>
        <v/>
      </c>
      <c r="AC64" s="141" t="str">
        <f>IF(AC63="","",VLOOKUP(AC63,シフト記号表!$C$5:$W$46,21,FALSE))</f>
        <v/>
      </c>
      <c r="AD64" s="141" t="str">
        <f>IF(AD63="","",VLOOKUP(AD63,シフト記号表!$C$5:$W$46,21,FALSE))</f>
        <v/>
      </c>
      <c r="AE64" s="141" t="str">
        <f>IF(AE63="","",VLOOKUP(AE63,シフト記号表!$C$5:$W$46,21,FALSE))</f>
        <v/>
      </c>
      <c r="AF64" s="141" t="str">
        <f>IF(AF63="","",VLOOKUP(AF63,シフト記号表!$C$5:$W$46,21,FALSE))</f>
        <v/>
      </c>
      <c r="AG64" s="141" t="str">
        <f>IF(AG63="","",VLOOKUP(AG63,シフト記号表!$C$5:$W$46,21,FALSE))</f>
        <v/>
      </c>
      <c r="AH64" s="142" t="str">
        <f>IF(AH63="","",VLOOKUP(AH63,シフト記号表!$C$5:$W$46,21,FALSE))</f>
        <v/>
      </c>
      <c r="AI64" s="140" t="str">
        <f>IF(AI63="","",VLOOKUP(AI63,シフト記号表!$C$5:$W$46,21,FALSE))</f>
        <v/>
      </c>
      <c r="AJ64" s="141" t="str">
        <f>IF(AJ63="","",VLOOKUP(AJ63,シフト記号表!$C$5:$W$46,21,FALSE))</f>
        <v/>
      </c>
      <c r="AK64" s="141" t="str">
        <f>IF(AK63="","",VLOOKUP(AK63,シフト記号表!$C$5:$W$46,21,FALSE))</f>
        <v/>
      </c>
      <c r="AL64" s="141" t="str">
        <f>IF(AL63="","",VLOOKUP(AL63,シフト記号表!$C$5:$W$46,21,FALSE))</f>
        <v/>
      </c>
      <c r="AM64" s="141" t="str">
        <f>IF(AM63="","",VLOOKUP(AM63,シフト記号表!$C$5:$W$46,21,FALSE))</f>
        <v/>
      </c>
      <c r="AN64" s="141" t="str">
        <f>IF(AN63="","",VLOOKUP(AN63,シフト記号表!$C$5:$W$46,21,FALSE))</f>
        <v/>
      </c>
      <c r="AO64" s="142" t="str">
        <f>IF(AO63="","",VLOOKUP(AO63,シフト記号表!$C$5:$W$46,21,FALSE))</f>
        <v/>
      </c>
      <c r="AP64" s="140" t="str">
        <f>IF(AP63="","",VLOOKUP(AP63,シフト記号表!$C$5:$W$46,21,FALSE))</f>
        <v/>
      </c>
      <c r="AQ64" s="141" t="str">
        <f>IF(AQ63="","",VLOOKUP(AQ63,シフト記号表!$C$5:$W$46,21,FALSE))</f>
        <v/>
      </c>
      <c r="AR64" s="141" t="str">
        <f>IF(AR63="","",VLOOKUP(AR63,シフト記号表!$C$5:$W$46,21,FALSE))</f>
        <v/>
      </c>
      <c r="AS64" s="141" t="str">
        <f>IF(AS63="","",VLOOKUP(AS63,シフト記号表!$C$5:$W$46,21,FALSE))</f>
        <v/>
      </c>
      <c r="AT64" s="141" t="str">
        <f>IF(AT63="","",VLOOKUP(AT63,シフト記号表!$C$5:$W$46,21,FALSE))</f>
        <v/>
      </c>
      <c r="AU64" s="141" t="str">
        <f>IF(AU63="","",VLOOKUP(AU63,シフト記号表!$C$5:$W$46,21,FALSE))</f>
        <v/>
      </c>
      <c r="AV64" s="142" t="str">
        <f>IF(AV63="","",VLOOKUP(AV63,シフト記号表!$C$5:$W$46,21,FALSE))</f>
        <v/>
      </c>
      <c r="AW64" s="140" t="str">
        <f>IF(AW63="","",VLOOKUP(AW63,シフト記号表!$C$5:$W$46,21,FALSE))</f>
        <v/>
      </c>
      <c r="AX64" s="141" t="str">
        <f>IF(AX63="","",VLOOKUP(AX63,シフト記号表!$C$5:$W$46,21,FALSE))</f>
        <v/>
      </c>
      <c r="AY64" s="141" t="str">
        <f>IF(AY63="","",VLOOKUP(AY63,シフト記号表!$C$5:$W$46,21,FALSE))</f>
        <v/>
      </c>
      <c r="AZ64" s="345">
        <f>IF($BC$3="計画",SUM(U64:AV64),IF($BC$3="実績",SUM(U64:AY64),""))</f>
        <v>0</v>
      </c>
      <c r="BA64" s="346"/>
      <c r="BB64" s="347">
        <f>IF($BC$3="計画",AZ64/4,IF($BC$3="実績",(AZ64/($L$10/7)),""))</f>
        <v>0</v>
      </c>
      <c r="BC64" s="348"/>
      <c r="BD64" s="423"/>
      <c r="BE64" s="424"/>
      <c r="BF64" s="424"/>
      <c r="BG64" s="424"/>
      <c r="BH64" s="425"/>
    </row>
    <row r="65" spans="2:60" ht="20.25" customHeight="1" x14ac:dyDescent="0.4">
      <c r="B65" s="496"/>
      <c r="C65" s="458"/>
      <c r="D65" s="459"/>
      <c r="E65" s="460"/>
      <c r="F65" s="461"/>
      <c r="G65" s="462"/>
      <c r="H65" s="463"/>
      <c r="I65" s="463"/>
      <c r="J65" s="459"/>
      <c r="K65" s="456"/>
      <c r="L65" s="454"/>
      <c r="M65" s="457"/>
      <c r="N65" s="227"/>
      <c r="O65" s="226" t="str">
        <f t="shared" ref="O65" si="40">C63&amp;E63</f>
        <v/>
      </c>
      <c r="P65" s="144" t="s">
        <v>124</v>
      </c>
      <c r="Q65" s="170"/>
      <c r="R65" s="170"/>
      <c r="S65" s="171"/>
      <c r="T65" s="172"/>
      <c r="U65" s="148" t="str">
        <f>IF(U63="","",VLOOKUP(U63,シフト記号表!$C$5:$Y$46,23,FALSE))</f>
        <v/>
      </c>
      <c r="V65" s="149" t="str">
        <f>IF(V63="","",VLOOKUP(V63,シフト記号表!$C$5:$Y$46,23,FALSE))</f>
        <v/>
      </c>
      <c r="W65" s="149" t="str">
        <f>IF(W63="","",VLOOKUP(W63,シフト記号表!$C$5:$Y$46,23,FALSE))</f>
        <v/>
      </c>
      <c r="X65" s="149" t="str">
        <f>IF(X63="","",VLOOKUP(X63,シフト記号表!$C$5:$Y$46,23,FALSE))</f>
        <v/>
      </c>
      <c r="Y65" s="149" t="str">
        <f>IF(Y63="","",VLOOKUP(Y63,シフト記号表!$C$5:$Y$46,23,FALSE))</f>
        <v/>
      </c>
      <c r="Z65" s="149" t="str">
        <f>IF(Z63="","",VLOOKUP(Z63,シフト記号表!$C$5:$Y$46,23,FALSE))</f>
        <v/>
      </c>
      <c r="AA65" s="150" t="str">
        <f>IF(AA63="","",VLOOKUP(AA63,シフト記号表!$C$5:$Y$46,23,FALSE))</f>
        <v/>
      </c>
      <c r="AB65" s="148" t="str">
        <f>IF(AB63="","",VLOOKUP(AB63,シフト記号表!$C$5:$Y$46,23,FALSE))</f>
        <v/>
      </c>
      <c r="AC65" s="149" t="str">
        <f>IF(AC63="","",VLOOKUP(AC63,シフト記号表!$C$5:$Y$46,23,FALSE))</f>
        <v/>
      </c>
      <c r="AD65" s="149" t="str">
        <f>IF(AD63="","",VLOOKUP(AD63,シフト記号表!$C$5:$Y$46,23,FALSE))</f>
        <v/>
      </c>
      <c r="AE65" s="149" t="str">
        <f>IF(AE63="","",VLOOKUP(AE63,シフト記号表!$C$5:$Y$46,23,FALSE))</f>
        <v/>
      </c>
      <c r="AF65" s="149" t="str">
        <f>IF(AF63="","",VLOOKUP(AF63,シフト記号表!$C$5:$Y$46,23,FALSE))</f>
        <v/>
      </c>
      <c r="AG65" s="149" t="str">
        <f>IF(AG63="","",VLOOKUP(AG63,シフト記号表!$C$5:$Y$46,23,FALSE))</f>
        <v/>
      </c>
      <c r="AH65" s="150" t="str">
        <f>IF(AH63="","",VLOOKUP(AH63,シフト記号表!$C$5:$Y$46,23,FALSE))</f>
        <v/>
      </c>
      <c r="AI65" s="148" t="str">
        <f>IF(AI63="","",VLOOKUP(AI63,シフト記号表!$C$5:$Y$46,23,FALSE))</f>
        <v/>
      </c>
      <c r="AJ65" s="149" t="str">
        <f>IF(AJ63="","",VLOOKUP(AJ63,シフト記号表!$C$5:$Y$46,23,FALSE))</f>
        <v/>
      </c>
      <c r="AK65" s="149" t="str">
        <f>IF(AK63="","",VLOOKUP(AK63,シフト記号表!$C$5:$Y$46,23,FALSE))</f>
        <v/>
      </c>
      <c r="AL65" s="149" t="str">
        <f>IF(AL63="","",VLOOKUP(AL63,シフト記号表!$C$5:$Y$46,23,FALSE))</f>
        <v/>
      </c>
      <c r="AM65" s="149" t="str">
        <f>IF(AM63="","",VLOOKUP(AM63,シフト記号表!$C$5:$Y$46,23,FALSE))</f>
        <v/>
      </c>
      <c r="AN65" s="149" t="str">
        <f>IF(AN63="","",VLOOKUP(AN63,シフト記号表!$C$5:$Y$46,23,FALSE))</f>
        <v/>
      </c>
      <c r="AO65" s="150" t="str">
        <f>IF(AO63="","",VLOOKUP(AO63,シフト記号表!$C$5:$Y$46,23,FALSE))</f>
        <v/>
      </c>
      <c r="AP65" s="148" t="str">
        <f>IF(AP63="","",VLOOKUP(AP63,シフト記号表!$C$5:$Y$46,23,FALSE))</f>
        <v/>
      </c>
      <c r="AQ65" s="149" t="str">
        <f>IF(AQ63="","",VLOOKUP(AQ63,シフト記号表!$C$5:$Y$46,23,FALSE))</f>
        <v/>
      </c>
      <c r="AR65" s="149" t="str">
        <f>IF(AR63="","",VLOOKUP(AR63,シフト記号表!$C$5:$Y$46,23,FALSE))</f>
        <v/>
      </c>
      <c r="AS65" s="149" t="str">
        <f>IF(AS63="","",VLOOKUP(AS63,シフト記号表!$C$5:$Y$46,23,FALSE))</f>
        <v/>
      </c>
      <c r="AT65" s="149" t="str">
        <f>IF(AT63="","",VLOOKUP(AT63,シフト記号表!$C$5:$Y$46,23,FALSE))</f>
        <v/>
      </c>
      <c r="AU65" s="149" t="str">
        <f>IF(AU63="","",VLOOKUP(AU63,シフト記号表!$C$5:$Y$46,23,FALSE))</f>
        <v/>
      </c>
      <c r="AV65" s="150" t="str">
        <f>IF(AV63="","",VLOOKUP(AV63,シフト記号表!$C$5:$Y$46,23,FALSE))</f>
        <v/>
      </c>
      <c r="AW65" s="148" t="str">
        <f>IF(AW63="","",VLOOKUP(AW63,シフト記号表!$C$5:$Y$46,23,FALSE))</f>
        <v/>
      </c>
      <c r="AX65" s="149" t="str">
        <f>IF(AX63="","",VLOOKUP(AX63,シフト記号表!$C$5:$Y$46,23,FALSE))</f>
        <v/>
      </c>
      <c r="AY65" s="149" t="str">
        <f>IF(AY63="","",VLOOKUP(AY63,シフト記号表!$C$5:$Y$46,23,FALSE))</f>
        <v/>
      </c>
      <c r="AZ65" s="350">
        <f>IF($BC$3="計画",SUM(U65:AV65),IF($BC$3="実績",SUM(U65:AY65),""))</f>
        <v>0</v>
      </c>
      <c r="BA65" s="351"/>
      <c r="BB65" s="352">
        <f>IF($BC$3="計画",AZ65/4,IF($BC$3="実績",(AZ65/($L$10/7)),""))</f>
        <v>0</v>
      </c>
      <c r="BC65" s="353"/>
      <c r="BD65" s="453"/>
      <c r="BE65" s="454"/>
      <c r="BF65" s="454"/>
      <c r="BG65" s="454"/>
      <c r="BH65" s="455"/>
    </row>
    <row r="66" spans="2:60" ht="20.25" customHeight="1" x14ac:dyDescent="0.4">
      <c r="B66" s="497">
        <f t="shared" ref="B66:B107" si="41">((ROW()-17)+2)/3</f>
        <v>17</v>
      </c>
      <c r="C66" s="437"/>
      <c r="D66" s="438"/>
      <c r="E66" s="443"/>
      <c r="F66" s="444"/>
      <c r="G66" s="447"/>
      <c r="H66" s="448"/>
      <c r="I66" s="448"/>
      <c r="J66" s="436"/>
      <c r="K66" s="429"/>
      <c r="L66" s="421"/>
      <c r="M66" s="430"/>
      <c r="N66" s="229"/>
      <c r="O66" s="234"/>
      <c r="P66" s="155" t="s">
        <v>17</v>
      </c>
      <c r="Q66" s="163"/>
      <c r="R66" s="163"/>
      <c r="S66" s="164"/>
      <c r="T66" s="169"/>
      <c r="U66" s="72"/>
      <c r="V66" s="76"/>
      <c r="W66" s="76"/>
      <c r="X66" s="76"/>
      <c r="Y66" s="76"/>
      <c r="Z66" s="76"/>
      <c r="AA66" s="73"/>
      <c r="AB66" s="72"/>
      <c r="AC66" s="76"/>
      <c r="AD66" s="76"/>
      <c r="AE66" s="76"/>
      <c r="AF66" s="76"/>
      <c r="AG66" s="76"/>
      <c r="AH66" s="73"/>
      <c r="AI66" s="72"/>
      <c r="AJ66" s="76"/>
      <c r="AK66" s="76"/>
      <c r="AL66" s="76"/>
      <c r="AM66" s="76"/>
      <c r="AN66" s="76"/>
      <c r="AO66" s="73"/>
      <c r="AP66" s="72"/>
      <c r="AQ66" s="76"/>
      <c r="AR66" s="76"/>
      <c r="AS66" s="76"/>
      <c r="AT66" s="76"/>
      <c r="AU66" s="76"/>
      <c r="AV66" s="73"/>
      <c r="AW66" s="72"/>
      <c r="AX66" s="76"/>
      <c r="AY66" s="77"/>
      <c r="AZ66" s="365"/>
      <c r="BA66" s="366"/>
      <c r="BB66" s="367"/>
      <c r="BC66" s="368"/>
      <c r="BD66" s="420"/>
      <c r="BE66" s="421"/>
      <c r="BF66" s="421"/>
      <c r="BG66" s="421"/>
      <c r="BH66" s="422"/>
    </row>
    <row r="67" spans="2:60" ht="20.25" customHeight="1" x14ac:dyDescent="0.4">
      <c r="B67" s="494"/>
      <c r="C67" s="437"/>
      <c r="D67" s="438"/>
      <c r="E67" s="443"/>
      <c r="F67" s="444"/>
      <c r="G67" s="449"/>
      <c r="H67" s="450"/>
      <c r="I67" s="450"/>
      <c r="J67" s="438"/>
      <c r="K67" s="431"/>
      <c r="L67" s="424"/>
      <c r="M67" s="432"/>
      <c r="N67" s="236" t="str">
        <f t="shared" ref="N67" si="42">C66&amp;E66</f>
        <v/>
      </c>
      <c r="O67" s="233"/>
      <c r="P67" s="136" t="s">
        <v>82</v>
      </c>
      <c r="Q67" s="137"/>
      <c r="R67" s="137"/>
      <c r="S67" s="138"/>
      <c r="T67" s="139"/>
      <c r="U67" s="140" t="str">
        <f>IF(U66="","",VLOOKUP(U66,シフト記号表!$C$5:$W$46,21,FALSE))</f>
        <v/>
      </c>
      <c r="V67" s="141" t="str">
        <f>IF(V66="","",VLOOKUP(V66,シフト記号表!$C$5:$W$46,21,FALSE))</f>
        <v/>
      </c>
      <c r="W67" s="141" t="str">
        <f>IF(W66="","",VLOOKUP(W66,シフト記号表!$C$5:$W$46,21,FALSE))</f>
        <v/>
      </c>
      <c r="X67" s="141" t="str">
        <f>IF(X66="","",VLOOKUP(X66,シフト記号表!$C$5:$W$46,21,FALSE))</f>
        <v/>
      </c>
      <c r="Y67" s="141" t="str">
        <f>IF(Y66="","",VLOOKUP(Y66,シフト記号表!$C$5:$W$46,21,FALSE))</f>
        <v/>
      </c>
      <c r="Z67" s="141" t="str">
        <f>IF(Z66="","",VLOOKUP(Z66,シフト記号表!$C$5:$W$46,21,FALSE))</f>
        <v/>
      </c>
      <c r="AA67" s="142" t="str">
        <f>IF(AA66="","",VLOOKUP(AA66,シフト記号表!$C$5:$W$46,21,FALSE))</f>
        <v/>
      </c>
      <c r="AB67" s="140" t="str">
        <f>IF(AB66="","",VLOOKUP(AB66,シフト記号表!$C$5:$W$46,21,FALSE))</f>
        <v/>
      </c>
      <c r="AC67" s="141" t="str">
        <f>IF(AC66="","",VLOOKUP(AC66,シフト記号表!$C$5:$W$46,21,FALSE))</f>
        <v/>
      </c>
      <c r="AD67" s="141" t="str">
        <f>IF(AD66="","",VLOOKUP(AD66,シフト記号表!$C$5:$W$46,21,FALSE))</f>
        <v/>
      </c>
      <c r="AE67" s="141" t="str">
        <f>IF(AE66="","",VLOOKUP(AE66,シフト記号表!$C$5:$W$46,21,FALSE))</f>
        <v/>
      </c>
      <c r="AF67" s="141" t="str">
        <f>IF(AF66="","",VLOOKUP(AF66,シフト記号表!$C$5:$W$46,21,FALSE))</f>
        <v/>
      </c>
      <c r="AG67" s="141" t="str">
        <f>IF(AG66="","",VLOOKUP(AG66,シフト記号表!$C$5:$W$46,21,FALSE))</f>
        <v/>
      </c>
      <c r="AH67" s="142" t="str">
        <f>IF(AH66="","",VLOOKUP(AH66,シフト記号表!$C$5:$W$46,21,FALSE))</f>
        <v/>
      </c>
      <c r="AI67" s="140" t="str">
        <f>IF(AI66="","",VLOOKUP(AI66,シフト記号表!$C$5:$W$46,21,FALSE))</f>
        <v/>
      </c>
      <c r="AJ67" s="141" t="str">
        <f>IF(AJ66="","",VLOOKUP(AJ66,シフト記号表!$C$5:$W$46,21,FALSE))</f>
        <v/>
      </c>
      <c r="AK67" s="141" t="str">
        <f>IF(AK66="","",VLOOKUP(AK66,シフト記号表!$C$5:$W$46,21,FALSE))</f>
        <v/>
      </c>
      <c r="AL67" s="141" t="str">
        <f>IF(AL66="","",VLOOKUP(AL66,シフト記号表!$C$5:$W$46,21,FALSE))</f>
        <v/>
      </c>
      <c r="AM67" s="141" t="str">
        <f>IF(AM66="","",VLOOKUP(AM66,シフト記号表!$C$5:$W$46,21,FALSE))</f>
        <v/>
      </c>
      <c r="AN67" s="141" t="str">
        <f>IF(AN66="","",VLOOKUP(AN66,シフト記号表!$C$5:$W$46,21,FALSE))</f>
        <v/>
      </c>
      <c r="AO67" s="142" t="str">
        <f>IF(AO66="","",VLOOKUP(AO66,シフト記号表!$C$5:$W$46,21,FALSE))</f>
        <v/>
      </c>
      <c r="AP67" s="140" t="str">
        <f>IF(AP66="","",VLOOKUP(AP66,シフト記号表!$C$5:$W$46,21,FALSE))</f>
        <v/>
      </c>
      <c r="AQ67" s="141" t="str">
        <f>IF(AQ66="","",VLOOKUP(AQ66,シフト記号表!$C$5:$W$46,21,FALSE))</f>
        <v/>
      </c>
      <c r="AR67" s="141" t="str">
        <f>IF(AR66="","",VLOOKUP(AR66,シフト記号表!$C$5:$W$46,21,FALSE))</f>
        <v/>
      </c>
      <c r="AS67" s="141" t="str">
        <f>IF(AS66="","",VLOOKUP(AS66,シフト記号表!$C$5:$W$46,21,FALSE))</f>
        <v/>
      </c>
      <c r="AT67" s="141" t="str">
        <f>IF(AT66="","",VLOOKUP(AT66,シフト記号表!$C$5:$W$46,21,FALSE))</f>
        <v/>
      </c>
      <c r="AU67" s="141" t="str">
        <f>IF(AU66="","",VLOOKUP(AU66,シフト記号表!$C$5:$W$46,21,FALSE))</f>
        <v/>
      </c>
      <c r="AV67" s="142" t="str">
        <f>IF(AV66="","",VLOOKUP(AV66,シフト記号表!$C$5:$W$46,21,FALSE))</f>
        <v/>
      </c>
      <c r="AW67" s="140" t="str">
        <f>IF(AW66="","",VLOOKUP(AW66,シフト記号表!$C$5:$W$46,21,FALSE))</f>
        <v/>
      </c>
      <c r="AX67" s="141" t="str">
        <f>IF(AX66="","",VLOOKUP(AX66,シフト記号表!$C$5:$W$46,21,FALSE))</f>
        <v/>
      </c>
      <c r="AY67" s="141" t="str">
        <f>IF(AY66="","",VLOOKUP(AY66,シフト記号表!$C$5:$W$46,21,FALSE))</f>
        <v/>
      </c>
      <c r="AZ67" s="345">
        <f>IF($BC$3="計画",SUM(U67:AV67),IF($BC$3="実績",SUM(U67:AY67),""))</f>
        <v>0</v>
      </c>
      <c r="BA67" s="346"/>
      <c r="BB67" s="347">
        <f>IF($BC$3="計画",AZ67/4,IF($BC$3="実績",(AZ67/($L$10/7)),""))</f>
        <v>0</v>
      </c>
      <c r="BC67" s="348"/>
      <c r="BD67" s="423"/>
      <c r="BE67" s="424"/>
      <c r="BF67" s="424"/>
      <c r="BG67" s="424"/>
      <c r="BH67" s="425"/>
    </row>
    <row r="68" spans="2:60" ht="20.25" customHeight="1" x14ac:dyDescent="0.4">
      <c r="B68" s="496"/>
      <c r="C68" s="458"/>
      <c r="D68" s="459"/>
      <c r="E68" s="460"/>
      <c r="F68" s="461"/>
      <c r="G68" s="462"/>
      <c r="H68" s="463"/>
      <c r="I68" s="463"/>
      <c r="J68" s="459"/>
      <c r="K68" s="456"/>
      <c r="L68" s="454"/>
      <c r="M68" s="457"/>
      <c r="N68" s="228"/>
      <c r="O68" s="237" t="str">
        <f t="shared" ref="O68" si="43">C66&amp;E66</f>
        <v/>
      </c>
      <c r="P68" s="144" t="s">
        <v>124</v>
      </c>
      <c r="Q68" s="170"/>
      <c r="R68" s="170"/>
      <c r="S68" s="171"/>
      <c r="T68" s="172"/>
      <c r="U68" s="148" t="str">
        <f>IF(U66="","",VLOOKUP(U66,シフト記号表!$C$5:$Y$46,23,FALSE))</f>
        <v/>
      </c>
      <c r="V68" s="149" t="str">
        <f>IF(V66="","",VLOOKUP(V66,シフト記号表!$C$5:$Y$46,23,FALSE))</f>
        <v/>
      </c>
      <c r="W68" s="149" t="str">
        <f>IF(W66="","",VLOOKUP(W66,シフト記号表!$C$5:$Y$46,23,FALSE))</f>
        <v/>
      </c>
      <c r="X68" s="149" t="str">
        <f>IF(X66="","",VLOOKUP(X66,シフト記号表!$C$5:$Y$46,23,FALSE))</f>
        <v/>
      </c>
      <c r="Y68" s="149" t="str">
        <f>IF(Y66="","",VLOOKUP(Y66,シフト記号表!$C$5:$Y$46,23,FALSE))</f>
        <v/>
      </c>
      <c r="Z68" s="149" t="str">
        <f>IF(Z66="","",VLOOKUP(Z66,シフト記号表!$C$5:$Y$46,23,FALSE))</f>
        <v/>
      </c>
      <c r="AA68" s="150" t="str">
        <f>IF(AA66="","",VLOOKUP(AA66,シフト記号表!$C$5:$Y$46,23,FALSE))</f>
        <v/>
      </c>
      <c r="AB68" s="148" t="str">
        <f>IF(AB66="","",VLOOKUP(AB66,シフト記号表!$C$5:$Y$46,23,FALSE))</f>
        <v/>
      </c>
      <c r="AC68" s="149" t="str">
        <f>IF(AC66="","",VLOOKUP(AC66,シフト記号表!$C$5:$Y$46,23,FALSE))</f>
        <v/>
      </c>
      <c r="AD68" s="149" t="str">
        <f>IF(AD66="","",VLOOKUP(AD66,シフト記号表!$C$5:$Y$46,23,FALSE))</f>
        <v/>
      </c>
      <c r="AE68" s="149" t="str">
        <f>IF(AE66="","",VLOOKUP(AE66,シフト記号表!$C$5:$Y$46,23,FALSE))</f>
        <v/>
      </c>
      <c r="AF68" s="149" t="str">
        <f>IF(AF66="","",VLOOKUP(AF66,シフト記号表!$C$5:$Y$46,23,FALSE))</f>
        <v/>
      </c>
      <c r="AG68" s="149" t="str">
        <f>IF(AG66="","",VLOOKUP(AG66,シフト記号表!$C$5:$Y$46,23,FALSE))</f>
        <v/>
      </c>
      <c r="AH68" s="150" t="str">
        <f>IF(AH66="","",VLOOKUP(AH66,シフト記号表!$C$5:$Y$46,23,FALSE))</f>
        <v/>
      </c>
      <c r="AI68" s="148" t="str">
        <f>IF(AI66="","",VLOOKUP(AI66,シフト記号表!$C$5:$Y$46,23,FALSE))</f>
        <v/>
      </c>
      <c r="AJ68" s="149" t="str">
        <f>IF(AJ66="","",VLOOKUP(AJ66,シフト記号表!$C$5:$Y$46,23,FALSE))</f>
        <v/>
      </c>
      <c r="AK68" s="149" t="str">
        <f>IF(AK66="","",VLOOKUP(AK66,シフト記号表!$C$5:$Y$46,23,FALSE))</f>
        <v/>
      </c>
      <c r="AL68" s="149" t="str">
        <f>IF(AL66="","",VLOOKUP(AL66,シフト記号表!$C$5:$Y$46,23,FALSE))</f>
        <v/>
      </c>
      <c r="AM68" s="149" t="str">
        <f>IF(AM66="","",VLOOKUP(AM66,シフト記号表!$C$5:$Y$46,23,FALSE))</f>
        <v/>
      </c>
      <c r="AN68" s="149" t="str">
        <f>IF(AN66="","",VLOOKUP(AN66,シフト記号表!$C$5:$Y$46,23,FALSE))</f>
        <v/>
      </c>
      <c r="AO68" s="150" t="str">
        <f>IF(AO66="","",VLOOKUP(AO66,シフト記号表!$C$5:$Y$46,23,FALSE))</f>
        <v/>
      </c>
      <c r="AP68" s="148" t="str">
        <f>IF(AP66="","",VLOOKUP(AP66,シフト記号表!$C$5:$Y$46,23,FALSE))</f>
        <v/>
      </c>
      <c r="AQ68" s="149" t="str">
        <f>IF(AQ66="","",VLOOKUP(AQ66,シフト記号表!$C$5:$Y$46,23,FALSE))</f>
        <v/>
      </c>
      <c r="AR68" s="149" t="str">
        <f>IF(AR66="","",VLOOKUP(AR66,シフト記号表!$C$5:$Y$46,23,FALSE))</f>
        <v/>
      </c>
      <c r="AS68" s="149" t="str">
        <f>IF(AS66="","",VLOOKUP(AS66,シフト記号表!$C$5:$Y$46,23,FALSE))</f>
        <v/>
      </c>
      <c r="AT68" s="149" t="str">
        <f>IF(AT66="","",VLOOKUP(AT66,シフト記号表!$C$5:$Y$46,23,FALSE))</f>
        <v/>
      </c>
      <c r="AU68" s="149" t="str">
        <f>IF(AU66="","",VLOOKUP(AU66,シフト記号表!$C$5:$Y$46,23,FALSE))</f>
        <v/>
      </c>
      <c r="AV68" s="150" t="str">
        <f>IF(AV66="","",VLOOKUP(AV66,シフト記号表!$C$5:$Y$46,23,FALSE))</f>
        <v/>
      </c>
      <c r="AW68" s="148" t="str">
        <f>IF(AW66="","",VLOOKUP(AW66,シフト記号表!$C$5:$Y$46,23,FALSE))</f>
        <v/>
      </c>
      <c r="AX68" s="149" t="str">
        <f>IF(AX66="","",VLOOKUP(AX66,シフト記号表!$C$5:$Y$46,23,FALSE))</f>
        <v/>
      </c>
      <c r="AY68" s="149" t="str">
        <f>IF(AY66="","",VLOOKUP(AY66,シフト記号表!$C$5:$Y$46,23,FALSE))</f>
        <v/>
      </c>
      <c r="AZ68" s="350">
        <f>IF($BC$3="計画",SUM(U68:AV68),IF($BC$3="実績",SUM(U68:AY68),""))</f>
        <v>0</v>
      </c>
      <c r="BA68" s="351"/>
      <c r="BB68" s="352">
        <f>IF($BC$3="計画",AZ68/4,IF($BC$3="実績",(AZ68/($L$10/7)),""))</f>
        <v>0</v>
      </c>
      <c r="BC68" s="353"/>
      <c r="BD68" s="453"/>
      <c r="BE68" s="454"/>
      <c r="BF68" s="454"/>
      <c r="BG68" s="454"/>
      <c r="BH68" s="455"/>
    </row>
    <row r="69" spans="2:60" ht="20.25" customHeight="1" x14ac:dyDescent="0.4">
      <c r="B69" s="497">
        <f t="shared" ref="B69:B107" si="44">((ROW()-17)+2)/3</f>
        <v>18</v>
      </c>
      <c r="C69" s="437"/>
      <c r="D69" s="438"/>
      <c r="E69" s="443"/>
      <c r="F69" s="444"/>
      <c r="G69" s="447"/>
      <c r="H69" s="448"/>
      <c r="I69" s="448"/>
      <c r="J69" s="436"/>
      <c r="K69" s="429"/>
      <c r="L69" s="421"/>
      <c r="M69" s="430"/>
      <c r="N69" s="227"/>
      <c r="O69" s="226"/>
      <c r="P69" s="155" t="s">
        <v>17</v>
      </c>
      <c r="Q69" s="163"/>
      <c r="R69" s="163"/>
      <c r="S69" s="164"/>
      <c r="T69" s="169"/>
      <c r="U69" s="72"/>
      <c r="V69" s="76"/>
      <c r="W69" s="76"/>
      <c r="X69" s="76"/>
      <c r="Y69" s="76"/>
      <c r="Z69" s="76"/>
      <c r="AA69" s="73"/>
      <c r="AB69" s="72"/>
      <c r="AC69" s="76"/>
      <c r="AD69" s="76"/>
      <c r="AE69" s="76"/>
      <c r="AF69" s="76"/>
      <c r="AG69" s="76"/>
      <c r="AH69" s="73"/>
      <c r="AI69" s="72"/>
      <c r="AJ69" s="76"/>
      <c r="AK69" s="76"/>
      <c r="AL69" s="76"/>
      <c r="AM69" s="76"/>
      <c r="AN69" s="76"/>
      <c r="AO69" s="73"/>
      <c r="AP69" s="72"/>
      <c r="AQ69" s="76"/>
      <c r="AR69" s="76"/>
      <c r="AS69" s="76"/>
      <c r="AT69" s="76"/>
      <c r="AU69" s="76"/>
      <c r="AV69" s="73"/>
      <c r="AW69" s="72"/>
      <c r="AX69" s="76"/>
      <c r="AY69" s="77"/>
      <c r="AZ69" s="365"/>
      <c r="BA69" s="366"/>
      <c r="BB69" s="367"/>
      <c r="BC69" s="368"/>
      <c r="BD69" s="420"/>
      <c r="BE69" s="421"/>
      <c r="BF69" s="421"/>
      <c r="BG69" s="421"/>
      <c r="BH69" s="422"/>
    </row>
    <row r="70" spans="2:60" ht="20.25" customHeight="1" x14ac:dyDescent="0.4">
      <c r="B70" s="494"/>
      <c r="C70" s="437"/>
      <c r="D70" s="438"/>
      <c r="E70" s="443"/>
      <c r="F70" s="444"/>
      <c r="G70" s="449"/>
      <c r="H70" s="450"/>
      <c r="I70" s="450"/>
      <c r="J70" s="438"/>
      <c r="K70" s="431"/>
      <c r="L70" s="424"/>
      <c r="M70" s="432"/>
      <c r="N70" s="235" t="str">
        <f t="shared" ref="N70" si="45">C69&amp;E69</f>
        <v/>
      </c>
      <c r="O70" s="226"/>
      <c r="P70" s="136" t="s">
        <v>82</v>
      </c>
      <c r="Q70" s="137"/>
      <c r="R70" s="137"/>
      <c r="S70" s="138"/>
      <c r="T70" s="139"/>
      <c r="U70" s="140" t="str">
        <f>IF(U69="","",VLOOKUP(U69,シフト記号表!$C$5:$W$46,21,FALSE))</f>
        <v/>
      </c>
      <c r="V70" s="141" t="str">
        <f>IF(V69="","",VLOOKUP(V69,シフト記号表!$C$5:$W$46,21,FALSE))</f>
        <v/>
      </c>
      <c r="W70" s="141" t="str">
        <f>IF(W69="","",VLOOKUP(W69,シフト記号表!$C$5:$W$46,21,FALSE))</f>
        <v/>
      </c>
      <c r="X70" s="141" t="str">
        <f>IF(X69="","",VLOOKUP(X69,シフト記号表!$C$5:$W$46,21,FALSE))</f>
        <v/>
      </c>
      <c r="Y70" s="141" t="str">
        <f>IF(Y69="","",VLOOKUP(Y69,シフト記号表!$C$5:$W$46,21,FALSE))</f>
        <v/>
      </c>
      <c r="Z70" s="141" t="str">
        <f>IF(Z69="","",VLOOKUP(Z69,シフト記号表!$C$5:$W$46,21,FALSE))</f>
        <v/>
      </c>
      <c r="AA70" s="142" t="str">
        <f>IF(AA69="","",VLOOKUP(AA69,シフト記号表!$C$5:$W$46,21,FALSE))</f>
        <v/>
      </c>
      <c r="AB70" s="140" t="str">
        <f>IF(AB69="","",VLOOKUP(AB69,シフト記号表!$C$5:$W$46,21,FALSE))</f>
        <v/>
      </c>
      <c r="AC70" s="141" t="str">
        <f>IF(AC69="","",VLOOKUP(AC69,シフト記号表!$C$5:$W$46,21,FALSE))</f>
        <v/>
      </c>
      <c r="AD70" s="141" t="str">
        <f>IF(AD69="","",VLOOKUP(AD69,シフト記号表!$C$5:$W$46,21,FALSE))</f>
        <v/>
      </c>
      <c r="AE70" s="141" t="str">
        <f>IF(AE69="","",VLOOKUP(AE69,シフト記号表!$C$5:$W$46,21,FALSE))</f>
        <v/>
      </c>
      <c r="AF70" s="141" t="str">
        <f>IF(AF69="","",VLOOKUP(AF69,シフト記号表!$C$5:$W$46,21,FALSE))</f>
        <v/>
      </c>
      <c r="AG70" s="141" t="str">
        <f>IF(AG69="","",VLOOKUP(AG69,シフト記号表!$C$5:$W$46,21,FALSE))</f>
        <v/>
      </c>
      <c r="AH70" s="142" t="str">
        <f>IF(AH69="","",VLOOKUP(AH69,シフト記号表!$C$5:$W$46,21,FALSE))</f>
        <v/>
      </c>
      <c r="AI70" s="140" t="str">
        <f>IF(AI69="","",VLOOKUP(AI69,シフト記号表!$C$5:$W$46,21,FALSE))</f>
        <v/>
      </c>
      <c r="AJ70" s="141" t="str">
        <f>IF(AJ69="","",VLOOKUP(AJ69,シフト記号表!$C$5:$W$46,21,FALSE))</f>
        <v/>
      </c>
      <c r="AK70" s="141" t="str">
        <f>IF(AK69="","",VLOOKUP(AK69,シフト記号表!$C$5:$W$46,21,FALSE))</f>
        <v/>
      </c>
      <c r="AL70" s="141" t="str">
        <f>IF(AL69="","",VLOOKUP(AL69,シフト記号表!$C$5:$W$46,21,FALSE))</f>
        <v/>
      </c>
      <c r="AM70" s="141" t="str">
        <f>IF(AM69="","",VLOOKUP(AM69,シフト記号表!$C$5:$W$46,21,FALSE))</f>
        <v/>
      </c>
      <c r="AN70" s="141" t="str">
        <f>IF(AN69="","",VLOOKUP(AN69,シフト記号表!$C$5:$W$46,21,FALSE))</f>
        <v/>
      </c>
      <c r="AO70" s="142" t="str">
        <f>IF(AO69="","",VLOOKUP(AO69,シフト記号表!$C$5:$W$46,21,FALSE))</f>
        <v/>
      </c>
      <c r="AP70" s="140" t="str">
        <f>IF(AP69="","",VLOOKUP(AP69,シフト記号表!$C$5:$W$46,21,FALSE))</f>
        <v/>
      </c>
      <c r="AQ70" s="141" t="str">
        <f>IF(AQ69="","",VLOOKUP(AQ69,シフト記号表!$C$5:$W$46,21,FALSE))</f>
        <v/>
      </c>
      <c r="AR70" s="141" t="str">
        <f>IF(AR69="","",VLOOKUP(AR69,シフト記号表!$C$5:$W$46,21,FALSE))</f>
        <v/>
      </c>
      <c r="AS70" s="141" t="str">
        <f>IF(AS69="","",VLOOKUP(AS69,シフト記号表!$C$5:$W$46,21,FALSE))</f>
        <v/>
      </c>
      <c r="AT70" s="141" t="str">
        <f>IF(AT69="","",VLOOKUP(AT69,シフト記号表!$C$5:$W$46,21,FALSE))</f>
        <v/>
      </c>
      <c r="AU70" s="141" t="str">
        <f>IF(AU69="","",VLOOKUP(AU69,シフト記号表!$C$5:$W$46,21,FALSE))</f>
        <v/>
      </c>
      <c r="AV70" s="142" t="str">
        <f>IF(AV69="","",VLOOKUP(AV69,シフト記号表!$C$5:$W$46,21,FALSE))</f>
        <v/>
      </c>
      <c r="AW70" s="140" t="str">
        <f>IF(AW69="","",VLOOKUP(AW69,シフト記号表!$C$5:$W$46,21,FALSE))</f>
        <v/>
      </c>
      <c r="AX70" s="141" t="str">
        <f>IF(AX69="","",VLOOKUP(AX69,シフト記号表!$C$5:$W$46,21,FALSE))</f>
        <v/>
      </c>
      <c r="AY70" s="141" t="str">
        <f>IF(AY69="","",VLOOKUP(AY69,シフト記号表!$C$5:$W$46,21,FALSE))</f>
        <v/>
      </c>
      <c r="AZ70" s="345">
        <f>IF($BC$3="計画",SUM(U70:AV70),IF($BC$3="実績",SUM(U70:AY70),""))</f>
        <v>0</v>
      </c>
      <c r="BA70" s="346"/>
      <c r="BB70" s="347">
        <f>IF($BC$3="計画",AZ70/4,IF($BC$3="実績",(AZ70/($L$10/7)),""))</f>
        <v>0</v>
      </c>
      <c r="BC70" s="348"/>
      <c r="BD70" s="423"/>
      <c r="BE70" s="424"/>
      <c r="BF70" s="424"/>
      <c r="BG70" s="424"/>
      <c r="BH70" s="425"/>
    </row>
    <row r="71" spans="2:60" ht="20.25" customHeight="1" x14ac:dyDescent="0.4">
      <c r="B71" s="496"/>
      <c r="C71" s="458"/>
      <c r="D71" s="459"/>
      <c r="E71" s="460"/>
      <c r="F71" s="461"/>
      <c r="G71" s="462"/>
      <c r="H71" s="463"/>
      <c r="I71" s="463"/>
      <c r="J71" s="459"/>
      <c r="K71" s="456"/>
      <c r="L71" s="454"/>
      <c r="M71" s="457"/>
      <c r="N71" s="227"/>
      <c r="O71" s="226" t="str">
        <f t="shared" ref="O71" si="46">C69&amp;E69</f>
        <v/>
      </c>
      <c r="P71" s="144" t="s">
        <v>124</v>
      </c>
      <c r="Q71" s="170"/>
      <c r="R71" s="170"/>
      <c r="S71" s="171"/>
      <c r="T71" s="172"/>
      <c r="U71" s="148" t="str">
        <f>IF(U69="","",VLOOKUP(U69,シフト記号表!$C$5:$Y$46,23,FALSE))</f>
        <v/>
      </c>
      <c r="V71" s="149" t="str">
        <f>IF(V69="","",VLOOKUP(V69,シフト記号表!$C$5:$Y$46,23,FALSE))</f>
        <v/>
      </c>
      <c r="W71" s="149" t="str">
        <f>IF(W69="","",VLOOKUP(W69,シフト記号表!$C$5:$Y$46,23,FALSE))</f>
        <v/>
      </c>
      <c r="X71" s="149" t="str">
        <f>IF(X69="","",VLOOKUP(X69,シフト記号表!$C$5:$Y$46,23,FALSE))</f>
        <v/>
      </c>
      <c r="Y71" s="149" t="str">
        <f>IF(Y69="","",VLOOKUP(Y69,シフト記号表!$C$5:$Y$46,23,FALSE))</f>
        <v/>
      </c>
      <c r="Z71" s="149" t="str">
        <f>IF(Z69="","",VLOOKUP(Z69,シフト記号表!$C$5:$Y$46,23,FALSE))</f>
        <v/>
      </c>
      <c r="AA71" s="150" t="str">
        <f>IF(AA69="","",VLOOKUP(AA69,シフト記号表!$C$5:$Y$46,23,FALSE))</f>
        <v/>
      </c>
      <c r="AB71" s="148" t="str">
        <f>IF(AB69="","",VLOOKUP(AB69,シフト記号表!$C$5:$Y$46,23,FALSE))</f>
        <v/>
      </c>
      <c r="AC71" s="149" t="str">
        <f>IF(AC69="","",VLOOKUP(AC69,シフト記号表!$C$5:$Y$46,23,FALSE))</f>
        <v/>
      </c>
      <c r="AD71" s="149" t="str">
        <f>IF(AD69="","",VLOOKUP(AD69,シフト記号表!$C$5:$Y$46,23,FALSE))</f>
        <v/>
      </c>
      <c r="AE71" s="149" t="str">
        <f>IF(AE69="","",VLOOKUP(AE69,シフト記号表!$C$5:$Y$46,23,FALSE))</f>
        <v/>
      </c>
      <c r="AF71" s="149" t="str">
        <f>IF(AF69="","",VLOOKUP(AF69,シフト記号表!$C$5:$Y$46,23,FALSE))</f>
        <v/>
      </c>
      <c r="AG71" s="149" t="str">
        <f>IF(AG69="","",VLOOKUP(AG69,シフト記号表!$C$5:$Y$46,23,FALSE))</f>
        <v/>
      </c>
      <c r="AH71" s="150" t="str">
        <f>IF(AH69="","",VLOOKUP(AH69,シフト記号表!$C$5:$Y$46,23,FALSE))</f>
        <v/>
      </c>
      <c r="AI71" s="148" t="str">
        <f>IF(AI69="","",VLOOKUP(AI69,シフト記号表!$C$5:$Y$46,23,FALSE))</f>
        <v/>
      </c>
      <c r="AJ71" s="149" t="str">
        <f>IF(AJ69="","",VLOOKUP(AJ69,シフト記号表!$C$5:$Y$46,23,FALSE))</f>
        <v/>
      </c>
      <c r="AK71" s="149" t="str">
        <f>IF(AK69="","",VLOOKUP(AK69,シフト記号表!$C$5:$Y$46,23,FALSE))</f>
        <v/>
      </c>
      <c r="AL71" s="149" t="str">
        <f>IF(AL69="","",VLOOKUP(AL69,シフト記号表!$C$5:$Y$46,23,FALSE))</f>
        <v/>
      </c>
      <c r="AM71" s="149" t="str">
        <f>IF(AM69="","",VLOOKUP(AM69,シフト記号表!$C$5:$Y$46,23,FALSE))</f>
        <v/>
      </c>
      <c r="AN71" s="149" t="str">
        <f>IF(AN69="","",VLOOKUP(AN69,シフト記号表!$C$5:$Y$46,23,FALSE))</f>
        <v/>
      </c>
      <c r="AO71" s="150" t="str">
        <f>IF(AO69="","",VLOOKUP(AO69,シフト記号表!$C$5:$Y$46,23,FALSE))</f>
        <v/>
      </c>
      <c r="AP71" s="148" t="str">
        <f>IF(AP69="","",VLOOKUP(AP69,シフト記号表!$C$5:$Y$46,23,FALSE))</f>
        <v/>
      </c>
      <c r="AQ71" s="149" t="str">
        <f>IF(AQ69="","",VLOOKUP(AQ69,シフト記号表!$C$5:$Y$46,23,FALSE))</f>
        <v/>
      </c>
      <c r="AR71" s="149" t="str">
        <f>IF(AR69="","",VLOOKUP(AR69,シフト記号表!$C$5:$Y$46,23,FALSE))</f>
        <v/>
      </c>
      <c r="AS71" s="149" t="str">
        <f>IF(AS69="","",VLOOKUP(AS69,シフト記号表!$C$5:$Y$46,23,FALSE))</f>
        <v/>
      </c>
      <c r="AT71" s="149" t="str">
        <f>IF(AT69="","",VLOOKUP(AT69,シフト記号表!$C$5:$Y$46,23,FALSE))</f>
        <v/>
      </c>
      <c r="AU71" s="149" t="str">
        <f>IF(AU69="","",VLOOKUP(AU69,シフト記号表!$C$5:$Y$46,23,FALSE))</f>
        <v/>
      </c>
      <c r="AV71" s="150" t="str">
        <f>IF(AV69="","",VLOOKUP(AV69,シフト記号表!$C$5:$Y$46,23,FALSE))</f>
        <v/>
      </c>
      <c r="AW71" s="148" t="str">
        <f>IF(AW69="","",VLOOKUP(AW69,シフト記号表!$C$5:$Y$46,23,FALSE))</f>
        <v/>
      </c>
      <c r="AX71" s="149" t="str">
        <f>IF(AX69="","",VLOOKUP(AX69,シフト記号表!$C$5:$Y$46,23,FALSE))</f>
        <v/>
      </c>
      <c r="AY71" s="149" t="str">
        <f>IF(AY69="","",VLOOKUP(AY69,シフト記号表!$C$5:$Y$46,23,FALSE))</f>
        <v/>
      </c>
      <c r="AZ71" s="350">
        <f>IF($BC$3="計画",SUM(U71:AV71),IF($BC$3="実績",SUM(U71:AY71),""))</f>
        <v>0</v>
      </c>
      <c r="BA71" s="351"/>
      <c r="BB71" s="352">
        <f>IF($BC$3="計画",AZ71/4,IF($BC$3="実績",(AZ71/($L$10/7)),""))</f>
        <v>0</v>
      </c>
      <c r="BC71" s="353"/>
      <c r="BD71" s="453"/>
      <c r="BE71" s="454"/>
      <c r="BF71" s="454"/>
      <c r="BG71" s="454"/>
      <c r="BH71" s="455"/>
    </row>
    <row r="72" spans="2:60" ht="20.25" customHeight="1" x14ac:dyDescent="0.4">
      <c r="B72" s="497">
        <f t="shared" ref="B72:B107" si="47">((ROW()-17)+2)/3</f>
        <v>19</v>
      </c>
      <c r="C72" s="437"/>
      <c r="D72" s="438"/>
      <c r="E72" s="443"/>
      <c r="F72" s="444"/>
      <c r="G72" s="447"/>
      <c r="H72" s="448"/>
      <c r="I72" s="448"/>
      <c r="J72" s="436"/>
      <c r="K72" s="429"/>
      <c r="L72" s="421"/>
      <c r="M72" s="430"/>
      <c r="N72" s="229"/>
      <c r="O72" s="234"/>
      <c r="P72" s="155" t="s">
        <v>17</v>
      </c>
      <c r="Q72" s="163"/>
      <c r="R72" s="163"/>
      <c r="S72" s="164"/>
      <c r="T72" s="169"/>
      <c r="U72" s="72"/>
      <c r="V72" s="76"/>
      <c r="W72" s="76"/>
      <c r="X72" s="76"/>
      <c r="Y72" s="76"/>
      <c r="Z72" s="76"/>
      <c r="AA72" s="73"/>
      <c r="AB72" s="72"/>
      <c r="AC72" s="76"/>
      <c r="AD72" s="76"/>
      <c r="AE72" s="76"/>
      <c r="AF72" s="76"/>
      <c r="AG72" s="76"/>
      <c r="AH72" s="73"/>
      <c r="AI72" s="72"/>
      <c r="AJ72" s="76"/>
      <c r="AK72" s="76"/>
      <c r="AL72" s="76"/>
      <c r="AM72" s="76"/>
      <c r="AN72" s="76"/>
      <c r="AO72" s="73"/>
      <c r="AP72" s="72"/>
      <c r="AQ72" s="76"/>
      <c r="AR72" s="76"/>
      <c r="AS72" s="76"/>
      <c r="AT72" s="76"/>
      <c r="AU72" s="76"/>
      <c r="AV72" s="73"/>
      <c r="AW72" s="72"/>
      <c r="AX72" s="76"/>
      <c r="AY72" s="77"/>
      <c r="AZ72" s="365"/>
      <c r="BA72" s="366"/>
      <c r="BB72" s="367"/>
      <c r="BC72" s="368"/>
      <c r="BD72" s="420"/>
      <c r="BE72" s="421"/>
      <c r="BF72" s="421"/>
      <c r="BG72" s="421"/>
      <c r="BH72" s="422"/>
    </row>
    <row r="73" spans="2:60" ht="20.25" customHeight="1" x14ac:dyDescent="0.4">
      <c r="B73" s="494"/>
      <c r="C73" s="437"/>
      <c r="D73" s="438"/>
      <c r="E73" s="443"/>
      <c r="F73" s="444"/>
      <c r="G73" s="449"/>
      <c r="H73" s="450"/>
      <c r="I73" s="450"/>
      <c r="J73" s="438"/>
      <c r="K73" s="431"/>
      <c r="L73" s="424"/>
      <c r="M73" s="432"/>
      <c r="N73" s="236" t="str">
        <f t="shared" ref="N73" si="48">C72&amp;E72</f>
        <v/>
      </c>
      <c r="O73" s="233"/>
      <c r="P73" s="136" t="s">
        <v>82</v>
      </c>
      <c r="Q73" s="137"/>
      <c r="R73" s="137"/>
      <c r="S73" s="138"/>
      <c r="T73" s="139"/>
      <c r="U73" s="140" t="str">
        <f>IF(U72="","",VLOOKUP(U72,シフト記号表!$C$5:$W$46,21,FALSE))</f>
        <v/>
      </c>
      <c r="V73" s="141" t="str">
        <f>IF(V72="","",VLOOKUP(V72,シフト記号表!$C$5:$W$46,21,FALSE))</f>
        <v/>
      </c>
      <c r="W73" s="141" t="str">
        <f>IF(W72="","",VLOOKUP(W72,シフト記号表!$C$5:$W$46,21,FALSE))</f>
        <v/>
      </c>
      <c r="X73" s="141" t="str">
        <f>IF(X72="","",VLOOKUP(X72,シフト記号表!$C$5:$W$46,21,FALSE))</f>
        <v/>
      </c>
      <c r="Y73" s="141" t="str">
        <f>IF(Y72="","",VLOOKUP(Y72,シフト記号表!$C$5:$W$46,21,FALSE))</f>
        <v/>
      </c>
      <c r="Z73" s="141" t="str">
        <f>IF(Z72="","",VLOOKUP(Z72,シフト記号表!$C$5:$W$46,21,FALSE))</f>
        <v/>
      </c>
      <c r="AA73" s="142" t="str">
        <f>IF(AA72="","",VLOOKUP(AA72,シフト記号表!$C$5:$W$46,21,FALSE))</f>
        <v/>
      </c>
      <c r="AB73" s="140" t="str">
        <f>IF(AB72="","",VLOOKUP(AB72,シフト記号表!$C$5:$W$46,21,FALSE))</f>
        <v/>
      </c>
      <c r="AC73" s="141" t="str">
        <f>IF(AC72="","",VLOOKUP(AC72,シフト記号表!$C$5:$W$46,21,FALSE))</f>
        <v/>
      </c>
      <c r="AD73" s="141" t="str">
        <f>IF(AD72="","",VLOOKUP(AD72,シフト記号表!$C$5:$W$46,21,FALSE))</f>
        <v/>
      </c>
      <c r="AE73" s="141" t="str">
        <f>IF(AE72="","",VLOOKUP(AE72,シフト記号表!$C$5:$W$46,21,FALSE))</f>
        <v/>
      </c>
      <c r="AF73" s="141" t="str">
        <f>IF(AF72="","",VLOOKUP(AF72,シフト記号表!$C$5:$W$46,21,FALSE))</f>
        <v/>
      </c>
      <c r="AG73" s="141" t="str">
        <f>IF(AG72="","",VLOOKUP(AG72,シフト記号表!$C$5:$W$46,21,FALSE))</f>
        <v/>
      </c>
      <c r="AH73" s="142" t="str">
        <f>IF(AH72="","",VLOOKUP(AH72,シフト記号表!$C$5:$W$46,21,FALSE))</f>
        <v/>
      </c>
      <c r="AI73" s="140" t="str">
        <f>IF(AI72="","",VLOOKUP(AI72,シフト記号表!$C$5:$W$46,21,FALSE))</f>
        <v/>
      </c>
      <c r="AJ73" s="141" t="str">
        <f>IF(AJ72="","",VLOOKUP(AJ72,シフト記号表!$C$5:$W$46,21,FALSE))</f>
        <v/>
      </c>
      <c r="AK73" s="141" t="str">
        <f>IF(AK72="","",VLOOKUP(AK72,シフト記号表!$C$5:$W$46,21,FALSE))</f>
        <v/>
      </c>
      <c r="AL73" s="141" t="str">
        <f>IF(AL72="","",VLOOKUP(AL72,シフト記号表!$C$5:$W$46,21,FALSE))</f>
        <v/>
      </c>
      <c r="AM73" s="141" t="str">
        <f>IF(AM72="","",VLOOKUP(AM72,シフト記号表!$C$5:$W$46,21,FALSE))</f>
        <v/>
      </c>
      <c r="AN73" s="141" t="str">
        <f>IF(AN72="","",VLOOKUP(AN72,シフト記号表!$C$5:$W$46,21,FALSE))</f>
        <v/>
      </c>
      <c r="AO73" s="142" t="str">
        <f>IF(AO72="","",VLOOKUP(AO72,シフト記号表!$C$5:$W$46,21,FALSE))</f>
        <v/>
      </c>
      <c r="AP73" s="140" t="str">
        <f>IF(AP72="","",VLOOKUP(AP72,シフト記号表!$C$5:$W$46,21,FALSE))</f>
        <v/>
      </c>
      <c r="AQ73" s="141" t="str">
        <f>IF(AQ72="","",VLOOKUP(AQ72,シフト記号表!$C$5:$W$46,21,FALSE))</f>
        <v/>
      </c>
      <c r="AR73" s="141" t="str">
        <f>IF(AR72="","",VLOOKUP(AR72,シフト記号表!$C$5:$W$46,21,FALSE))</f>
        <v/>
      </c>
      <c r="AS73" s="141" t="str">
        <f>IF(AS72="","",VLOOKUP(AS72,シフト記号表!$C$5:$W$46,21,FALSE))</f>
        <v/>
      </c>
      <c r="AT73" s="141" t="str">
        <f>IF(AT72="","",VLOOKUP(AT72,シフト記号表!$C$5:$W$46,21,FALSE))</f>
        <v/>
      </c>
      <c r="AU73" s="141" t="str">
        <f>IF(AU72="","",VLOOKUP(AU72,シフト記号表!$C$5:$W$46,21,FALSE))</f>
        <v/>
      </c>
      <c r="AV73" s="142" t="str">
        <f>IF(AV72="","",VLOOKUP(AV72,シフト記号表!$C$5:$W$46,21,FALSE))</f>
        <v/>
      </c>
      <c r="AW73" s="140" t="str">
        <f>IF(AW72="","",VLOOKUP(AW72,シフト記号表!$C$5:$W$46,21,FALSE))</f>
        <v/>
      </c>
      <c r="AX73" s="141" t="str">
        <f>IF(AX72="","",VLOOKUP(AX72,シフト記号表!$C$5:$W$46,21,FALSE))</f>
        <v/>
      </c>
      <c r="AY73" s="141" t="str">
        <f>IF(AY72="","",VLOOKUP(AY72,シフト記号表!$C$5:$W$46,21,FALSE))</f>
        <v/>
      </c>
      <c r="AZ73" s="345">
        <f>IF($BC$3="計画",SUM(U73:AV73),IF($BC$3="実績",SUM(U73:AY73),""))</f>
        <v>0</v>
      </c>
      <c r="BA73" s="346"/>
      <c r="BB73" s="347">
        <f>IF($BC$3="計画",AZ73/4,IF($BC$3="実績",(AZ73/($L$10/7)),""))</f>
        <v>0</v>
      </c>
      <c r="BC73" s="348"/>
      <c r="BD73" s="423"/>
      <c r="BE73" s="424"/>
      <c r="BF73" s="424"/>
      <c r="BG73" s="424"/>
      <c r="BH73" s="425"/>
    </row>
    <row r="74" spans="2:60" ht="20.25" customHeight="1" x14ac:dyDescent="0.4">
      <c r="B74" s="496"/>
      <c r="C74" s="458"/>
      <c r="D74" s="459"/>
      <c r="E74" s="460"/>
      <c r="F74" s="461"/>
      <c r="G74" s="462"/>
      <c r="H74" s="463"/>
      <c r="I74" s="463"/>
      <c r="J74" s="459"/>
      <c r="K74" s="456"/>
      <c r="L74" s="454"/>
      <c r="M74" s="457"/>
      <c r="N74" s="228"/>
      <c r="O74" s="237" t="str">
        <f t="shared" ref="O74" si="49">C72&amp;E72</f>
        <v/>
      </c>
      <c r="P74" s="144" t="s">
        <v>124</v>
      </c>
      <c r="Q74" s="170"/>
      <c r="R74" s="170"/>
      <c r="S74" s="171"/>
      <c r="T74" s="172"/>
      <c r="U74" s="148" t="str">
        <f>IF(U72="","",VLOOKUP(U72,シフト記号表!$C$5:$Y$46,23,FALSE))</f>
        <v/>
      </c>
      <c r="V74" s="149" t="str">
        <f>IF(V72="","",VLOOKUP(V72,シフト記号表!$C$5:$Y$46,23,FALSE))</f>
        <v/>
      </c>
      <c r="W74" s="149" t="str">
        <f>IF(W72="","",VLOOKUP(W72,シフト記号表!$C$5:$Y$46,23,FALSE))</f>
        <v/>
      </c>
      <c r="X74" s="149" t="str">
        <f>IF(X72="","",VLOOKUP(X72,シフト記号表!$C$5:$Y$46,23,FALSE))</f>
        <v/>
      </c>
      <c r="Y74" s="149" t="str">
        <f>IF(Y72="","",VLOOKUP(Y72,シフト記号表!$C$5:$Y$46,23,FALSE))</f>
        <v/>
      </c>
      <c r="Z74" s="149" t="str">
        <f>IF(Z72="","",VLOOKUP(Z72,シフト記号表!$C$5:$Y$46,23,FALSE))</f>
        <v/>
      </c>
      <c r="AA74" s="150" t="str">
        <f>IF(AA72="","",VLOOKUP(AA72,シフト記号表!$C$5:$Y$46,23,FALSE))</f>
        <v/>
      </c>
      <c r="AB74" s="148" t="str">
        <f>IF(AB72="","",VLOOKUP(AB72,シフト記号表!$C$5:$Y$46,23,FALSE))</f>
        <v/>
      </c>
      <c r="AC74" s="149" t="str">
        <f>IF(AC72="","",VLOOKUP(AC72,シフト記号表!$C$5:$Y$46,23,FALSE))</f>
        <v/>
      </c>
      <c r="AD74" s="149" t="str">
        <f>IF(AD72="","",VLOOKUP(AD72,シフト記号表!$C$5:$Y$46,23,FALSE))</f>
        <v/>
      </c>
      <c r="AE74" s="149" t="str">
        <f>IF(AE72="","",VLOOKUP(AE72,シフト記号表!$C$5:$Y$46,23,FALSE))</f>
        <v/>
      </c>
      <c r="AF74" s="149" t="str">
        <f>IF(AF72="","",VLOOKUP(AF72,シフト記号表!$C$5:$Y$46,23,FALSE))</f>
        <v/>
      </c>
      <c r="AG74" s="149" t="str">
        <f>IF(AG72="","",VLOOKUP(AG72,シフト記号表!$C$5:$Y$46,23,FALSE))</f>
        <v/>
      </c>
      <c r="AH74" s="150" t="str">
        <f>IF(AH72="","",VLOOKUP(AH72,シフト記号表!$C$5:$Y$46,23,FALSE))</f>
        <v/>
      </c>
      <c r="AI74" s="148" t="str">
        <f>IF(AI72="","",VLOOKUP(AI72,シフト記号表!$C$5:$Y$46,23,FALSE))</f>
        <v/>
      </c>
      <c r="AJ74" s="149" t="str">
        <f>IF(AJ72="","",VLOOKUP(AJ72,シフト記号表!$C$5:$Y$46,23,FALSE))</f>
        <v/>
      </c>
      <c r="AK74" s="149" t="str">
        <f>IF(AK72="","",VLOOKUP(AK72,シフト記号表!$C$5:$Y$46,23,FALSE))</f>
        <v/>
      </c>
      <c r="AL74" s="149" t="str">
        <f>IF(AL72="","",VLOOKUP(AL72,シフト記号表!$C$5:$Y$46,23,FALSE))</f>
        <v/>
      </c>
      <c r="AM74" s="149" t="str">
        <f>IF(AM72="","",VLOOKUP(AM72,シフト記号表!$C$5:$Y$46,23,FALSE))</f>
        <v/>
      </c>
      <c r="AN74" s="149" t="str">
        <f>IF(AN72="","",VLOOKUP(AN72,シフト記号表!$C$5:$Y$46,23,FALSE))</f>
        <v/>
      </c>
      <c r="AO74" s="150" t="str">
        <f>IF(AO72="","",VLOOKUP(AO72,シフト記号表!$C$5:$Y$46,23,FALSE))</f>
        <v/>
      </c>
      <c r="AP74" s="148" t="str">
        <f>IF(AP72="","",VLOOKUP(AP72,シフト記号表!$C$5:$Y$46,23,FALSE))</f>
        <v/>
      </c>
      <c r="AQ74" s="149" t="str">
        <f>IF(AQ72="","",VLOOKUP(AQ72,シフト記号表!$C$5:$Y$46,23,FALSE))</f>
        <v/>
      </c>
      <c r="AR74" s="149" t="str">
        <f>IF(AR72="","",VLOOKUP(AR72,シフト記号表!$C$5:$Y$46,23,FALSE))</f>
        <v/>
      </c>
      <c r="AS74" s="149" t="str">
        <f>IF(AS72="","",VLOOKUP(AS72,シフト記号表!$C$5:$Y$46,23,FALSE))</f>
        <v/>
      </c>
      <c r="AT74" s="149" t="str">
        <f>IF(AT72="","",VLOOKUP(AT72,シフト記号表!$C$5:$Y$46,23,FALSE))</f>
        <v/>
      </c>
      <c r="AU74" s="149" t="str">
        <f>IF(AU72="","",VLOOKUP(AU72,シフト記号表!$C$5:$Y$46,23,FALSE))</f>
        <v/>
      </c>
      <c r="AV74" s="150" t="str">
        <f>IF(AV72="","",VLOOKUP(AV72,シフト記号表!$C$5:$Y$46,23,FALSE))</f>
        <v/>
      </c>
      <c r="AW74" s="148" t="str">
        <f>IF(AW72="","",VLOOKUP(AW72,シフト記号表!$C$5:$Y$46,23,FALSE))</f>
        <v/>
      </c>
      <c r="AX74" s="149" t="str">
        <f>IF(AX72="","",VLOOKUP(AX72,シフト記号表!$C$5:$Y$46,23,FALSE))</f>
        <v/>
      </c>
      <c r="AY74" s="149" t="str">
        <f>IF(AY72="","",VLOOKUP(AY72,シフト記号表!$C$5:$Y$46,23,FALSE))</f>
        <v/>
      </c>
      <c r="AZ74" s="350">
        <f>IF($BC$3="計画",SUM(U74:AV74),IF($BC$3="実績",SUM(U74:AY74),""))</f>
        <v>0</v>
      </c>
      <c r="BA74" s="351"/>
      <c r="BB74" s="352">
        <f>IF($BC$3="計画",AZ74/4,IF($BC$3="実績",(AZ74/($L$10/7)),""))</f>
        <v>0</v>
      </c>
      <c r="BC74" s="353"/>
      <c r="BD74" s="453"/>
      <c r="BE74" s="454"/>
      <c r="BF74" s="454"/>
      <c r="BG74" s="454"/>
      <c r="BH74" s="455"/>
    </row>
    <row r="75" spans="2:60" ht="20.25" customHeight="1" x14ac:dyDescent="0.4">
      <c r="B75" s="497">
        <f t="shared" ref="B75:B107" si="50">((ROW()-17)+2)/3</f>
        <v>20</v>
      </c>
      <c r="C75" s="437"/>
      <c r="D75" s="438"/>
      <c r="E75" s="443"/>
      <c r="F75" s="444"/>
      <c r="G75" s="447"/>
      <c r="H75" s="448"/>
      <c r="I75" s="448"/>
      <c r="J75" s="436"/>
      <c r="K75" s="429"/>
      <c r="L75" s="421"/>
      <c r="M75" s="430"/>
      <c r="N75" s="227"/>
      <c r="O75" s="226"/>
      <c r="P75" s="155" t="s">
        <v>17</v>
      </c>
      <c r="Q75" s="163"/>
      <c r="R75" s="163"/>
      <c r="S75" s="164"/>
      <c r="T75" s="169"/>
      <c r="U75" s="72"/>
      <c r="V75" s="76"/>
      <c r="W75" s="76"/>
      <c r="X75" s="76"/>
      <c r="Y75" s="76"/>
      <c r="Z75" s="76"/>
      <c r="AA75" s="73"/>
      <c r="AB75" s="72"/>
      <c r="AC75" s="76"/>
      <c r="AD75" s="76"/>
      <c r="AE75" s="76"/>
      <c r="AF75" s="76"/>
      <c r="AG75" s="76"/>
      <c r="AH75" s="73"/>
      <c r="AI75" s="72"/>
      <c r="AJ75" s="76"/>
      <c r="AK75" s="76"/>
      <c r="AL75" s="76"/>
      <c r="AM75" s="76"/>
      <c r="AN75" s="76"/>
      <c r="AO75" s="73"/>
      <c r="AP75" s="72"/>
      <c r="AQ75" s="76"/>
      <c r="AR75" s="76"/>
      <c r="AS75" s="76"/>
      <c r="AT75" s="76"/>
      <c r="AU75" s="76"/>
      <c r="AV75" s="73"/>
      <c r="AW75" s="72"/>
      <c r="AX75" s="76"/>
      <c r="AY75" s="77"/>
      <c r="AZ75" s="365"/>
      <c r="BA75" s="366"/>
      <c r="BB75" s="367"/>
      <c r="BC75" s="368"/>
      <c r="BD75" s="420"/>
      <c r="BE75" s="421"/>
      <c r="BF75" s="421"/>
      <c r="BG75" s="421"/>
      <c r="BH75" s="422"/>
    </row>
    <row r="76" spans="2:60" ht="20.25" customHeight="1" x14ac:dyDescent="0.4">
      <c r="B76" s="494"/>
      <c r="C76" s="437"/>
      <c r="D76" s="438"/>
      <c r="E76" s="443"/>
      <c r="F76" s="444"/>
      <c r="G76" s="449"/>
      <c r="H76" s="450"/>
      <c r="I76" s="450"/>
      <c r="J76" s="438"/>
      <c r="K76" s="431"/>
      <c r="L76" s="424"/>
      <c r="M76" s="432"/>
      <c r="N76" s="235" t="str">
        <f t="shared" ref="N76" si="51">C75&amp;E75</f>
        <v/>
      </c>
      <c r="O76" s="226"/>
      <c r="P76" s="136" t="s">
        <v>82</v>
      </c>
      <c r="Q76" s="137"/>
      <c r="R76" s="137"/>
      <c r="S76" s="138"/>
      <c r="T76" s="139"/>
      <c r="U76" s="140" t="str">
        <f>IF(U75="","",VLOOKUP(U75,シフト記号表!$C$5:$W$46,21,FALSE))</f>
        <v/>
      </c>
      <c r="V76" s="141" t="str">
        <f>IF(V75="","",VLOOKUP(V75,シフト記号表!$C$5:$W$46,21,FALSE))</f>
        <v/>
      </c>
      <c r="W76" s="141" t="str">
        <f>IF(W75="","",VLOOKUP(W75,シフト記号表!$C$5:$W$46,21,FALSE))</f>
        <v/>
      </c>
      <c r="X76" s="141" t="str">
        <f>IF(X75="","",VLOOKUP(X75,シフト記号表!$C$5:$W$46,21,FALSE))</f>
        <v/>
      </c>
      <c r="Y76" s="141" t="str">
        <f>IF(Y75="","",VLOOKUP(Y75,シフト記号表!$C$5:$W$46,21,FALSE))</f>
        <v/>
      </c>
      <c r="Z76" s="141" t="str">
        <f>IF(Z75="","",VLOOKUP(Z75,シフト記号表!$C$5:$W$46,21,FALSE))</f>
        <v/>
      </c>
      <c r="AA76" s="142" t="str">
        <f>IF(AA75="","",VLOOKUP(AA75,シフト記号表!$C$5:$W$46,21,FALSE))</f>
        <v/>
      </c>
      <c r="AB76" s="140" t="str">
        <f>IF(AB75="","",VLOOKUP(AB75,シフト記号表!$C$5:$W$46,21,FALSE))</f>
        <v/>
      </c>
      <c r="AC76" s="141" t="str">
        <f>IF(AC75="","",VLOOKUP(AC75,シフト記号表!$C$5:$W$46,21,FALSE))</f>
        <v/>
      </c>
      <c r="AD76" s="141" t="str">
        <f>IF(AD75="","",VLOOKUP(AD75,シフト記号表!$C$5:$W$46,21,FALSE))</f>
        <v/>
      </c>
      <c r="AE76" s="141" t="str">
        <f>IF(AE75="","",VLOOKUP(AE75,シフト記号表!$C$5:$W$46,21,FALSE))</f>
        <v/>
      </c>
      <c r="AF76" s="141" t="str">
        <f>IF(AF75="","",VLOOKUP(AF75,シフト記号表!$C$5:$W$46,21,FALSE))</f>
        <v/>
      </c>
      <c r="AG76" s="141" t="str">
        <f>IF(AG75="","",VLOOKUP(AG75,シフト記号表!$C$5:$W$46,21,FALSE))</f>
        <v/>
      </c>
      <c r="AH76" s="142" t="str">
        <f>IF(AH75="","",VLOOKUP(AH75,シフト記号表!$C$5:$W$46,21,FALSE))</f>
        <v/>
      </c>
      <c r="AI76" s="140" t="str">
        <f>IF(AI75="","",VLOOKUP(AI75,シフト記号表!$C$5:$W$46,21,FALSE))</f>
        <v/>
      </c>
      <c r="AJ76" s="141" t="str">
        <f>IF(AJ75="","",VLOOKUP(AJ75,シフト記号表!$C$5:$W$46,21,FALSE))</f>
        <v/>
      </c>
      <c r="AK76" s="141" t="str">
        <f>IF(AK75="","",VLOOKUP(AK75,シフト記号表!$C$5:$W$46,21,FALSE))</f>
        <v/>
      </c>
      <c r="AL76" s="141" t="str">
        <f>IF(AL75="","",VLOOKUP(AL75,シフト記号表!$C$5:$W$46,21,FALSE))</f>
        <v/>
      </c>
      <c r="AM76" s="141" t="str">
        <f>IF(AM75="","",VLOOKUP(AM75,シフト記号表!$C$5:$W$46,21,FALSE))</f>
        <v/>
      </c>
      <c r="AN76" s="141" t="str">
        <f>IF(AN75="","",VLOOKUP(AN75,シフト記号表!$C$5:$W$46,21,FALSE))</f>
        <v/>
      </c>
      <c r="AO76" s="142" t="str">
        <f>IF(AO75="","",VLOOKUP(AO75,シフト記号表!$C$5:$W$46,21,FALSE))</f>
        <v/>
      </c>
      <c r="AP76" s="140" t="str">
        <f>IF(AP75="","",VLOOKUP(AP75,シフト記号表!$C$5:$W$46,21,FALSE))</f>
        <v/>
      </c>
      <c r="AQ76" s="141" t="str">
        <f>IF(AQ75="","",VLOOKUP(AQ75,シフト記号表!$C$5:$W$46,21,FALSE))</f>
        <v/>
      </c>
      <c r="AR76" s="141" t="str">
        <f>IF(AR75="","",VLOOKUP(AR75,シフト記号表!$C$5:$W$46,21,FALSE))</f>
        <v/>
      </c>
      <c r="AS76" s="141" t="str">
        <f>IF(AS75="","",VLOOKUP(AS75,シフト記号表!$C$5:$W$46,21,FALSE))</f>
        <v/>
      </c>
      <c r="AT76" s="141" t="str">
        <f>IF(AT75="","",VLOOKUP(AT75,シフト記号表!$C$5:$W$46,21,FALSE))</f>
        <v/>
      </c>
      <c r="AU76" s="141" t="str">
        <f>IF(AU75="","",VLOOKUP(AU75,シフト記号表!$C$5:$W$46,21,FALSE))</f>
        <v/>
      </c>
      <c r="AV76" s="142" t="str">
        <f>IF(AV75="","",VLOOKUP(AV75,シフト記号表!$C$5:$W$46,21,FALSE))</f>
        <v/>
      </c>
      <c r="AW76" s="140" t="str">
        <f>IF(AW75="","",VLOOKUP(AW75,シフト記号表!$C$5:$W$46,21,FALSE))</f>
        <v/>
      </c>
      <c r="AX76" s="141" t="str">
        <f>IF(AX75="","",VLOOKUP(AX75,シフト記号表!$C$5:$W$46,21,FALSE))</f>
        <v/>
      </c>
      <c r="AY76" s="141" t="str">
        <f>IF(AY75="","",VLOOKUP(AY75,シフト記号表!$C$5:$W$46,21,FALSE))</f>
        <v/>
      </c>
      <c r="AZ76" s="345">
        <f>IF($BC$3="計画",SUM(U76:AV76),IF($BC$3="実績",SUM(U76:AY76),""))</f>
        <v>0</v>
      </c>
      <c r="BA76" s="346"/>
      <c r="BB76" s="347">
        <f>IF($BC$3="計画",AZ76/4,IF($BC$3="実績",(AZ76/($L$10/7)),""))</f>
        <v>0</v>
      </c>
      <c r="BC76" s="348"/>
      <c r="BD76" s="423"/>
      <c r="BE76" s="424"/>
      <c r="BF76" s="424"/>
      <c r="BG76" s="424"/>
      <c r="BH76" s="425"/>
    </row>
    <row r="77" spans="2:60" ht="20.25" customHeight="1" x14ac:dyDescent="0.4">
      <c r="B77" s="496"/>
      <c r="C77" s="458"/>
      <c r="D77" s="459"/>
      <c r="E77" s="460"/>
      <c r="F77" s="461"/>
      <c r="G77" s="462"/>
      <c r="H77" s="463"/>
      <c r="I77" s="463"/>
      <c r="J77" s="459"/>
      <c r="K77" s="456"/>
      <c r="L77" s="454"/>
      <c r="M77" s="457"/>
      <c r="N77" s="227"/>
      <c r="O77" s="226" t="str">
        <f t="shared" ref="O77" si="52">C75&amp;E75</f>
        <v/>
      </c>
      <c r="P77" s="144" t="s">
        <v>124</v>
      </c>
      <c r="Q77" s="170"/>
      <c r="R77" s="170"/>
      <c r="S77" s="171"/>
      <c r="T77" s="172"/>
      <c r="U77" s="148" t="str">
        <f>IF(U75="","",VLOOKUP(U75,シフト記号表!$C$5:$Y$46,23,FALSE))</f>
        <v/>
      </c>
      <c r="V77" s="149" t="str">
        <f>IF(V75="","",VLOOKUP(V75,シフト記号表!$C$5:$Y$46,23,FALSE))</f>
        <v/>
      </c>
      <c r="W77" s="149" t="str">
        <f>IF(W75="","",VLOOKUP(W75,シフト記号表!$C$5:$Y$46,23,FALSE))</f>
        <v/>
      </c>
      <c r="X77" s="149" t="str">
        <f>IF(X75="","",VLOOKUP(X75,シフト記号表!$C$5:$Y$46,23,FALSE))</f>
        <v/>
      </c>
      <c r="Y77" s="149" t="str">
        <f>IF(Y75="","",VLOOKUP(Y75,シフト記号表!$C$5:$Y$46,23,FALSE))</f>
        <v/>
      </c>
      <c r="Z77" s="149" t="str">
        <f>IF(Z75="","",VLOOKUP(Z75,シフト記号表!$C$5:$Y$46,23,FALSE))</f>
        <v/>
      </c>
      <c r="AA77" s="150" t="str">
        <f>IF(AA75="","",VLOOKUP(AA75,シフト記号表!$C$5:$Y$46,23,FALSE))</f>
        <v/>
      </c>
      <c r="AB77" s="148" t="str">
        <f>IF(AB75="","",VLOOKUP(AB75,シフト記号表!$C$5:$Y$46,23,FALSE))</f>
        <v/>
      </c>
      <c r="AC77" s="149" t="str">
        <f>IF(AC75="","",VLOOKUP(AC75,シフト記号表!$C$5:$Y$46,23,FALSE))</f>
        <v/>
      </c>
      <c r="AD77" s="149" t="str">
        <f>IF(AD75="","",VLOOKUP(AD75,シフト記号表!$C$5:$Y$46,23,FALSE))</f>
        <v/>
      </c>
      <c r="AE77" s="149" t="str">
        <f>IF(AE75="","",VLOOKUP(AE75,シフト記号表!$C$5:$Y$46,23,FALSE))</f>
        <v/>
      </c>
      <c r="AF77" s="149" t="str">
        <f>IF(AF75="","",VLOOKUP(AF75,シフト記号表!$C$5:$Y$46,23,FALSE))</f>
        <v/>
      </c>
      <c r="AG77" s="149" t="str">
        <f>IF(AG75="","",VLOOKUP(AG75,シフト記号表!$C$5:$Y$46,23,FALSE))</f>
        <v/>
      </c>
      <c r="AH77" s="150" t="str">
        <f>IF(AH75="","",VLOOKUP(AH75,シフト記号表!$C$5:$Y$46,23,FALSE))</f>
        <v/>
      </c>
      <c r="AI77" s="148" t="str">
        <f>IF(AI75="","",VLOOKUP(AI75,シフト記号表!$C$5:$Y$46,23,FALSE))</f>
        <v/>
      </c>
      <c r="AJ77" s="149" t="str">
        <f>IF(AJ75="","",VLOOKUP(AJ75,シフト記号表!$C$5:$Y$46,23,FALSE))</f>
        <v/>
      </c>
      <c r="AK77" s="149" t="str">
        <f>IF(AK75="","",VLOOKUP(AK75,シフト記号表!$C$5:$Y$46,23,FALSE))</f>
        <v/>
      </c>
      <c r="AL77" s="149" t="str">
        <f>IF(AL75="","",VLOOKUP(AL75,シフト記号表!$C$5:$Y$46,23,FALSE))</f>
        <v/>
      </c>
      <c r="AM77" s="149" t="str">
        <f>IF(AM75="","",VLOOKUP(AM75,シフト記号表!$C$5:$Y$46,23,FALSE))</f>
        <v/>
      </c>
      <c r="AN77" s="149" t="str">
        <f>IF(AN75="","",VLOOKUP(AN75,シフト記号表!$C$5:$Y$46,23,FALSE))</f>
        <v/>
      </c>
      <c r="AO77" s="150" t="str">
        <f>IF(AO75="","",VLOOKUP(AO75,シフト記号表!$C$5:$Y$46,23,FALSE))</f>
        <v/>
      </c>
      <c r="AP77" s="148" t="str">
        <f>IF(AP75="","",VLOOKUP(AP75,シフト記号表!$C$5:$Y$46,23,FALSE))</f>
        <v/>
      </c>
      <c r="AQ77" s="149" t="str">
        <f>IF(AQ75="","",VLOOKUP(AQ75,シフト記号表!$C$5:$Y$46,23,FALSE))</f>
        <v/>
      </c>
      <c r="AR77" s="149" t="str">
        <f>IF(AR75="","",VLOOKUP(AR75,シフト記号表!$C$5:$Y$46,23,FALSE))</f>
        <v/>
      </c>
      <c r="AS77" s="149" t="str">
        <f>IF(AS75="","",VLOOKUP(AS75,シフト記号表!$C$5:$Y$46,23,FALSE))</f>
        <v/>
      </c>
      <c r="AT77" s="149" t="str">
        <f>IF(AT75="","",VLOOKUP(AT75,シフト記号表!$C$5:$Y$46,23,FALSE))</f>
        <v/>
      </c>
      <c r="AU77" s="149" t="str">
        <f>IF(AU75="","",VLOOKUP(AU75,シフト記号表!$C$5:$Y$46,23,FALSE))</f>
        <v/>
      </c>
      <c r="AV77" s="150" t="str">
        <f>IF(AV75="","",VLOOKUP(AV75,シフト記号表!$C$5:$Y$46,23,FALSE))</f>
        <v/>
      </c>
      <c r="AW77" s="148" t="str">
        <f>IF(AW75="","",VLOOKUP(AW75,シフト記号表!$C$5:$Y$46,23,FALSE))</f>
        <v/>
      </c>
      <c r="AX77" s="149" t="str">
        <f>IF(AX75="","",VLOOKUP(AX75,シフト記号表!$C$5:$Y$46,23,FALSE))</f>
        <v/>
      </c>
      <c r="AY77" s="149" t="str">
        <f>IF(AY75="","",VLOOKUP(AY75,シフト記号表!$C$5:$Y$46,23,FALSE))</f>
        <v/>
      </c>
      <c r="AZ77" s="350">
        <f>IF($BC$3="計画",SUM(U77:AV77),IF($BC$3="実績",SUM(U77:AY77),""))</f>
        <v>0</v>
      </c>
      <c r="BA77" s="351"/>
      <c r="BB77" s="352">
        <f>IF($BC$3="計画",AZ77/4,IF($BC$3="実績",(AZ77/($L$10/7)),""))</f>
        <v>0</v>
      </c>
      <c r="BC77" s="353"/>
      <c r="BD77" s="453"/>
      <c r="BE77" s="454"/>
      <c r="BF77" s="454"/>
      <c r="BG77" s="454"/>
      <c r="BH77" s="455"/>
    </row>
    <row r="78" spans="2:60" ht="20.25" customHeight="1" x14ac:dyDescent="0.4">
      <c r="B78" s="497">
        <f t="shared" ref="B78:B107" si="53">((ROW()-17)+2)/3</f>
        <v>21</v>
      </c>
      <c r="C78" s="437"/>
      <c r="D78" s="438"/>
      <c r="E78" s="443"/>
      <c r="F78" s="444"/>
      <c r="G78" s="447"/>
      <c r="H78" s="448"/>
      <c r="I78" s="448"/>
      <c r="J78" s="436"/>
      <c r="K78" s="429"/>
      <c r="L78" s="421"/>
      <c r="M78" s="430"/>
      <c r="N78" s="229"/>
      <c r="O78" s="234"/>
      <c r="P78" s="155" t="s">
        <v>17</v>
      </c>
      <c r="Q78" s="163"/>
      <c r="R78" s="163"/>
      <c r="S78" s="164"/>
      <c r="T78" s="169"/>
      <c r="U78" s="72"/>
      <c r="V78" s="76"/>
      <c r="W78" s="76"/>
      <c r="X78" s="76"/>
      <c r="Y78" s="76"/>
      <c r="Z78" s="76"/>
      <c r="AA78" s="73"/>
      <c r="AB78" s="72"/>
      <c r="AC78" s="76"/>
      <c r="AD78" s="76"/>
      <c r="AE78" s="76"/>
      <c r="AF78" s="76"/>
      <c r="AG78" s="76"/>
      <c r="AH78" s="73"/>
      <c r="AI78" s="72"/>
      <c r="AJ78" s="76"/>
      <c r="AK78" s="76"/>
      <c r="AL78" s="76"/>
      <c r="AM78" s="76"/>
      <c r="AN78" s="76"/>
      <c r="AO78" s="73"/>
      <c r="AP78" s="72"/>
      <c r="AQ78" s="76"/>
      <c r="AR78" s="76"/>
      <c r="AS78" s="76"/>
      <c r="AT78" s="76"/>
      <c r="AU78" s="76"/>
      <c r="AV78" s="73"/>
      <c r="AW78" s="72"/>
      <c r="AX78" s="76"/>
      <c r="AY78" s="77"/>
      <c r="AZ78" s="365"/>
      <c r="BA78" s="366"/>
      <c r="BB78" s="367"/>
      <c r="BC78" s="368"/>
      <c r="BD78" s="420"/>
      <c r="BE78" s="421"/>
      <c r="BF78" s="421"/>
      <c r="BG78" s="421"/>
      <c r="BH78" s="422"/>
    </row>
    <row r="79" spans="2:60" ht="20.25" customHeight="1" x14ac:dyDescent="0.4">
      <c r="B79" s="494"/>
      <c r="C79" s="437"/>
      <c r="D79" s="438"/>
      <c r="E79" s="443"/>
      <c r="F79" s="444"/>
      <c r="G79" s="449"/>
      <c r="H79" s="450"/>
      <c r="I79" s="450"/>
      <c r="J79" s="438"/>
      <c r="K79" s="431"/>
      <c r="L79" s="424"/>
      <c r="M79" s="432"/>
      <c r="N79" s="236" t="str">
        <f t="shared" ref="N79" si="54">C78&amp;E78</f>
        <v/>
      </c>
      <c r="O79" s="233"/>
      <c r="P79" s="136" t="s">
        <v>82</v>
      </c>
      <c r="Q79" s="137"/>
      <c r="R79" s="137"/>
      <c r="S79" s="138"/>
      <c r="T79" s="139"/>
      <c r="U79" s="140" t="str">
        <f>IF(U78="","",VLOOKUP(U78,シフト記号表!$C$5:$W$46,21,FALSE))</f>
        <v/>
      </c>
      <c r="V79" s="141" t="str">
        <f>IF(V78="","",VLOOKUP(V78,シフト記号表!$C$5:$W$46,21,FALSE))</f>
        <v/>
      </c>
      <c r="W79" s="141" t="str">
        <f>IF(W78="","",VLOOKUP(W78,シフト記号表!$C$5:$W$46,21,FALSE))</f>
        <v/>
      </c>
      <c r="X79" s="141" t="str">
        <f>IF(X78="","",VLOOKUP(X78,シフト記号表!$C$5:$W$46,21,FALSE))</f>
        <v/>
      </c>
      <c r="Y79" s="141" t="str">
        <f>IF(Y78="","",VLOOKUP(Y78,シフト記号表!$C$5:$W$46,21,FALSE))</f>
        <v/>
      </c>
      <c r="Z79" s="141" t="str">
        <f>IF(Z78="","",VLOOKUP(Z78,シフト記号表!$C$5:$W$46,21,FALSE))</f>
        <v/>
      </c>
      <c r="AA79" s="142" t="str">
        <f>IF(AA78="","",VLOOKUP(AA78,シフト記号表!$C$5:$W$46,21,FALSE))</f>
        <v/>
      </c>
      <c r="AB79" s="140" t="str">
        <f>IF(AB78="","",VLOOKUP(AB78,シフト記号表!$C$5:$W$46,21,FALSE))</f>
        <v/>
      </c>
      <c r="AC79" s="141" t="str">
        <f>IF(AC78="","",VLOOKUP(AC78,シフト記号表!$C$5:$W$46,21,FALSE))</f>
        <v/>
      </c>
      <c r="AD79" s="141" t="str">
        <f>IF(AD78="","",VLOOKUP(AD78,シフト記号表!$C$5:$W$46,21,FALSE))</f>
        <v/>
      </c>
      <c r="AE79" s="141" t="str">
        <f>IF(AE78="","",VLOOKUP(AE78,シフト記号表!$C$5:$W$46,21,FALSE))</f>
        <v/>
      </c>
      <c r="AF79" s="141" t="str">
        <f>IF(AF78="","",VLOOKUP(AF78,シフト記号表!$C$5:$W$46,21,FALSE))</f>
        <v/>
      </c>
      <c r="AG79" s="141" t="str">
        <f>IF(AG78="","",VLOOKUP(AG78,シフト記号表!$C$5:$W$46,21,FALSE))</f>
        <v/>
      </c>
      <c r="AH79" s="142" t="str">
        <f>IF(AH78="","",VLOOKUP(AH78,シフト記号表!$C$5:$W$46,21,FALSE))</f>
        <v/>
      </c>
      <c r="AI79" s="140" t="str">
        <f>IF(AI78="","",VLOOKUP(AI78,シフト記号表!$C$5:$W$46,21,FALSE))</f>
        <v/>
      </c>
      <c r="AJ79" s="141" t="str">
        <f>IF(AJ78="","",VLOOKUP(AJ78,シフト記号表!$C$5:$W$46,21,FALSE))</f>
        <v/>
      </c>
      <c r="AK79" s="141" t="str">
        <f>IF(AK78="","",VLOOKUP(AK78,シフト記号表!$C$5:$W$46,21,FALSE))</f>
        <v/>
      </c>
      <c r="AL79" s="141" t="str">
        <f>IF(AL78="","",VLOOKUP(AL78,シフト記号表!$C$5:$W$46,21,FALSE))</f>
        <v/>
      </c>
      <c r="AM79" s="141" t="str">
        <f>IF(AM78="","",VLOOKUP(AM78,シフト記号表!$C$5:$W$46,21,FALSE))</f>
        <v/>
      </c>
      <c r="AN79" s="141" t="str">
        <f>IF(AN78="","",VLOOKUP(AN78,シフト記号表!$C$5:$W$46,21,FALSE))</f>
        <v/>
      </c>
      <c r="AO79" s="142" t="str">
        <f>IF(AO78="","",VLOOKUP(AO78,シフト記号表!$C$5:$W$46,21,FALSE))</f>
        <v/>
      </c>
      <c r="AP79" s="140" t="str">
        <f>IF(AP78="","",VLOOKUP(AP78,シフト記号表!$C$5:$W$46,21,FALSE))</f>
        <v/>
      </c>
      <c r="AQ79" s="141" t="str">
        <f>IF(AQ78="","",VLOOKUP(AQ78,シフト記号表!$C$5:$W$46,21,FALSE))</f>
        <v/>
      </c>
      <c r="AR79" s="141" t="str">
        <f>IF(AR78="","",VLOOKUP(AR78,シフト記号表!$C$5:$W$46,21,FALSE))</f>
        <v/>
      </c>
      <c r="AS79" s="141" t="str">
        <f>IF(AS78="","",VLOOKUP(AS78,シフト記号表!$C$5:$W$46,21,FALSE))</f>
        <v/>
      </c>
      <c r="AT79" s="141" t="str">
        <f>IF(AT78="","",VLOOKUP(AT78,シフト記号表!$C$5:$W$46,21,FALSE))</f>
        <v/>
      </c>
      <c r="AU79" s="141" t="str">
        <f>IF(AU78="","",VLOOKUP(AU78,シフト記号表!$C$5:$W$46,21,FALSE))</f>
        <v/>
      </c>
      <c r="AV79" s="142" t="str">
        <f>IF(AV78="","",VLOOKUP(AV78,シフト記号表!$C$5:$W$46,21,FALSE))</f>
        <v/>
      </c>
      <c r="AW79" s="140" t="str">
        <f>IF(AW78="","",VLOOKUP(AW78,シフト記号表!$C$5:$W$46,21,FALSE))</f>
        <v/>
      </c>
      <c r="AX79" s="141" t="str">
        <f>IF(AX78="","",VLOOKUP(AX78,シフト記号表!$C$5:$W$46,21,FALSE))</f>
        <v/>
      </c>
      <c r="AY79" s="141" t="str">
        <f>IF(AY78="","",VLOOKUP(AY78,シフト記号表!$C$5:$W$46,21,FALSE))</f>
        <v/>
      </c>
      <c r="AZ79" s="345">
        <f>IF($BC$3="計画",SUM(U79:AV79),IF($BC$3="実績",SUM(U79:AY79),""))</f>
        <v>0</v>
      </c>
      <c r="BA79" s="346"/>
      <c r="BB79" s="347">
        <f>IF($BC$3="計画",AZ79/4,IF($BC$3="実績",(AZ79/($L$10/7)),""))</f>
        <v>0</v>
      </c>
      <c r="BC79" s="348"/>
      <c r="BD79" s="423"/>
      <c r="BE79" s="424"/>
      <c r="BF79" s="424"/>
      <c r="BG79" s="424"/>
      <c r="BH79" s="425"/>
    </row>
    <row r="80" spans="2:60" ht="20.25" customHeight="1" x14ac:dyDescent="0.4">
      <c r="B80" s="496"/>
      <c r="C80" s="458"/>
      <c r="D80" s="459"/>
      <c r="E80" s="460"/>
      <c r="F80" s="461"/>
      <c r="G80" s="462"/>
      <c r="H80" s="463"/>
      <c r="I80" s="463"/>
      <c r="J80" s="459"/>
      <c r="K80" s="456"/>
      <c r="L80" s="454"/>
      <c r="M80" s="457"/>
      <c r="N80" s="228"/>
      <c r="O80" s="237" t="str">
        <f t="shared" ref="O80" si="55">C78&amp;E78</f>
        <v/>
      </c>
      <c r="P80" s="144" t="s">
        <v>124</v>
      </c>
      <c r="Q80" s="170"/>
      <c r="R80" s="170"/>
      <c r="S80" s="171"/>
      <c r="T80" s="172"/>
      <c r="U80" s="148" t="str">
        <f>IF(U78="","",VLOOKUP(U78,シフト記号表!$C$5:$Y$46,23,FALSE))</f>
        <v/>
      </c>
      <c r="V80" s="149" t="str">
        <f>IF(V78="","",VLOOKUP(V78,シフト記号表!$C$5:$Y$46,23,FALSE))</f>
        <v/>
      </c>
      <c r="W80" s="149" t="str">
        <f>IF(W78="","",VLOOKUP(W78,シフト記号表!$C$5:$Y$46,23,FALSE))</f>
        <v/>
      </c>
      <c r="X80" s="149" t="str">
        <f>IF(X78="","",VLOOKUP(X78,シフト記号表!$C$5:$Y$46,23,FALSE))</f>
        <v/>
      </c>
      <c r="Y80" s="149" t="str">
        <f>IF(Y78="","",VLOOKUP(Y78,シフト記号表!$C$5:$Y$46,23,FALSE))</f>
        <v/>
      </c>
      <c r="Z80" s="149" t="str">
        <f>IF(Z78="","",VLOOKUP(Z78,シフト記号表!$C$5:$Y$46,23,FALSE))</f>
        <v/>
      </c>
      <c r="AA80" s="150" t="str">
        <f>IF(AA78="","",VLOOKUP(AA78,シフト記号表!$C$5:$Y$46,23,FALSE))</f>
        <v/>
      </c>
      <c r="AB80" s="148" t="str">
        <f>IF(AB78="","",VLOOKUP(AB78,シフト記号表!$C$5:$Y$46,23,FALSE))</f>
        <v/>
      </c>
      <c r="AC80" s="149" t="str">
        <f>IF(AC78="","",VLOOKUP(AC78,シフト記号表!$C$5:$Y$46,23,FALSE))</f>
        <v/>
      </c>
      <c r="AD80" s="149" t="str">
        <f>IF(AD78="","",VLOOKUP(AD78,シフト記号表!$C$5:$Y$46,23,FALSE))</f>
        <v/>
      </c>
      <c r="AE80" s="149" t="str">
        <f>IF(AE78="","",VLOOKUP(AE78,シフト記号表!$C$5:$Y$46,23,FALSE))</f>
        <v/>
      </c>
      <c r="AF80" s="149" t="str">
        <f>IF(AF78="","",VLOOKUP(AF78,シフト記号表!$C$5:$Y$46,23,FALSE))</f>
        <v/>
      </c>
      <c r="AG80" s="149" t="str">
        <f>IF(AG78="","",VLOOKUP(AG78,シフト記号表!$C$5:$Y$46,23,FALSE))</f>
        <v/>
      </c>
      <c r="AH80" s="150" t="str">
        <f>IF(AH78="","",VLOOKUP(AH78,シフト記号表!$C$5:$Y$46,23,FALSE))</f>
        <v/>
      </c>
      <c r="AI80" s="148" t="str">
        <f>IF(AI78="","",VLOOKUP(AI78,シフト記号表!$C$5:$Y$46,23,FALSE))</f>
        <v/>
      </c>
      <c r="AJ80" s="149" t="str">
        <f>IF(AJ78="","",VLOOKUP(AJ78,シフト記号表!$C$5:$Y$46,23,FALSE))</f>
        <v/>
      </c>
      <c r="AK80" s="149" t="str">
        <f>IF(AK78="","",VLOOKUP(AK78,シフト記号表!$C$5:$Y$46,23,FALSE))</f>
        <v/>
      </c>
      <c r="AL80" s="149" t="str">
        <f>IF(AL78="","",VLOOKUP(AL78,シフト記号表!$C$5:$Y$46,23,FALSE))</f>
        <v/>
      </c>
      <c r="AM80" s="149" t="str">
        <f>IF(AM78="","",VLOOKUP(AM78,シフト記号表!$C$5:$Y$46,23,FALSE))</f>
        <v/>
      </c>
      <c r="AN80" s="149" t="str">
        <f>IF(AN78="","",VLOOKUP(AN78,シフト記号表!$C$5:$Y$46,23,FALSE))</f>
        <v/>
      </c>
      <c r="AO80" s="150" t="str">
        <f>IF(AO78="","",VLOOKUP(AO78,シフト記号表!$C$5:$Y$46,23,FALSE))</f>
        <v/>
      </c>
      <c r="AP80" s="148" t="str">
        <f>IF(AP78="","",VLOOKUP(AP78,シフト記号表!$C$5:$Y$46,23,FALSE))</f>
        <v/>
      </c>
      <c r="AQ80" s="149" t="str">
        <f>IF(AQ78="","",VLOOKUP(AQ78,シフト記号表!$C$5:$Y$46,23,FALSE))</f>
        <v/>
      </c>
      <c r="AR80" s="149" t="str">
        <f>IF(AR78="","",VLOOKUP(AR78,シフト記号表!$C$5:$Y$46,23,FALSE))</f>
        <v/>
      </c>
      <c r="AS80" s="149" t="str">
        <f>IF(AS78="","",VLOOKUP(AS78,シフト記号表!$C$5:$Y$46,23,FALSE))</f>
        <v/>
      </c>
      <c r="AT80" s="149" t="str">
        <f>IF(AT78="","",VLOOKUP(AT78,シフト記号表!$C$5:$Y$46,23,FALSE))</f>
        <v/>
      </c>
      <c r="AU80" s="149" t="str">
        <f>IF(AU78="","",VLOOKUP(AU78,シフト記号表!$C$5:$Y$46,23,FALSE))</f>
        <v/>
      </c>
      <c r="AV80" s="150" t="str">
        <f>IF(AV78="","",VLOOKUP(AV78,シフト記号表!$C$5:$Y$46,23,FALSE))</f>
        <v/>
      </c>
      <c r="AW80" s="148" t="str">
        <f>IF(AW78="","",VLOOKUP(AW78,シフト記号表!$C$5:$Y$46,23,FALSE))</f>
        <v/>
      </c>
      <c r="AX80" s="149" t="str">
        <f>IF(AX78="","",VLOOKUP(AX78,シフト記号表!$C$5:$Y$46,23,FALSE))</f>
        <v/>
      </c>
      <c r="AY80" s="149" t="str">
        <f>IF(AY78="","",VLOOKUP(AY78,シフト記号表!$C$5:$Y$46,23,FALSE))</f>
        <v/>
      </c>
      <c r="AZ80" s="350">
        <f>IF($BC$3="計画",SUM(U80:AV80),IF($BC$3="実績",SUM(U80:AY80),""))</f>
        <v>0</v>
      </c>
      <c r="BA80" s="351"/>
      <c r="BB80" s="352">
        <f>IF($BC$3="計画",AZ80/4,IF($BC$3="実績",(AZ80/($L$10/7)),""))</f>
        <v>0</v>
      </c>
      <c r="BC80" s="353"/>
      <c r="BD80" s="453"/>
      <c r="BE80" s="454"/>
      <c r="BF80" s="454"/>
      <c r="BG80" s="454"/>
      <c r="BH80" s="455"/>
    </row>
    <row r="81" spans="2:60" ht="20.25" customHeight="1" x14ac:dyDescent="0.4">
      <c r="B81" s="497">
        <f t="shared" ref="B81:B107" si="56">((ROW()-17)+2)/3</f>
        <v>22</v>
      </c>
      <c r="C81" s="437"/>
      <c r="D81" s="438"/>
      <c r="E81" s="443"/>
      <c r="F81" s="444"/>
      <c r="G81" s="447"/>
      <c r="H81" s="448"/>
      <c r="I81" s="448"/>
      <c r="J81" s="436"/>
      <c r="K81" s="429"/>
      <c r="L81" s="421"/>
      <c r="M81" s="430"/>
      <c r="N81" s="227"/>
      <c r="O81" s="226"/>
      <c r="P81" s="155" t="s">
        <v>17</v>
      </c>
      <c r="Q81" s="163"/>
      <c r="R81" s="163"/>
      <c r="S81" s="164"/>
      <c r="T81" s="169"/>
      <c r="U81" s="72"/>
      <c r="V81" s="76"/>
      <c r="W81" s="76"/>
      <c r="X81" s="76"/>
      <c r="Y81" s="76"/>
      <c r="Z81" s="76"/>
      <c r="AA81" s="73"/>
      <c r="AB81" s="72"/>
      <c r="AC81" s="76"/>
      <c r="AD81" s="76"/>
      <c r="AE81" s="76"/>
      <c r="AF81" s="76"/>
      <c r="AG81" s="76"/>
      <c r="AH81" s="73"/>
      <c r="AI81" s="72"/>
      <c r="AJ81" s="76"/>
      <c r="AK81" s="76"/>
      <c r="AL81" s="76"/>
      <c r="AM81" s="76"/>
      <c r="AN81" s="76"/>
      <c r="AO81" s="73"/>
      <c r="AP81" s="72"/>
      <c r="AQ81" s="76"/>
      <c r="AR81" s="76"/>
      <c r="AS81" s="76"/>
      <c r="AT81" s="76"/>
      <c r="AU81" s="76"/>
      <c r="AV81" s="73"/>
      <c r="AW81" s="72"/>
      <c r="AX81" s="76"/>
      <c r="AY81" s="77"/>
      <c r="AZ81" s="365"/>
      <c r="BA81" s="366"/>
      <c r="BB81" s="367"/>
      <c r="BC81" s="368"/>
      <c r="BD81" s="420"/>
      <c r="BE81" s="421"/>
      <c r="BF81" s="421"/>
      <c r="BG81" s="421"/>
      <c r="BH81" s="422"/>
    </row>
    <row r="82" spans="2:60" ht="20.25" customHeight="1" x14ac:dyDescent="0.4">
      <c r="B82" s="494"/>
      <c r="C82" s="437"/>
      <c r="D82" s="438"/>
      <c r="E82" s="443"/>
      <c r="F82" s="444"/>
      <c r="G82" s="449"/>
      <c r="H82" s="450"/>
      <c r="I82" s="450"/>
      <c r="J82" s="438"/>
      <c r="K82" s="431"/>
      <c r="L82" s="424"/>
      <c r="M82" s="432"/>
      <c r="N82" s="235" t="str">
        <f t="shared" ref="N82" si="57">C81&amp;E81</f>
        <v/>
      </c>
      <c r="O82" s="226"/>
      <c r="P82" s="136" t="s">
        <v>82</v>
      </c>
      <c r="Q82" s="137"/>
      <c r="R82" s="137"/>
      <c r="S82" s="138"/>
      <c r="T82" s="139"/>
      <c r="U82" s="140" t="str">
        <f>IF(U81="","",VLOOKUP(U81,シフト記号表!$C$5:$W$46,21,FALSE))</f>
        <v/>
      </c>
      <c r="V82" s="141" t="str">
        <f>IF(V81="","",VLOOKUP(V81,シフト記号表!$C$5:$W$46,21,FALSE))</f>
        <v/>
      </c>
      <c r="W82" s="141" t="str">
        <f>IF(W81="","",VLOOKUP(W81,シフト記号表!$C$5:$W$46,21,FALSE))</f>
        <v/>
      </c>
      <c r="X82" s="141" t="str">
        <f>IF(X81="","",VLOOKUP(X81,シフト記号表!$C$5:$W$46,21,FALSE))</f>
        <v/>
      </c>
      <c r="Y82" s="141" t="str">
        <f>IF(Y81="","",VLOOKUP(Y81,シフト記号表!$C$5:$W$46,21,FALSE))</f>
        <v/>
      </c>
      <c r="Z82" s="141" t="str">
        <f>IF(Z81="","",VLOOKUP(Z81,シフト記号表!$C$5:$W$46,21,FALSE))</f>
        <v/>
      </c>
      <c r="AA82" s="142" t="str">
        <f>IF(AA81="","",VLOOKUP(AA81,シフト記号表!$C$5:$W$46,21,FALSE))</f>
        <v/>
      </c>
      <c r="AB82" s="140" t="str">
        <f>IF(AB81="","",VLOOKUP(AB81,シフト記号表!$C$5:$W$46,21,FALSE))</f>
        <v/>
      </c>
      <c r="AC82" s="141" t="str">
        <f>IF(AC81="","",VLOOKUP(AC81,シフト記号表!$C$5:$W$46,21,FALSE))</f>
        <v/>
      </c>
      <c r="AD82" s="141" t="str">
        <f>IF(AD81="","",VLOOKUP(AD81,シフト記号表!$C$5:$W$46,21,FALSE))</f>
        <v/>
      </c>
      <c r="AE82" s="141" t="str">
        <f>IF(AE81="","",VLOOKUP(AE81,シフト記号表!$C$5:$W$46,21,FALSE))</f>
        <v/>
      </c>
      <c r="AF82" s="141" t="str">
        <f>IF(AF81="","",VLOOKUP(AF81,シフト記号表!$C$5:$W$46,21,FALSE))</f>
        <v/>
      </c>
      <c r="AG82" s="141" t="str">
        <f>IF(AG81="","",VLOOKUP(AG81,シフト記号表!$C$5:$W$46,21,FALSE))</f>
        <v/>
      </c>
      <c r="AH82" s="142" t="str">
        <f>IF(AH81="","",VLOOKUP(AH81,シフト記号表!$C$5:$W$46,21,FALSE))</f>
        <v/>
      </c>
      <c r="AI82" s="140" t="str">
        <f>IF(AI81="","",VLOOKUP(AI81,シフト記号表!$C$5:$W$46,21,FALSE))</f>
        <v/>
      </c>
      <c r="AJ82" s="141" t="str">
        <f>IF(AJ81="","",VLOOKUP(AJ81,シフト記号表!$C$5:$W$46,21,FALSE))</f>
        <v/>
      </c>
      <c r="AK82" s="141" t="str">
        <f>IF(AK81="","",VLOOKUP(AK81,シフト記号表!$C$5:$W$46,21,FALSE))</f>
        <v/>
      </c>
      <c r="AL82" s="141" t="str">
        <f>IF(AL81="","",VLOOKUP(AL81,シフト記号表!$C$5:$W$46,21,FALSE))</f>
        <v/>
      </c>
      <c r="AM82" s="141" t="str">
        <f>IF(AM81="","",VLOOKUP(AM81,シフト記号表!$C$5:$W$46,21,FALSE))</f>
        <v/>
      </c>
      <c r="AN82" s="141" t="str">
        <f>IF(AN81="","",VLOOKUP(AN81,シフト記号表!$C$5:$W$46,21,FALSE))</f>
        <v/>
      </c>
      <c r="AO82" s="142" t="str">
        <f>IF(AO81="","",VLOOKUP(AO81,シフト記号表!$C$5:$W$46,21,FALSE))</f>
        <v/>
      </c>
      <c r="AP82" s="140" t="str">
        <f>IF(AP81="","",VLOOKUP(AP81,シフト記号表!$C$5:$W$46,21,FALSE))</f>
        <v/>
      </c>
      <c r="AQ82" s="141" t="str">
        <f>IF(AQ81="","",VLOOKUP(AQ81,シフト記号表!$C$5:$W$46,21,FALSE))</f>
        <v/>
      </c>
      <c r="AR82" s="141" t="str">
        <f>IF(AR81="","",VLOOKUP(AR81,シフト記号表!$C$5:$W$46,21,FALSE))</f>
        <v/>
      </c>
      <c r="AS82" s="141" t="str">
        <f>IF(AS81="","",VLOOKUP(AS81,シフト記号表!$C$5:$W$46,21,FALSE))</f>
        <v/>
      </c>
      <c r="AT82" s="141" t="str">
        <f>IF(AT81="","",VLOOKUP(AT81,シフト記号表!$C$5:$W$46,21,FALSE))</f>
        <v/>
      </c>
      <c r="AU82" s="141" t="str">
        <f>IF(AU81="","",VLOOKUP(AU81,シフト記号表!$C$5:$W$46,21,FALSE))</f>
        <v/>
      </c>
      <c r="AV82" s="142" t="str">
        <f>IF(AV81="","",VLOOKUP(AV81,シフト記号表!$C$5:$W$46,21,FALSE))</f>
        <v/>
      </c>
      <c r="AW82" s="140" t="str">
        <f>IF(AW81="","",VLOOKUP(AW81,シフト記号表!$C$5:$W$46,21,FALSE))</f>
        <v/>
      </c>
      <c r="AX82" s="141" t="str">
        <f>IF(AX81="","",VLOOKUP(AX81,シフト記号表!$C$5:$W$46,21,FALSE))</f>
        <v/>
      </c>
      <c r="AY82" s="141" t="str">
        <f>IF(AY81="","",VLOOKUP(AY81,シフト記号表!$C$5:$W$46,21,FALSE))</f>
        <v/>
      </c>
      <c r="AZ82" s="345">
        <f>IF($BC$3="計画",SUM(U82:AV82),IF($BC$3="実績",SUM(U82:AY82),""))</f>
        <v>0</v>
      </c>
      <c r="BA82" s="346"/>
      <c r="BB82" s="347">
        <f>IF($BC$3="計画",AZ82/4,IF($BC$3="実績",(AZ82/($L$10/7)),""))</f>
        <v>0</v>
      </c>
      <c r="BC82" s="348"/>
      <c r="BD82" s="423"/>
      <c r="BE82" s="424"/>
      <c r="BF82" s="424"/>
      <c r="BG82" s="424"/>
      <c r="BH82" s="425"/>
    </row>
    <row r="83" spans="2:60" ht="20.25" customHeight="1" x14ac:dyDescent="0.4">
      <c r="B83" s="496"/>
      <c r="C83" s="458"/>
      <c r="D83" s="459"/>
      <c r="E83" s="460"/>
      <c r="F83" s="461"/>
      <c r="G83" s="462"/>
      <c r="H83" s="463"/>
      <c r="I83" s="463"/>
      <c r="J83" s="459"/>
      <c r="K83" s="456"/>
      <c r="L83" s="454"/>
      <c r="M83" s="457"/>
      <c r="N83" s="227"/>
      <c r="O83" s="226" t="str">
        <f t="shared" ref="O83" si="58">C81&amp;E81</f>
        <v/>
      </c>
      <c r="P83" s="144" t="s">
        <v>124</v>
      </c>
      <c r="Q83" s="170"/>
      <c r="R83" s="170"/>
      <c r="S83" s="171"/>
      <c r="T83" s="172"/>
      <c r="U83" s="148" t="str">
        <f>IF(U81="","",VLOOKUP(U81,シフト記号表!$C$5:$Y$46,23,FALSE))</f>
        <v/>
      </c>
      <c r="V83" s="149" t="str">
        <f>IF(V81="","",VLOOKUP(V81,シフト記号表!$C$5:$Y$46,23,FALSE))</f>
        <v/>
      </c>
      <c r="W83" s="149" t="str">
        <f>IF(W81="","",VLOOKUP(W81,シフト記号表!$C$5:$Y$46,23,FALSE))</f>
        <v/>
      </c>
      <c r="X83" s="149" t="str">
        <f>IF(X81="","",VLOOKUP(X81,シフト記号表!$C$5:$Y$46,23,FALSE))</f>
        <v/>
      </c>
      <c r="Y83" s="149" t="str">
        <f>IF(Y81="","",VLOOKUP(Y81,シフト記号表!$C$5:$Y$46,23,FALSE))</f>
        <v/>
      </c>
      <c r="Z83" s="149" t="str">
        <f>IF(Z81="","",VLOOKUP(Z81,シフト記号表!$C$5:$Y$46,23,FALSE))</f>
        <v/>
      </c>
      <c r="AA83" s="150" t="str">
        <f>IF(AA81="","",VLOOKUP(AA81,シフト記号表!$C$5:$Y$46,23,FALSE))</f>
        <v/>
      </c>
      <c r="AB83" s="148" t="str">
        <f>IF(AB81="","",VLOOKUP(AB81,シフト記号表!$C$5:$Y$46,23,FALSE))</f>
        <v/>
      </c>
      <c r="AC83" s="149" t="str">
        <f>IF(AC81="","",VLOOKUP(AC81,シフト記号表!$C$5:$Y$46,23,FALSE))</f>
        <v/>
      </c>
      <c r="AD83" s="149" t="str">
        <f>IF(AD81="","",VLOOKUP(AD81,シフト記号表!$C$5:$Y$46,23,FALSE))</f>
        <v/>
      </c>
      <c r="AE83" s="149" t="str">
        <f>IF(AE81="","",VLOOKUP(AE81,シフト記号表!$C$5:$Y$46,23,FALSE))</f>
        <v/>
      </c>
      <c r="AF83" s="149" t="str">
        <f>IF(AF81="","",VLOOKUP(AF81,シフト記号表!$C$5:$Y$46,23,FALSE))</f>
        <v/>
      </c>
      <c r="AG83" s="149" t="str">
        <f>IF(AG81="","",VLOOKUP(AG81,シフト記号表!$C$5:$Y$46,23,FALSE))</f>
        <v/>
      </c>
      <c r="AH83" s="150" t="str">
        <f>IF(AH81="","",VLOOKUP(AH81,シフト記号表!$C$5:$Y$46,23,FALSE))</f>
        <v/>
      </c>
      <c r="AI83" s="148" t="str">
        <f>IF(AI81="","",VLOOKUP(AI81,シフト記号表!$C$5:$Y$46,23,FALSE))</f>
        <v/>
      </c>
      <c r="AJ83" s="149" t="str">
        <f>IF(AJ81="","",VLOOKUP(AJ81,シフト記号表!$C$5:$Y$46,23,FALSE))</f>
        <v/>
      </c>
      <c r="AK83" s="149" t="str">
        <f>IF(AK81="","",VLOOKUP(AK81,シフト記号表!$C$5:$Y$46,23,FALSE))</f>
        <v/>
      </c>
      <c r="AL83" s="149" t="str">
        <f>IF(AL81="","",VLOOKUP(AL81,シフト記号表!$C$5:$Y$46,23,FALSE))</f>
        <v/>
      </c>
      <c r="AM83" s="149" t="str">
        <f>IF(AM81="","",VLOOKUP(AM81,シフト記号表!$C$5:$Y$46,23,FALSE))</f>
        <v/>
      </c>
      <c r="AN83" s="149" t="str">
        <f>IF(AN81="","",VLOOKUP(AN81,シフト記号表!$C$5:$Y$46,23,FALSE))</f>
        <v/>
      </c>
      <c r="AO83" s="150" t="str">
        <f>IF(AO81="","",VLOOKUP(AO81,シフト記号表!$C$5:$Y$46,23,FALSE))</f>
        <v/>
      </c>
      <c r="AP83" s="148" t="str">
        <f>IF(AP81="","",VLOOKUP(AP81,シフト記号表!$C$5:$Y$46,23,FALSE))</f>
        <v/>
      </c>
      <c r="AQ83" s="149" t="str">
        <f>IF(AQ81="","",VLOOKUP(AQ81,シフト記号表!$C$5:$Y$46,23,FALSE))</f>
        <v/>
      </c>
      <c r="AR83" s="149" t="str">
        <f>IF(AR81="","",VLOOKUP(AR81,シフト記号表!$C$5:$Y$46,23,FALSE))</f>
        <v/>
      </c>
      <c r="AS83" s="149" t="str">
        <f>IF(AS81="","",VLOOKUP(AS81,シフト記号表!$C$5:$Y$46,23,FALSE))</f>
        <v/>
      </c>
      <c r="AT83" s="149" t="str">
        <f>IF(AT81="","",VLOOKUP(AT81,シフト記号表!$C$5:$Y$46,23,FALSE))</f>
        <v/>
      </c>
      <c r="AU83" s="149" t="str">
        <f>IF(AU81="","",VLOOKUP(AU81,シフト記号表!$C$5:$Y$46,23,FALSE))</f>
        <v/>
      </c>
      <c r="AV83" s="150" t="str">
        <f>IF(AV81="","",VLOOKUP(AV81,シフト記号表!$C$5:$Y$46,23,FALSE))</f>
        <v/>
      </c>
      <c r="AW83" s="148" t="str">
        <f>IF(AW81="","",VLOOKUP(AW81,シフト記号表!$C$5:$Y$46,23,FALSE))</f>
        <v/>
      </c>
      <c r="AX83" s="149" t="str">
        <f>IF(AX81="","",VLOOKUP(AX81,シフト記号表!$C$5:$Y$46,23,FALSE))</f>
        <v/>
      </c>
      <c r="AY83" s="149" t="str">
        <f>IF(AY81="","",VLOOKUP(AY81,シフト記号表!$C$5:$Y$46,23,FALSE))</f>
        <v/>
      </c>
      <c r="AZ83" s="350">
        <f>IF($BC$3="計画",SUM(U83:AV83),IF($BC$3="実績",SUM(U83:AY83),""))</f>
        <v>0</v>
      </c>
      <c r="BA83" s="351"/>
      <c r="BB83" s="352">
        <f>IF($BC$3="計画",AZ83/4,IF($BC$3="実績",(AZ83/($L$10/7)),""))</f>
        <v>0</v>
      </c>
      <c r="BC83" s="353"/>
      <c r="BD83" s="453"/>
      <c r="BE83" s="454"/>
      <c r="BF83" s="454"/>
      <c r="BG83" s="454"/>
      <c r="BH83" s="455"/>
    </row>
    <row r="84" spans="2:60" ht="20.25" customHeight="1" x14ac:dyDescent="0.4">
      <c r="B84" s="497">
        <f t="shared" ref="B84:B107" si="59">((ROW()-17)+2)/3</f>
        <v>23</v>
      </c>
      <c r="C84" s="437"/>
      <c r="D84" s="438"/>
      <c r="E84" s="443"/>
      <c r="F84" s="444"/>
      <c r="G84" s="447"/>
      <c r="H84" s="448"/>
      <c r="I84" s="448"/>
      <c r="J84" s="436"/>
      <c r="K84" s="429"/>
      <c r="L84" s="421"/>
      <c r="M84" s="430"/>
      <c r="N84" s="229"/>
      <c r="O84" s="234"/>
      <c r="P84" s="155" t="s">
        <v>17</v>
      </c>
      <c r="Q84" s="163"/>
      <c r="R84" s="163"/>
      <c r="S84" s="164"/>
      <c r="T84" s="169"/>
      <c r="U84" s="72"/>
      <c r="V84" s="76"/>
      <c r="W84" s="76"/>
      <c r="X84" s="76"/>
      <c r="Y84" s="76"/>
      <c r="Z84" s="76"/>
      <c r="AA84" s="73"/>
      <c r="AB84" s="72"/>
      <c r="AC84" s="76"/>
      <c r="AD84" s="76"/>
      <c r="AE84" s="76"/>
      <c r="AF84" s="76"/>
      <c r="AG84" s="76"/>
      <c r="AH84" s="73"/>
      <c r="AI84" s="72"/>
      <c r="AJ84" s="76"/>
      <c r="AK84" s="76"/>
      <c r="AL84" s="76"/>
      <c r="AM84" s="76"/>
      <c r="AN84" s="76"/>
      <c r="AO84" s="73"/>
      <c r="AP84" s="72"/>
      <c r="AQ84" s="76"/>
      <c r="AR84" s="76"/>
      <c r="AS84" s="76"/>
      <c r="AT84" s="76"/>
      <c r="AU84" s="76"/>
      <c r="AV84" s="73"/>
      <c r="AW84" s="72"/>
      <c r="AX84" s="76"/>
      <c r="AY84" s="77"/>
      <c r="AZ84" s="365"/>
      <c r="BA84" s="366"/>
      <c r="BB84" s="367"/>
      <c r="BC84" s="368"/>
      <c r="BD84" s="420"/>
      <c r="BE84" s="421"/>
      <c r="BF84" s="421"/>
      <c r="BG84" s="421"/>
      <c r="BH84" s="422"/>
    </row>
    <row r="85" spans="2:60" ht="20.25" customHeight="1" x14ac:dyDescent="0.4">
      <c r="B85" s="494"/>
      <c r="C85" s="437"/>
      <c r="D85" s="438"/>
      <c r="E85" s="443"/>
      <c r="F85" s="444"/>
      <c r="G85" s="449"/>
      <c r="H85" s="450"/>
      <c r="I85" s="450"/>
      <c r="J85" s="438"/>
      <c r="K85" s="431"/>
      <c r="L85" s="424"/>
      <c r="M85" s="432"/>
      <c r="N85" s="236" t="str">
        <f t="shared" ref="N85" si="60">C84&amp;E84</f>
        <v/>
      </c>
      <c r="O85" s="233"/>
      <c r="P85" s="136" t="s">
        <v>82</v>
      </c>
      <c r="Q85" s="137"/>
      <c r="R85" s="137"/>
      <c r="S85" s="138"/>
      <c r="T85" s="139"/>
      <c r="U85" s="140" t="str">
        <f>IF(U84="","",VLOOKUP(U84,シフト記号表!$C$5:$W$46,21,FALSE))</f>
        <v/>
      </c>
      <c r="V85" s="141" t="str">
        <f>IF(V84="","",VLOOKUP(V84,シフト記号表!$C$5:$W$46,21,FALSE))</f>
        <v/>
      </c>
      <c r="W85" s="141" t="str">
        <f>IF(W84="","",VLOOKUP(W84,シフト記号表!$C$5:$W$46,21,FALSE))</f>
        <v/>
      </c>
      <c r="X85" s="141" t="str">
        <f>IF(X84="","",VLOOKUP(X84,シフト記号表!$C$5:$W$46,21,FALSE))</f>
        <v/>
      </c>
      <c r="Y85" s="141" t="str">
        <f>IF(Y84="","",VLOOKUP(Y84,シフト記号表!$C$5:$W$46,21,FALSE))</f>
        <v/>
      </c>
      <c r="Z85" s="141" t="str">
        <f>IF(Z84="","",VLOOKUP(Z84,シフト記号表!$C$5:$W$46,21,FALSE))</f>
        <v/>
      </c>
      <c r="AA85" s="142" t="str">
        <f>IF(AA84="","",VLOOKUP(AA84,シフト記号表!$C$5:$W$46,21,FALSE))</f>
        <v/>
      </c>
      <c r="AB85" s="140" t="str">
        <f>IF(AB84="","",VLOOKUP(AB84,シフト記号表!$C$5:$W$46,21,FALSE))</f>
        <v/>
      </c>
      <c r="AC85" s="141" t="str">
        <f>IF(AC84="","",VLOOKUP(AC84,シフト記号表!$C$5:$W$46,21,FALSE))</f>
        <v/>
      </c>
      <c r="AD85" s="141" t="str">
        <f>IF(AD84="","",VLOOKUP(AD84,シフト記号表!$C$5:$W$46,21,FALSE))</f>
        <v/>
      </c>
      <c r="AE85" s="141" t="str">
        <f>IF(AE84="","",VLOOKUP(AE84,シフト記号表!$C$5:$W$46,21,FALSE))</f>
        <v/>
      </c>
      <c r="AF85" s="141" t="str">
        <f>IF(AF84="","",VLOOKUP(AF84,シフト記号表!$C$5:$W$46,21,FALSE))</f>
        <v/>
      </c>
      <c r="AG85" s="141" t="str">
        <f>IF(AG84="","",VLOOKUP(AG84,シフト記号表!$C$5:$W$46,21,FALSE))</f>
        <v/>
      </c>
      <c r="AH85" s="142" t="str">
        <f>IF(AH84="","",VLOOKUP(AH84,シフト記号表!$C$5:$W$46,21,FALSE))</f>
        <v/>
      </c>
      <c r="AI85" s="140" t="str">
        <f>IF(AI84="","",VLOOKUP(AI84,シフト記号表!$C$5:$W$46,21,FALSE))</f>
        <v/>
      </c>
      <c r="AJ85" s="141" t="str">
        <f>IF(AJ84="","",VLOOKUP(AJ84,シフト記号表!$C$5:$W$46,21,FALSE))</f>
        <v/>
      </c>
      <c r="AK85" s="141" t="str">
        <f>IF(AK84="","",VLOOKUP(AK84,シフト記号表!$C$5:$W$46,21,FALSE))</f>
        <v/>
      </c>
      <c r="AL85" s="141" t="str">
        <f>IF(AL84="","",VLOOKUP(AL84,シフト記号表!$C$5:$W$46,21,FALSE))</f>
        <v/>
      </c>
      <c r="AM85" s="141" t="str">
        <f>IF(AM84="","",VLOOKUP(AM84,シフト記号表!$C$5:$W$46,21,FALSE))</f>
        <v/>
      </c>
      <c r="AN85" s="141" t="str">
        <f>IF(AN84="","",VLOOKUP(AN84,シフト記号表!$C$5:$W$46,21,FALSE))</f>
        <v/>
      </c>
      <c r="AO85" s="142" t="str">
        <f>IF(AO84="","",VLOOKUP(AO84,シフト記号表!$C$5:$W$46,21,FALSE))</f>
        <v/>
      </c>
      <c r="AP85" s="140" t="str">
        <f>IF(AP84="","",VLOOKUP(AP84,シフト記号表!$C$5:$W$46,21,FALSE))</f>
        <v/>
      </c>
      <c r="AQ85" s="141" t="str">
        <f>IF(AQ84="","",VLOOKUP(AQ84,シフト記号表!$C$5:$W$46,21,FALSE))</f>
        <v/>
      </c>
      <c r="AR85" s="141" t="str">
        <f>IF(AR84="","",VLOOKUP(AR84,シフト記号表!$C$5:$W$46,21,FALSE))</f>
        <v/>
      </c>
      <c r="AS85" s="141" t="str">
        <f>IF(AS84="","",VLOOKUP(AS84,シフト記号表!$C$5:$W$46,21,FALSE))</f>
        <v/>
      </c>
      <c r="AT85" s="141" t="str">
        <f>IF(AT84="","",VLOOKUP(AT84,シフト記号表!$C$5:$W$46,21,FALSE))</f>
        <v/>
      </c>
      <c r="AU85" s="141" t="str">
        <f>IF(AU84="","",VLOOKUP(AU84,シフト記号表!$C$5:$W$46,21,FALSE))</f>
        <v/>
      </c>
      <c r="AV85" s="142" t="str">
        <f>IF(AV84="","",VLOOKUP(AV84,シフト記号表!$C$5:$W$46,21,FALSE))</f>
        <v/>
      </c>
      <c r="AW85" s="140" t="str">
        <f>IF(AW84="","",VLOOKUP(AW84,シフト記号表!$C$5:$W$46,21,FALSE))</f>
        <v/>
      </c>
      <c r="AX85" s="141" t="str">
        <f>IF(AX84="","",VLOOKUP(AX84,シフト記号表!$C$5:$W$46,21,FALSE))</f>
        <v/>
      </c>
      <c r="AY85" s="141" t="str">
        <f>IF(AY84="","",VLOOKUP(AY84,シフト記号表!$C$5:$W$46,21,FALSE))</f>
        <v/>
      </c>
      <c r="AZ85" s="345">
        <f>IF($BC$3="計画",SUM(U85:AV85),IF($BC$3="実績",SUM(U85:AY85),""))</f>
        <v>0</v>
      </c>
      <c r="BA85" s="346"/>
      <c r="BB85" s="347">
        <f>IF($BC$3="計画",AZ85/4,IF($BC$3="実績",(AZ85/($L$10/7)),""))</f>
        <v>0</v>
      </c>
      <c r="BC85" s="348"/>
      <c r="BD85" s="423"/>
      <c r="BE85" s="424"/>
      <c r="BF85" s="424"/>
      <c r="BG85" s="424"/>
      <c r="BH85" s="425"/>
    </row>
    <row r="86" spans="2:60" ht="20.25" customHeight="1" x14ac:dyDescent="0.4">
      <c r="B86" s="496"/>
      <c r="C86" s="458"/>
      <c r="D86" s="459"/>
      <c r="E86" s="460"/>
      <c r="F86" s="461"/>
      <c r="G86" s="462"/>
      <c r="H86" s="463"/>
      <c r="I86" s="463"/>
      <c r="J86" s="459"/>
      <c r="K86" s="456"/>
      <c r="L86" s="454"/>
      <c r="M86" s="457"/>
      <c r="N86" s="228"/>
      <c r="O86" s="237" t="str">
        <f t="shared" ref="O86" si="61">C84&amp;E84</f>
        <v/>
      </c>
      <c r="P86" s="144" t="s">
        <v>124</v>
      </c>
      <c r="Q86" s="170"/>
      <c r="R86" s="170"/>
      <c r="S86" s="171"/>
      <c r="T86" s="172"/>
      <c r="U86" s="148" t="str">
        <f>IF(U84="","",VLOOKUP(U84,シフト記号表!$C$5:$Y$46,23,FALSE))</f>
        <v/>
      </c>
      <c r="V86" s="149" t="str">
        <f>IF(V84="","",VLOOKUP(V84,シフト記号表!$C$5:$Y$46,23,FALSE))</f>
        <v/>
      </c>
      <c r="W86" s="149" t="str">
        <f>IF(W84="","",VLOOKUP(W84,シフト記号表!$C$5:$Y$46,23,FALSE))</f>
        <v/>
      </c>
      <c r="X86" s="149" t="str">
        <f>IF(X84="","",VLOOKUP(X84,シフト記号表!$C$5:$Y$46,23,FALSE))</f>
        <v/>
      </c>
      <c r="Y86" s="149" t="str">
        <f>IF(Y84="","",VLOOKUP(Y84,シフト記号表!$C$5:$Y$46,23,FALSE))</f>
        <v/>
      </c>
      <c r="Z86" s="149" t="str">
        <f>IF(Z84="","",VLOOKUP(Z84,シフト記号表!$C$5:$Y$46,23,FALSE))</f>
        <v/>
      </c>
      <c r="AA86" s="150" t="str">
        <f>IF(AA84="","",VLOOKUP(AA84,シフト記号表!$C$5:$Y$46,23,FALSE))</f>
        <v/>
      </c>
      <c r="AB86" s="148" t="str">
        <f>IF(AB84="","",VLOOKUP(AB84,シフト記号表!$C$5:$Y$46,23,FALSE))</f>
        <v/>
      </c>
      <c r="AC86" s="149" t="str">
        <f>IF(AC84="","",VLOOKUP(AC84,シフト記号表!$C$5:$Y$46,23,FALSE))</f>
        <v/>
      </c>
      <c r="AD86" s="149" t="str">
        <f>IF(AD84="","",VLOOKUP(AD84,シフト記号表!$C$5:$Y$46,23,FALSE))</f>
        <v/>
      </c>
      <c r="AE86" s="149" t="str">
        <f>IF(AE84="","",VLOOKUP(AE84,シフト記号表!$C$5:$Y$46,23,FALSE))</f>
        <v/>
      </c>
      <c r="AF86" s="149" t="str">
        <f>IF(AF84="","",VLOOKUP(AF84,シフト記号表!$C$5:$Y$46,23,FALSE))</f>
        <v/>
      </c>
      <c r="AG86" s="149" t="str">
        <f>IF(AG84="","",VLOOKUP(AG84,シフト記号表!$C$5:$Y$46,23,FALSE))</f>
        <v/>
      </c>
      <c r="AH86" s="150" t="str">
        <f>IF(AH84="","",VLOOKUP(AH84,シフト記号表!$C$5:$Y$46,23,FALSE))</f>
        <v/>
      </c>
      <c r="AI86" s="148" t="str">
        <f>IF(AI84="","",VLOOKUP(AI84,シフト記号表!$C$5:$Y$46,23,FALSE))</f>
        <v/>
      </c>
      <c r="AJ86" s="149" t="str">
        <f>IF(AJ84="","",VLOOKUP(AJ84,シフト記号表!$C$5:$Y$46,23,FALSE))</f>
        <v/>
      </c>
      <c r="AK86" s="149" t="str">
        <f>IF(AK84="","",VLOOKUP(AK84,シフト記号表!$C$5:$Y$46,23,FALSE))</f>
        <v/>
      </c>
      <c r="AL86" s="149" t="str">
        <f>IF(AL84="","",VLOOKUP(AL84,シフト記号表!$C$5:$Y$46,23,FALSE))</f>
        <v/>
      </c>
      <c r="AM86" s="149" t="str">
        <f>IF(AM84="","",VLOOKUP(AM84,シフト記号表!$C$5:$Y$46,23,FALSE))</f>
        <v/>
      </c>
      <c r="AN86" s="149" t="str">
        <f>IF(AN84="","",VLOOKUP(AN84,シフト記号表!$C$5:$Y$46,23,FALSE))</f>
        <v/>
      </c>
      <c r="AO86" s="150" t="str">
        <f>IF(AO84="","",VLOOKUP(AO84,シフト記号表!$C$5:$Y$46,23,FALSE))</f>
        <v/>
      </c>
      <c r="AP86" s="148" t="str">
        <f>IF(AP84="","",VLOOKUP(AP84,シフト記号表!$C$5:$Y$46,23,FALSE))</f>
        <v/>
      </c>
      <c r="AQ86" s="149" t="str">
        <f>IF(AQ84="","",VLOOKUP(AQ84,シフト記号表!$C$5:$Y$46,23,FALSE))</f>
        <v/>
      </c>
      <c r="AR86" s="149" t="str">
        <f>IF(AR84="","",VLOOKUP(AR84,シフト記号表!$C$5:$Y$46,23,FALSE))</f>
        <v/>
      </c>
      <c r="AS86" s="149" t="str">
        <f>IF(AS84="","",VLOOKUP(AS84,シフト記号表!$C$5:$Y$46,23,FALSE))</f>
        <v/>
      </c>
      <c r="AT86" s="149" t="str">
        <f>IF(AT84="","",VLOOKUP(AT84,シフト記号表!$C$5:$Y$46,23,FALSE))</f>
        <v/>
      </c>
      <c r="AU86" s="149" t="str">
        <f>IF(AU84="","",VLOOKUP(AU84,シフト記号表!$C$5:$Y$46,23,FALSE))</f>
        <v/>
      </c>
      <c r="AV86" s="150" t="str">
        <f>IF(AV84="","",VLOOKUP(AV84,シフト記号表!$C$5:$Y$46,23,FALSE))</f>
        <v/>
      </c>
      <c r="AW86" s="148" t="str">
        <f>IF(AW84="","",VLOOKUP(AW84,シフト記号表!$C$5:$Y$46,23,FALSE))</f>
        <v/>
      </c>
      <c r="AX86" s="149" t="str">
        <f>IF(AX84="","",VLOOKUP(AX84,シフト記号表!$C$5:$Y$46,23,FALSE))</f>
        <v/>
      </c>
      <c r="AY86" s="149" t="str">
        <f>IF(AY84="","",VLOOKUP(AY84,シフト記号表!$C$5:$Y$46,23,FALSE))</f>
        <v/>
      </c>
      <c r="AZ86" s="350">
        <f>IF($BC$3="計画",SUM(U86:AV86),IF($BC$3="実績",SUM(U86:AY86),""))</f>
        <v>0</v>
      </c>
      <c r="BA86" s="351"/>
      <c r="BB86" s="352">
        <f>IF($BC$3="計画",AZ86/4,IF($BC$3="実績",(AZ86/($L$10/7)),""))</f>
        <v>0</v>
      </c>
      <c r="BC86" s="353"/>
      <c r="BD86" s="453"/>
      <c r="BE86" s="454"/>
      <c r="BF86" s="454"/>
      <c r="BG86" s="454"/>
      <c r="BH86" s="455"/>
    </row>
    <row r="87" spans="2:60" ht="20.25" customHeight="1" x14ac:dyDescent="0.4">
      <c r="B87" s="497">
        <f t="shared" ref="B87:B107" si="62">((ROW()-17)+2)/3</f>
        <v>24</v>
      </c>
      <c r="C87" s="437"/>
      <c r="D87" s="438"/>
      <c r="E87" s="443"/>
      <c r="F87" s="444"/>
      <c r="G87" s="447"/>
      <c r="H87" s="448"/>
      <c r="I87" s="448"/>
      <c r="J87" s="436"/>
      <c r="K87" s="429"/>
      <c r="L87" s="421"/>
      <c r="M87" s="430"/>
      <c r="N87" s="227"/>
      <c r="O87" s="226"/>
      <c r="P87" s="155" t="s">
        <v>17</v>
      </c>
      <c r="Q87" s="163"/>
      <c r="R87" s="163"/>
      <c r="S87" s="164"/>
      <c r="T87" s="169"/>
      <c r="U87" s="72"/>
      <c r="V87" s="76"/>
      <c r="W87" s="76"/>
      <c r="X87" s="76"/>
      <c r="Y87" s="76"/>
      <c r="Z87" s="76"/>
      <c r="AA87" s="73"/>
      <c r="AB87" s="72"/>
      <c r="AC87" s="76"/>
      <c r="AD87" s="76"/>
      <c r="AE87" s="76"/>
      <c r="AF87" s="76"/>
      <c r="AG87" s="76"/>
      <c r="AH87" s="73"/>
      <c r="AI87" s="72"/>
      <c r="AJ87" s="76"/>
      <c r="AK87" s="76"/>
      <c r="AL87" s="76"/>
      <c r="AM87" s="76"/>
      <c r="AN87" s="76"/>
      <c r="AO87" s="73"/>
      <c r="AP87" s="72"/>
      <c r="AQ87" s="76"/>
      <c r="AR87" s="76"/>
      <c r="AS87" s="76"/>
      <c r="AT87" s="76"/>
      <c r="AU87" s="76"/>
      <c r="AV87" s="73"/>
      <c r="AW87" s="72"/>
      <c r="AX87" s="76"/>
      <c r="AY87" s="77"/>
      <c r="AZ87" s="365"/>
      <c r="BA87" s="366"/>
      <c r="BB87" s="367"/>
      <c r="BC87" s="368"/>
      <c r="BD87" s="420"/>
      <c r="BE87" s="421"/>
      <c r="BF87" s="421"/>
      <c r="BG87" s="421"/>
      <c r="BH87" s="422"/>
    </row>
    <row r="88" spans="2:60" ht="20.25" customHeight="1" x14ac:dyDescent="0.4">
      <c r="B88" s="494"/>
      <c r="C88" s="437"/>
      <c r="D88" s="438"/>
      <c r="E88" s="443"/>
      <c r="F88" s="444"/>
      <c r="G88" s="449"/>
      <c r="H88" s="450"/>
      <c r="I88" s="450"/>
      <c r="J88" s="438"/>
      <c r="K88" s="431"/>
      <c r="L88" s="424"/>
      <c r="M88" s="432"/>
      <c r="N88" s="235" t="str">
        <f t="shared" ref="N88" si="63">C87&amp;E87</f>
        <v/>
      </c>
      <c r="O88" s="226"/>
      <c r="P88" s="136" t="s">
        <v>82</v>
      </c>
      <c r="Q88" s="137"/>
      <c r="R88" s="137"/>
      <c r="S88" s="138"/>
      <c r="T88" s="139"/>
      <c r="U88" s="140" t="str">
        <f>IF(U87="","",VLOOKUP(U87,シフト記号表!$C$5:$W$46,21,FALSE))</f>
        <v/>
      </c>
      <c r="V88" s="141" t="str">
        <f>IF(V87="","",VLOOKUP(V87,シフト記号表!$C$5:$W$46,21,FALSE))</f>
        <v/>
      </c>
      <c r="W88" s="141" t="str">
        <f>IF(W87="","",VLOOKUP(W87,シフト記号表!$C$5:$W$46,21,FALSE))</f>
        <v/>
      </c>
      <c r="X88" s="141" t="str">
        <f>IF(X87="","",VLOOKUP(X87,シフト記号表!$C$5:$W$46,21,FALSE))</f>
        <v/>
      </c>
      <c r="Y88" s="141" t="str">
        <f>IF(Y87="","",VLOOKUP(Y87,シフト記号表!$C$5:$W$46,21,FALSE))</f>
        <v/>
      </c>
      <c r="Z88" s="141" t="str">
        <f>IF(Z87="","",VLOOKUP(Z87,シフト記号表!$C$5:$W$46,21,FALSE))</f>
        <v/>
      </c>
      <c r="AA88" s="142" t="str">
        <f>IF(AA87="","",VLOOKUP(AA87,シフト記号表!$C$5:$W$46,21,FALSE))</f>
        <v/>
      </c>
      <c r="AB88" s="140" t="str">
        <f>IF(AB87="","",VLOOKUP(AB87,シフト記号表!$C$5:$W$46,21,FALSE))</f>
        <v/>
      </c>
      <c r="AC88" s="141" t="str">
        <f>IF(AC87="","",VLOOKUP(AC87,シフト記号表!$C$5:$W$46,21,FALSE))</f>
        <v/>
      </c>
      <c r="AD88" s="141" t="str">
        <f>IF(AD87="","",VLOOKUP(AD87,シフト記号表!$C$5:$W$46,21,FALSE))</f>
        <v/>
      </c>
      <c r="AE88" s="141" t="str">
        <f>IF(AE87="","",VLOOKUP(AE87,シフト記号表!$C$5:$W$46,21,FALSE))</f>
        <v/>
      </c>
      <c r="AF88" s="141" t="str">
        <f>IF(AF87="","",VLOOKUP(AF87,シフト記号表!$C$5:$W$46,21,FALSE))</f>
        <v/>
      </c>
      <c r="AG88" s="141" t="str">
        <f>IF(AG87="","",VLOOKUP(AG87,シフト記号表!$C$5:$W$46,21,FALSE))</f>
        <v/>
      </c>
      <c r="AH88" s="142" t="str">
        <f>IF(AH87="","",VLOOKUP(AH87,シフト記号表!$C$5:$W$46,21,FALSE))</f>
        <v/>
      </c>
      <c r="AI88" s="140" t="str">
        <f>IF(AI87="","",VLOOKUP(AI87,シフト記号表!$C$5:$W$46,21,FALSE))</f>
        <v/>
      </c>
      <c r="AJ88" s="141" t="str">
        <f>IF(AJ87="","",VLOOKUP(AJ87,シフト記号表!$C$5:$W$46,21,FALSE))</f>
        <v/>
      </c>
      <c r="AK88" s="141" t="str">
        <f>IF(AK87="","",VLOOKUP(AK87,シフト記号表!$C$5:$W$46,21,FALSE))</f>
        <v/>
      </c>
      <c r="AL88" s="141" t="str">
        <f>IF(AL87="","",VLOOKUP(AL87,シフト記号表!$C$5:$W$46,21,FALSE))</f>
        <v/>
      </c>
      <c r="AM88" s="141" t="str">
        <f>IF(AM87="","",VLOOKUP(AM87,シフト記号表!$C$5:$W$46,21,FALSE))</f>
        <v/>
      </c>
      <c r="AN88" s="141" t="str">
        <f>IF(AN87="","",VLOOKUP(AN87,シフト記号表!$C$5:$W$46,21,FALSE))</f>
        <v/>
      </c>
      <c r="AO88" s="142" t="str">
        <f>IF(AO87="","",VLOOKUP(AO87,シフト記号表!$C$5:$W$46,21,FALSE))</f>
        <v/>
      </c>
      <c r="AP88" s="140" t="str">
        <f>IF(AP87="","",VLOOKUP(AP87,シフト記号表!$C$5:$W$46,21,FALSE))</f>
        <v/>
      </c>
      <c r="AQ88" s="141" t="str">
        <f>IF(AQ87="","",VLOOKUP(AQ87,シフト記号表!$C$5:$W$46,21,FALSE))</f>
        <v/>
      </c>
      <c r="AR88" s="141" t="str">
        <f>IF(AR87="","",VLOOKUP(AR87,シフト記号表!$C$5:$W$46,21,FALSE))</f>
        <v/>
      </c>
      <c r="AS88" s="141" t="str">
        <f>IF(AS87="","",VLOOKUP(AS87,シフト記号表!$C$5:$W$46,21,FALSE))</f>
        <v/>
      </c>
      <c r="AT88" s="141" t="str">
        <f>IF(AT87="","",VLOOKUP(AT87,シフト記号表!$C$5:$W$46,21,FALSE))</f>
        <v/>
      </c>
      <c r="AU88" s="141" t="str">
        <f>IF(AU87="","",VLOOKUP(AU87,シフト記号表!$C$5:$W$46,21,FALSE))</f>
        <v/>
      </c>
      <c r="AV88" s="142" t="str">
        <f>IF(AV87="","",VLOOKUP(AV87,シフト記号表!$C$5:$W$46,21,FALSE))</f>
        <v/>
      </c>
      <c r="AW88" s="140" t="str">
        <f>IF(AW87="","",VLOOKUP(AW87,シフト記号表!$C$5:$W$46,21,FALSE))</f>
        <v/>
      </c>
      <c r="AX88" s="141" t="str">
        <f>IF(AX87="","",VLOOKUP(AX87,シフト記号表!$C$5:$W$46,21,FALSE))</f>
        <v/>
      </c>
      <c r="AY88" s="141" t="str">
        <f>IF(AY87="","",VLOOKUP(AY87,シフト記号表!$C$5:$W$46,21,FALSE))</f>
        <v/>
      </c>
      <c r="AZ88" s="345">
        <f>IF($BC$3="計画",SUM(U88:AV88),IF($BC$3="実績",SUM(U88:AY88),""))</f>
        <v>0</v>
      </c>
      <c r="BA88" s="346"/>
      <c r="BB88" s="347">
        <f>IF($BC$3="計画",AZ88/4,IF($BC$3="実績",(AZ88/($L$10/7)),""))</f>
        <v>0</v>
      </c>
      <c r="BC88" s="348"/>
      <c r="BD88" s="423"/>
      <c r="BE88" s="424"/>
      <c r="BF88" s="424"/>
      <c r="BG88" s="424"/>
      <c r="BH88" s="425"/>
    </row>
    <row r="89" spans="2:60" ht="20.25" customHeight="1" x14ac:dyDescent="0.4">
      <c r="B89" s="496"/>
      <c r="C89" s="458"/>
      <c r="D89" s="459"/>
      <c r="E89" s="460"/>
      <c r="F89" s="461"/>
      <c r="G89" s="462"/>
      <c r="H89" s="463"/>
      <c r="I89" s="463"/>
      <c r="J89" s="459"/>
      <c r="K89" s="456"/>
      <c r="L89" s="454"/>
      <c r="M89" s="457"/>
      <c r="N89" s="227"/>
      <c r="O89" s="226" t="str">
        <f t="shared" ref="O89" si="64">C87&amp;E87</f>
        <v/>
      </c>
      <c r="P89" s="144" t="s">
        <v>124</v>
      </c>
      <c r="Q89" s="170"/>
      <c r="R89" s="170"/>
      <c r="S89" s="171"/>
      <c r="T89" s="172"/>
      <c r="U89" s="148" t="str">
        <f>IF(U87="","",VLOOKUP(U87,シフト記号表!$C$5:$Y$46,23,FALSE))</f>
        <v/>
      </c>
      <c r="V89" s="149" t="str">
        <f>IF(V87="","",VLOOKUP(V87,シフト記号表!$C$5:$Y$46,23,FALSE))</f>
        <v/>
      </c>
      <c r="W89" s="149" t="str">
        <f>IF(W87="","",VLOOKUP(W87,シフト記号表!$C$5:$Y$46,23,FALSE))</f>
        <v/>
      </c>
      <c r="X89" s="149" t="str">
        <f>IF(X87="","",VLOOKUP(X87,シフト記号表!$C$5:$Y$46,23,FALSE))</f>
        <v/>
      </c>
      <c r="Y89" s="149" t="str">
        <f>IF(Y87="","",VLOOKUP(Y87,シフト記号表!$C$5:$Y$46,23,FALSE))</f>
        <v/>
      </c>
      <c r="Z89" s="149" t="str">
        <f>IF(Z87="","",VLOOKUP(Z87,シフト記号表!$C$5:$Y$46,23,FALSE))</f>
        <v/>
      </c>
      <c r="AA89" s="150" t="str">
        <f>IF(AA87="","",VLOOKUP(AA87,シフト記号表!$C$5:$Y$46,23,FALSE))</f>
        <v/>
      </c>
      <c r="AB89" s="148" t="str">
        <f>IF(AB87="","",VLOOKUP(AB87,シフト記号表!$C$5:$Y$46,23,FALSE))</f>
        <v/>
      </c>
      <c r="AC89" s="149" t="str">
        <f>IF(AC87="","",VLOOKUP(AC87,シフト記号表!$C$5:$Y$46,23,FALSE))</f>
        <v/>
      </c>
      <c r="AD89" s="149" t="str">
        <f>IF(AD87="","",VLOOKUP(AD87,シフト記号表!$C$5:$Y$46,23,FALSE))</f>
        <v/>
      </c>
      <c r="AE89" s="149" t="str">
        <f>IF(AE87="","",VLOOKUP(AE87,シフト記号表!$C$5:$Y$46,23,FALSE))</f>
        <v/>
      </c>
      <c r="AF89" s="149" t="str">
        <f>IF(AF87="","",VLOOKUP(AF87,シフト記号表!$C$5:$Y$46,23,FALSE))</f>
        <v/>
      </c>
      <c r="AG89" s="149" t="str">
        <f>IF(AG87="","",VLOOKUP(AG87,シフト記号表!$C$5:$Y$46,23,FALSE))</f>
        <v/>
      </c>
      <c r="AH89" s="150" t="str">
        <f>IF(AH87="","",VLOOKUP(AH87,シフト記号表!$C$5:$Y$46,23,FALSE))</f>
        <v/>
      </c>
      <c r="AI89" s="148" t="str">
        <f>IF(AI87="","",VLOOKUP(AI87,シフト記号表!$C$5:$Y$46,23,FALSE))</f>
        <v/>
      </c>
      <c r="AJ89" s="149" t="str">
        <f>IF(AJ87="","",VLOOKUP(AJ87,シフト記号表!$C$5:$Y$46,23,FALSE))</f>
        <v/>
      </c>
      <c r="AK89" s="149" t="str">
        <f>IF(AK87="","",VLOOKUP(AK87,シフト記号表!$C$5:$Y$46,23,FALSE))</f>
        <v/>
      </c>
      <c r="AL89" s="149" t="str">
        <f>IF(AL87="","",VLOOKUP(AL87,シフト記号表!$C$5:$Y$46,23,FALSE))</f>
        <v/>
      </c>
      <c r="AM89" s="149" t="str">
        <f>IF(AM87="","",VLOOKUP(AM87,シフト記号表!$C$5:$Y$46,23,FALSE))</f>
        <v/>
      </c>
      <c r="AN89" s="149" t="str">
        <f>IF(AN87="","",VLOOKUP(AN87,シフト記号表!$C$5:$Y$46,23,FALSE))</f>
        <v/>
      </c>
      <c r="AO89" s="150" t="str">
        <f>IF(AO87="","",VLOOKUP(AO87,シフト記号表!$C$5:$Y$46,23,FALSE))</f>
        <v/>
      </c>
      <c r="AP89" s="148" t="str">
        <f>IF(AP87="","",VLOOKUP(AP87,シフト記号表!$C$5:$Y$46,23,FALSE))</f>
        <v/>
      </c>
      <c r="AQ89" s="149" t="str">
        <f>IF(AQ87="","",VLOOKUP(AQ87,シフト記号表!$C$5:$Y$46,23,FALSE))</f>
        <v/>
      </c>
      <c r="AR89" s="149" t="str">
        <f>IF(AR87="","",VLOOKUP(AR87,シフト記号表!$C$5:$Y$46,23,FALSE))</f>
        <v/>
      </c>
      <c r="AS89" s="149" t="str">
        <f>IF(AS87="","",VLOOKUP(AS87,シフト記号表!$C$5:$Y$46,23,FALSE))</f>
        <v/>
      </c>
      <c r="AT89" s="149" t="str">
        <f>IF(AT87="","",VLOOKUP(AT87,シフト記号表!$C$5:$Y$46,23,FALSE))</f>
        <v/>
      </c>
      <c r="AU89" s="149" t="str">
        <f>IF(AU87="","",VLOOKUP(AU87,シフト記号表!$C$5:$Y$46,23,FALSE))</f>
        <v/>
      </c>
      <c r="AV89" s="150" t="str">
        <f>IF(AV87="","",VLOOKUP(AV87,シフト記号表!$C$5:$Y$46,23,FALSE))</f>
        <v/>
      </c>
      <c r="AW89" s="148" t="str">
        <f>IF(AW87="","",VLOOKUP(AW87,シフト記号表!$C$5:$Y$46,23,FALSE))</f>
        <v/>
      </c>
      <c r="AX89" s="149" t="str">
        <f>IF(AX87="","",VLOOKUP(AX87,シフト記号表!$C$5:$Y$46,23,FALSE))</f>
        <v/>
      </c>
      <c r="AY89" s="149" t="str">
        <f>IF(AY87="","",VLOOKUP(AY87,シフト記号表!$C$5:$Y$46,23,FALSE))</f>
        <v/>
      </c>
      <c r="AZ89" s="350">
        <f>IF($BC$3="計画",SUM(U89:AV89),IF($BC$3="実績",SUM(U89:AY89),""))</f>
        <v>0</v>
      </c>
      <c r="BA89" s="351"/>
      <c r="BB89" s="352">
        <f>IF($BC$3="計画",AZ89/4,IF($BC$3="実績",(AZ89/($L$10/7)),""))</f>
        <v>0</v>
      </c>
      <c r="BC89" s="353"/>
      <c r="BD89" s="453"/>
      <c r="BE89" s="454"/>
      <c r="BF89" s="454"/>
      <c r="BG89" s="454"/>
      <c r="BH89" s="455"/>
    </row>
    <row r="90" spans="2:60" ht="20.25" customHeight="1" x14ac:dyDescent="0.4">
      <c r="B90" s="497">
        <f t="shared" ref="B90:B107" si="65">((ROW()-17)+2)/3</f>
        <v>25</v>
      </c>
      <c r="C90" s="437"/>
      <c r="D90" s="438"/>
      <c r="E90" s="443"/>
      <c r="F90" s="444"/>
      <c r="G90" s="447"/>
      <c r="H90" s="448"/>
      <c r="I90" s="448"/>
      <c r="J90" s="436"/>
      <c r="K90" s="429"/>
      <c r="L90" s="421"/>
      <c r="M90" s="430"/>
      <c r="N90" s="229"/>
      <c r="O90" s="234"/>
      <c r="P90" s="155" t="s">
        <v>17</v>
      </c>
      <c r="Q90" s="163"/>
      <c r="R90" s="163"/>
      <c r="S90" s="164"/>
      <c r="T90" s="169"/>
      <c r="U90" s="72"/>
      <c r="V90" s="76"/>
      <c r="W90" s="76"/>
      <c r="X90" s="76"/>
      <c r="Y90" s="76"/>
      <c r="Z90" s="76"/>
      <c r="AA90" s="73"/>
      <c r="AB90" s="72"/>
      <c r="AC90" s="76"/>
      <c r="AD90" s="76"/>
      <c r="AE90" s="76"/>
      <c r="AF90" s="76"/>
      <c r="AG90" s="76"/>
      <c r="AH90" s="73"/>
      <c r="AI90" s="72"/>
      <c r="AJ90" s="76"/>
      <c r="AK90" s="76"/>
      <c r="AL90" s="76"/>
      <c r="AM90" s="76"/>
      <c r="AN90" s="76"/>
      <c r="AO90" s="73"/>
      <c r="AP90" s="72"/>
      <c r="AQ90" s="76"/>
      <c r="AR90" s="76"/>
      <c r="AS90" s="76"/>
      <c r="AT90" s="76"/>
      <c r="AU90" s="76"/>
      <c r="AV90" s="73"/>
      <c r="AW90" s="72"/>
      <c r="AX90" s="76"/>
      <c r="AY90" s="77"/>
      <c r="AZ90" s="365"/>
      <c r="BA90" s="366"/>
      <c r="BB90" s="367"/>
      <c r="BC90" s="368"/>
      <c r="BD90" s="420"/>
      <c r="BE90" s="421"/>
      <c r="BF90" s="421"/>
      <c r="BG90" s="421"/>
      <c r="BH90" s="422"/>
    </row>
    <row r="91" spans="2:60" ht="20.25" customHeight="1" x14ac:dyDescent="0.4">
      <c r="B91" s="494"/>
      <c r="C91" s="437"/>
      <c r="D91" s="438"/>
      <c r="E91" s="443"/>
      <c r="F91" s="444"/>
      <c r="G91" s="449"/>
      <c r="H91" s="450"/>
      <c r="I91" s="450"/>
      <c r="J91" s="438"/>
      <c r="K91" s="431"/>
      <c r="L91" s="424"/>
      <c r="M91" s="432"/>
      <c r="N91" s="236" t="str">
        <f t="shared" ref="N91" si="66">C90&amp;E90</f>
        <v/>
      </c>
      <c r="O91" s="233"/>
      <c r="P91" s="136" t="s">
        <v>82</v>
      </c>
      <c r="Q91" s="137"/>
      <c r="R91" s="137"/>
      <c r="S91" s="138"/>
      <c r="T91" s="139"/>
      <c r="U91" s="140" t="str">
        <f>IF(U90="","",VLOOKUP(U90,シフト記号表!$C$5:$W$46,21,FALSE))</f>
        <v/>
      </c>
      <c r="V91" s="141" t="str">
        <f>IF(V90="","",VLOOKUP(V90,シフト記号表!$C$5:$W$46,21,FALSE))</f>
        <v/>
      </c>
      <c r="W91" s="141" t="str">
        <f>IF(W90="","",VLOOKUP(W90,シフト記号表!$C$5:$W$46,21,FALSE))</f>
        <v/>
      </c>
      <c r="X91" s="141" t="str">
        <f>IF(X90="","",VLOOKUP(X90,シフト記号表!$C$5:$W$46,21,FALSE))</f>
        <v/>
      </c>
      <c r="Y91" s="141" t="str">
        <f>IF(Y90="","",VLOOKUP(Y90,シフト記号表!$C$5:$W$46,21,FALSE))</f>
        <v/>
      </c>
      <c r="Z91" s="141" t="str">
        <f>IF(Z90="","",VLOOKUP(Z90,シフト記号表!$C$5:$W$46,21,FALSE))</f>
        <v/>
      </c>
      <c r="AA91" s="142" t="str">
        <f>IF(AA90="","",VLOOKUP(AA90,シフト記号表!$C$5:$W$46,21,FALSE))</f>
        <v/>
      </c>
      <c r="AB91" s="140" t="str">
        <f>IF(AB90="","",VLOOKUP(AB90,シフト記号表!$C$5:$W$46,21,FALSE))</f>
        <v/>
      </c>
      <c r="AC91" s="141" t="str">
        <f>IF(AC90="","",VLOOKUP(AC90,シフト記号表!$C$5:$W$46,21,FALSE))</f>
        <v/>
      </c>
      <c r="AD91" s="141" t="str">
        <f>IF(AD90="","",VLOOKUP(AD90,シフト記号表!$C$5:$W$46,21,FALSE))</f>
        <v/>
      </c>
      <c r="AE91" s="141" t="str">
        <f>IF(AE90="","",VLOOKUP(AE90,シフト記号表!$C$5:$W$46,21,FALSE))</f>
        <v/>
      </c>
      <c r="AF91" s="141" t="str">
        <f>IF(AF90="","",VLOOKUP(AF90,シフト記号表!$C$5:$W$46,21,FALSE))</f>
        <v/>
      </c>
      <c r="AG91" s="141" t="str">
        <f>IF(AG90="","",VLOOKUP(AG90,シフト記号表!$C$5:$W$46,21,FALSE))</f>
        <v/>
      </c>
      <c r="AH91" s="142" t="str">
        <f>IF(AH90="","",VLOOKUP(AH90,シフト記号表!$C$5:$W$46,21,FALSE))</f>
        <v/>
      </c>
      <c r="AI91" s="140" t="str">
        <f>IF(AI90="","",VLOOKUP(AI90,シフト記号表!$C$5:$W$46,21,FALSE))</f>
        <v/>
      </c>
      <c r="AJ91" s="141" t="str">
        <f>IF(AJ90="","",VLOOKUP(AJ90,シフト記号表!$C$5:$W$46,21,FALSE))</f>
        <v/>
      </c>
      <c r="AK91" s="141" t="str">
        <f>IF(AK90="","",VLOOKUP(AK90,シフト記号表!$C$5:$W$46,21,FALSE))</f>
        <v/>
      </c>
      <c r="AL91" s="141" t="str">
        <f>IF(AL90="","",VLOOKUP(AL90,シフト記号表!$C$5:$W$46,21,FALSE))</f>
        <v/>
      </c>
      <c r="AM91" s="141" t="str">
        <f>IF(AM90="","",VLOOKUP(AM90,シフト記号表!$C$5:$W$46,21,FALSE))</f>
        <v/>
      </c>
      <c r="AN91" s="141" t="str">
        <f>IF(AN90="","",VLOOKUP(AN90,シフト記号表!$C$5:$W$46,21,FALSE))</f>
        <v/>
      </c>
      <c r="AO91" s="142" t="str">
        <f>IF(AO90="","",VLOOKUP(AO90,シフト記号表!$C$5:$W$46,21,FALSE))</f>
        <v/>
      </c>
      <c r="AP91" s="140" t="str">
        <f>IF(AP90="","",VLOOKUP(AP90,シフト記号表!$C$5:$W$46,21,FALSE))</f>
        <v/>
      </c>
      <c r="AQ91" s="141" t="str">
        <f>IF(AQ90="","",VLOOKUP(AQ90,シフト記号表!$C$5:$W$46,21,FALSE))</f>
        <v/>
      </c>
      <c r="AR91" s="141" t="str">
        <f>IF(AR90="","",VLOOKUP(AR90,シフト記号表!$C$5:$W$46,21,FALSE))</f>
        <v/>
      </c>
      <c r="AS91" s="141" t="str">
        <f>IF(AS90="","",VLOOKUP(AS90,シフト記号表!$C$5:$W$46,21,FALSE))</f>
        <v/>
      </c>
      <c r="AT91" s="141" t="str">
        <f>IF(AT90="","",VLOOKUP(AT90,シフト記号表!$C$5:$W$46,21,FALSE))</f>
        <v/>
      </c>
      <c r="AU91" s="141" t="str">
        <f>IF(AU90="","",VLOOKUP(AU90,シフト記号表!$C$5:$W$46,21,FALSE))</f>
        <v/>
      </c>
      <c r="AV91" s="142" t="str">
        <f>IF(AV90="","",VLOOKUP(AV90,シフト記号表!$C$5:$W$46,21,FALSE))</f>
        <v/>
      </c>
      <c r="AW91" s="140" t="str">
        <f>IF(AW90="","",VLOOKUP(AW90,シフト記号表!$C$5:$W$46,21,FALSE))</f>
        <v/>
      </c>
      <c r="AX91" s="141" t="str">
        <f>IF(AX90="","",VLOOKUP(AX90,シフト記号表!$C$5:$W$46,21,FALSE))</f>
        <v/>
      </c>
      <c r="AY91" s="141" t="str">
        <f>IF(AY90="","",VLOOKUP(AY90,シフト記号表!$C$5:$W$46,21,FALSE))</f>
        <v/>
      </c>
      <c r="AZ91" s="345">
        <f>IF($BC$3="計画",SUM(U91:AV91),IF($BC$3="実績",SUM(U91:AY91),""))</f>
        <v>0</v>
      </c>
      <c r="BA91" s="346"/>
      <c r="BB91" s="347">
        <f>IF($BC$3="計画",AZ91/4,IF($BC$3="実績",(AZ91/($L$10/7)),""))</f>
        <v>0</v>
      </c>
      <c r="BC91" s="348"/>
      <c r="BD91" s="423"/>
      <c r="BE91" s="424"/>
      <c r="BF91" s="424"/>
      <c r="BG91" s="424"/>
      <c r="BH91" s="425"/>
    </row>
    <row r="92" spans="2:60" ht="20.25" customHeight="1" x14ac:dyDescent="0.4">
      <c r="B92" s="496"/>
      <c r="C92" s="458"/>
      <c r="D92" s="459"/>
      <c r="E92" s="460"/>
      <c r="F92" s="461"/>
      <c r="G92" s="462"/>
      <c r="H92" s="463"/>
      <c r="I92" s="463"/>
      <c r="J92" s="459"/>
      <c r="K92" s="456"/>
      <c r="L92" s="454"/>
      <c r="M92" s="457"/>
      <c r="N92" s="228"/>
      <c r="O92" s="237" t="str">
        <f t="shared" ref="O92" si="67">C90&amp;E90</f>
        <v/>
      </c>
      <c r="P92" s="144" t="s">
        <v>124</v>
      </c>
      <c r="Q92" s="170"/>
      <c r="R92" s="170"/>
      <c r="S92" s="171"/>
      <c r="T92" s="172"/>
      <c r="U92" s="148" t="str">
        <f>IF(U90="","",VLOOKUP(U90,シフト記号表!$C$5:$Y$46,23,FALSE))</f>
        <v/>
      </c>
      <c r="V92" s="149" t="str">
        <f>IF(V90="","",VLOOKUP(V90,シフト記号表!$C$5:$Y$46,23,FALSE))</f>
        <v/>
      </c>
      <c r="W92" s="149" t="str">
        <f>IF(W90="","",VLOOKUP(W90,シフト記号表!$C$5:$Y$46,23,FALSE))</f>
        <v/>
      </c>
      <c r="X92" s="149" t="str">
        <f>IF(X90="","",VLOOKUP(X90,シフト記号表!$C$5:$Y$46,23,FALSE))</f>
        <v/>
      </c>
      <c r="Y92" s="149" t="str">
        <f>IF(Y90="","",VLOOKUP(Y90,シフト記号表!$C$5:$Y$46,23,FALSE))</f>
        <v/>
      </c>
      <c r="Z92" s="149" t="str">
        <f>IF(Z90="","",VLOOKUP(Z90,シフト記号表!$C$5:$Y$46,23,FALSE))</f>
        <v/>
      </c>
      <c r="AA92" s="150" t="str">
        <f>IF(AA90="","",VLOOKUP(AA90,シフト記号表!$C$5:$Y$46,23,FALSE))</f>
        <v/>
      </c>
      <c r="AB92" s="148" t="str">
        <f>IF(AB90="","",VLOOKUP(AB90,シフト記号表!$C$5:$Y$46,23,FALSE))</f>
        <v/>
      </c>
      <c r="AC92" s="149" t="str">
        <f>IF(AC90="","",VLOOKUP(AC90,シフト記号表!$C$5:$Y$46,23,FALSE))</f>
        <v/>
      </c>
      <c r="AD92" s="149" t="str">
        <f>IF(AD90="","",VLOOKUP(AD90,シフト記号表!$C$5:$Y$46,23,FALSE))</f>
        <v/>
      </c>
      <c r="AE92" s="149" t="str">
        <f>IF(AE90="","",VLOOKUP(AE90,シフト記号表!$C$5:$Y$46,23,FALSE))</f>
        <v/>
      </c>
      <c r="AF92" s="149" t="str">
        <f>IF(AF90="","",VLOOKUP(AF90,シフト記号表!$C$5:$Y$46,23,FALSE))</f>
        <v/>
      </c>
      <c r="AG92" s="149" t="str">
        <f>IF(AG90="","",VLOOKUP(AG90,シフト記号表!$C$5:$Y$46,23,FALSE))</f>
        <v/>
      </c>
      <c r="AH92" s="150" t="str">
        <f>IF(AH90="","",VLOOKUP(AH90,シフト記号表!$C$5:$Y$46,23,FALSE))</f>
        <v/>
      </c>
      <c r="AI92" s="148" t="str">
        <f>IF(AI90="","",VLOOKUP(AI90,シフト記号表!$C$5:$Y$46,23,FALSE))</f>
        <v/>
      </c>
      <c r="AJ92" s="149" t="str">
        <f>IF(AJ90="","",VLOOKUP(AJ90,シフト記号表!$C$5:$Y$46,23,FALSE))</f>
        <v/>
      </c>
      <c r="AK92" s="149" t="str">
        <f>IF(AK90="","",VLOOKUP(AK90,シフト記号表!$C$5:$Y$46,23,FALSE))</f>
        <v/>
      </c>
      <c r="AL92" s="149" t="str">
        <f>IF(AL90="","",VLOOKUP(AL90,シフト記号表!$C$5:$Y$46,23,FALSE))</f>
        <v/>
      </c>
      <c r="AM92" s="149" t="str">
        <f>IF(AM90="","",VLOOKUP(AM90,シフト記号表!$C$5:$Y$46,23,FALSE))</f>
        <v/>
      </c>
      <c r="AN92" s="149" t="str">
        <f>IF(AN90="","",VLOOKUP(AN90,シフト記号表!$C$5:$Y$46,23,FALSE))</f>
        <v/>
      </c>
      <c r="AO92" s="150" t="str">
        <f>IF(AO90="","",VLOOKUP(AO90,シフト記号表!$C$5:$Y$46,23,FALSE))</f>
        <v/>
      </c>
      <c r="AP92" s="148" t="str">
        <f>IF(AP90="","",VLOOKUP(AP90,シフト記号表!$C$5:$Y$46,23,FALSE))</f>
        <v/>
      </c>
      <c r="AQ92" s="149" t="str">
        <f>IF(AQ90="","",VLOOKUP(AQ90,シフト記号表!$C$5:$Y$46,23,FALSE))</f>
        <v/>
      </c>
      <c r="AR92" s="149" t="str">
        <f>IF(AR90="","",VLOOKUP(AR90,シフト記号表!$C$5:$Y$46,23,FALSE))</f>
        <v/>
      </c>
      <c r="AS92" s="149" t="str">
        <f>IF(AS90="","",VLOOKUP(AS90,シフト記号表!$C$5:$Y$46,23,FALSE))</f>
        <v/>
      </c>
      <c r="AT92" s="149" t="str">
        <f>IF(AT90="","",VLOOKUP(AT90,シフト記号表!$C$5:$Y$46,23,FALSE))</f>
        <v/>
      </c>
      <c r="AU92" s="149" t="str">
        <f>IF(AU90="","",VLOOKUP(AU90,シフト記号表!$C$5:$Y$46,23,FALSE))</f>
        <v/>
      </c>
      <c r="AV92" s="150" t="str">
        <f>IF(AV90="","",VLOOKUP(AV90,シフト記号表!$C$5:$Y$46,23,FALSE))</f>
        <v/>
      </c>
      <c r="AW92" s="148" t="str">
        <f>IF(AW90="","",VLOOKUP(AW90,シフト記号表!$C$5:$Y$46,23,FALSE))</f>
        <v/>
      </c>
      <c r="AX92" s="149" t="str">
        <f>IF(AX90="","",VLOOKUP(AX90,シフト記号表!$C$5:$Y$46,23,FALSE))</f>
        <v/>
      </c>
      <c r="AY92" s="149" t="str">
        <f>IF(AY90="","",VLOOKUP(AY90,シフト記号表!$C$5:$Y$46,23,FALSE))</f>
        <v/>
      </c>
      <c r="AZ92" s="350">
        <f>IF($BC$3="計画",SUM(U92:AV92),IF($BC$3="実績",SUM(U92:AY92),""))</f>
        <v>0</v>
      </c>
      <c r="BA92" s="351"/>
      <c r="BB92" s="352">
        <f>IF($BC$3="計画",AZ92/4,IF($BC$3="実績",(AZ92/($L$10/7)),""))</f>
        <v>0</v>
      </c>
      <c r="BC92" s="353"/>
      <c r="BD92" s="453"/>
      <c r="BE92" s="454"/>
      <c r="BF92" s="454"/>
      <c r="BG92" s="454"/>
      <c r="BH92" s="455"/>
    </row>
    <row r="93" spans="2:60" ht="20.25" customHeight="1" x14ac:dyDescent="0.4">
      <c r="B93" s="497">
        <f t="shared" ref="B93:B107" si="68">((ROW()-17)+2)/3</f>
        <v>26</v>
      </c>
      <c r="C93" s="437"/>
      <c r="D93" s="438"/>
      <c r="E93" s="443"/>
      <c r="F93" s="444"/>
      <c r="G93" s="447"/>
      <c r="H93" s="448"/>
      <c r="I93" s="448"/>
      <c r="J93" s="436"/>
      <c r="K93" s="429"/>
      <c r="L93" s="421"/>
      <c r="M93" s="430"/>
      <c r="N93" s="227"/>
      <c r="O93" s="226"/>
      <c r="P93" s="155" t="s">
        <v>17</v>
      </c>
      <c r="Q93" s="163"/>
      <c r="R93" s="163"/>
      <c r="S93" s="164"/>
      <c r="T93" s="169"/>
      <c r="U93" s="72"/>
      <c r="V93" s="76"/>
      <c r="W93" s="76"/>
      <c r="X93" s="76"/>
      <c r="Y93" s="76"/>
      <c r="Z93" s="76"/>
      <c r="AA93" s="73"/>
      <c r="AB93" s="72"/>
      <c r="AC93" s="76"/>
      <c r="AD93" s="76"/>
      <c r="AE93" s="76"/>
      <c r="AF93" s="76"/>
      <c r="AG93" s="76"/>
      <c r="AH93" s="73"/>
      <c r="AI93" s="72"/>
      <c r="AJ93" s="76"/>
      <c r="AK93" s="76"/>
      <c r="AL93" s="76"/>
      <c r="AM93" s="76"/>
      <c r="AN93" s="76"/>
      <c r="AO93" s="73"/>
      <c r="AP93" s="72"/>
      <c r="AQ93" s="76"/>
      <c r="AR93" s="76"/>
      <c r="AS93" s="76"/>
      <c r="AT93" s="76"/>
      <c r="AU93" s="76"/>
      <c r="AV93" s="73"/>
      <c r="AW93" s="72"/>
      <c r="AX93" s="76"/>
      <c r="AY93" s="77"/>
      <c r="AZ93" s="365"/>
      <c r="BA93" s="366"/>
      <c r="BB93" s="367"/>
      <c r="BC93" s="368"/>
      <c r="BD93" s="420"/>
      <c r="BE93" s="421"/>
      <c r="BF93" s="421"/>
      <c r="BG93" s="421"/>
      <c r="BH93" s="422"/>
    </row>
    <row r="94" spans="2:60" ht="20.25" customHeight="1" x14ac:dyDescent="0.4">
      <c r="B94" s="494"/>
      <c r="C94" s="437"/>
      <c r="D94" s="438"/>
      <c r="E94" s="443"/>
      <c r="F94" s="444"/>
      <c r="G94" s="449"/>
      <c r="H94" s="450"/>
      <c r="I94" s="450"/>
      <c r="J94" s="438"/>
      <c r="K94" s="431"/>
      <c r="L94" s="424"/>
      <c r="M94" s="432"/>
      <c r="N94" s="235" t="str">
        <f t="shared" ref="N94" si="69">C93&amp;E93</f>
        <v/>
      </c>
      <c r="O94" s="226"/>
      <c r="P94" s="136" t="s">
        <v>82</v>
      </c>
      <c r="Q94" s="137"/>
      <c r="R94" s="137"/>
      <c r="S94" s="138"/>
      <c r="T94" s="139"/>
      <c r="U94" s="140" t="str">
        <f>IF(U93="","",VLOOKUP(U93,シフト記号表!$C$5:$W$46,21,FALSE))</f>
        <v/>
      </c>
      <c r="V94" s="141" t="str">
        <f>IF(V93="","",VLOOKUP(V93,シフト記号表!$C$5:$W$46,21,FALSE))</f>
        <v/>
      </c>
      <c r="W94" s="141" t="str">
        <f>IF(W93="","",VLOOKUP(W93,シフト記号表!$C$5:$W$46,21,FALSE))</f>
        <v/>
      </c>
      <c r="X94" s="141" t="str">
        <f>IF(X93="","",VLOOKUP(X93,シフト記号表!$C$5:$W$46,21,FALSE))</f>
        <v/>
      </c>
      <c r="Y94" s="141" t="str">
        <f>IF(Y93="","",VLOOKUP(Y93,シフト記号表!$C$5:$W$46,21,FALSE))</f>
        <v/>
      </c>
      <c r="Z94" s="141" t="str">
        <f>IF(Z93="","",VLOOKUP(Z93,シフト記号表!$C$5:$W$46,21,FALSE))</f>
        <v/>
      </c>
      <c r="AA94" s="142" t="str">
        <f>IF(AA93="","",VLOOKUP(AA93,シフト記号表!$C$5:$W$46,21,FALSE))</f>
        <v/>
      </c>
      <c r="AB94" s="140" t="str">
        <f>IF(AB93="","",VLOOKUP(AB93,シフト記号表!$C$5:$W$46,21,FALSE))</f>
        <v/>
      </c>
      <c r="AC94" s="141" t="str">
        <f>IF(AC93="","",VLOOKUP(AC93,シフト記号表!$C$5:$W$46,21,FALSE))</f>
        <v/>
      </c>
      <c r="AD94" s="141" t="str">
        <f>IF(AD93="","",VLOOKUP(AD93,シフト記号表!$C$5:$W$46,21,FALSE))</f>
        <v/>
      </c>
      <c r="AE94" s="141" t="str">
        <f>IF(AE93="","",VLOOKUP(AE93,シフト記号表!$C$5:$W$46,21,FALSE))</f>
        <v/>
      </c>
      <c r="AF94" s="141" t="str">
        <f>IF(AF93="","",VLOOKUP(AF93,シフト記号表!$C$5:$W$46,21,FALSE))</f>
        <v/>
      </c>
      <c r="AG94" s="141" t="str">
        <f>IF(AG93="","",VLOOKUP(AG93,シフト記号表!$C$5:$W$46,21,FALSE))</f>
        <v/>
      </c>
      <c r="AH94" s="142" t="str">
        <f>IF(AH93="","",VLOOKUP(AH93,シフト記号表!$C$5:$W$46,21,FALSE))</f>
        <v/>
      </c>
      <c r="AI94" s="140" t="str">
        <f>IF(AI93="","",VLOOKUP(AI93,シフト記号表!$C$5:$W$46,21,FALSE))</f>
        <v/>
      </c>
      <c r="AJ94" s="141" t="str">
        <f>IF(AJ93="","",VLOOKUP(AJ93,シフト記号表!$C$5:$W$46,21,FALSE))</f>
        <v/>
      </c>
      <c r="AK94" s="141" t="str">
        <f>IF(AK93="","",VLOOKUP(AK93,シフト記号表!$C$5:$W$46,21,FALSE))</f>
        <v/>
      </c>
      <c r="AL94" s="141" t="str">
        <f>IF(AL93="","",VLOOKUP(AL93,シフト記号表!$C$5:$W$46,21,FALSE))</f>
        <v/>
      </c>
      <c r="AM94" s="141" t="str">
        <f>IF(AM93="","",VLOOKUP(AM93,シフト記号表!$C$5:$W$46,21,FALSE))</f>
        <v/>
      </c>
      <c r="AN94" s="141" t="str">
        <f>IF(AN93="","",VLOOKUP(AN93,シフト記号表!$C$5:$W$46,21,FALSE))</f>
        <v/>
      </c>
      <c r="AO94" s="142" t="str">
        <f>IF(AO93="","",VLOOKUP(AO93,シフト記号表!$C$5:$W$46,21,FALSE))</f>
        <v/>
      </c>
      <c r="AP94" s="140" t="str">
        <f>IF(AP93="","",VLOOKUP(AP93,シフト記号表!$C$5:$W$46,21,FALSE))</f>
        <v/>
      </c>
      <c r="AQ94" s="141" t="str">
        <f>IF(AQ93="","",VLOOKUP(AQ93,シフト記号表!$C$5:$W$46,21,FALSE))</f>
        <v/>
      </c>
      <c r="AR94" s="141" t="str">
        <f>IF(AR93="","",VLOOKUP(AR93,シフト記号表!$C$5:$W$46,21,FALSE))</f>
        <v/>
      </c>
      <c r="AS94" s="141" t="str">
        <f>IF(AS93="","",VLOOKUP(AS93,シフト記号表!$C$5:$W$46,21,FALSE))</f>
        <v/>
      </c>
      <c r="AT94" s="141" t="str">
        <f>IF(AT93="","",VLOOKUP(AT93,シフト記号表!$C$5:$W$46,21,FALSE))</f>
        <v/>
      </c>
      <c r="AU94" s="141" t="str">
        <f>IF(AU93="","",VLOOKUP(AU93,シフト記号表!$C$5:$W$46,21,FALSE))</f>
        <v/>
      </c>
      <c r="AV94" s="142" t="str">
        <f>IF(AV93="","",VLOOKUP(AV93,シフト記号表!$C$5:$W$46,21,FALSE))</f>
        <v/>
      </c>
      <c r="AW94" s="140" t="str">
        <f>IF(AW93="","",VLOOKUP(AW93,シフト記号表!$C$5:$W$46,21,FALSE))</f>
        <v/>
      </c>
      <c r="AX94" s="141" t="str">
        <f>IF(AX93="","",VLOOKUP(AX93,シフト記号表!$C$5:$W$46,21,FALSE))</f>
        <v/>
      </c>
      <c r="AY94" s="141" t="str">
        <f>IF(AY93="","",VLOOKUP(AY93,シフト記号表!$C$5:$W$46,21,FALSE))</f>
        <v/>
      </c>
      <c r="AZ94" s="345">
        <f>IF($BC$3="計画",SUM(U94:AV94),IF($BC$3="実績",SUM(U94:AY94),""))</f>
        <v>0</v>
      </c>
      <c r="BA94" s="346"/>
      <c r="BB94" s="347">
        <f>IF($BC$3="計画",AZ94/4,IF($BC$3="実績",(AZ94/($L$10/7)),""))</f>
        <v>0</v>
      </c>
      <c r="BC94" s="348"/>
      <c r="BD94" s="423"/>
      <c r="BE94" s="424"/>
      <c r="BF94" s="424"/>
      <c r="BG94" s="424"/>
      <c r="BH94" s="425"/>
    </row>
    <row r="95" spans="2:60" ht="20.25" customHeight="1" x14ac:dyDescent="0.4">
      <c r="B95" s="496"/>
      <c r="C95" s="458"/>
      <c r="D95" s="459"/>
      <c r="E95" s="460"/>
      <c r="F95" s="461"/>
      <c r="G95" s="462"/>
      <c r="H95" s="463"/>
      <c r="I95" s="463"/>
      <c r="J95" s="459"/>
      <c r="K95" s="456"/>
      <c r="L95" s="454"/>
      <c r="M95" s="457"/>
      <c r="N95" s="227"/>
      <c r="O95" s="226" t="str">
        <f t="shared" ref="O95" si="70">C93&amp;E93</f>
        <v/>
      </c>
      <c r="P95" s="144" t="s">
        <v>124</v>
      </c>
      <c r="Q95" s="170"/>
      <c r="R95" s="170"/>
      <c r="S95" s="171"/>
      <c r="T95" s="172"/>
      <c r="U95" s="148" t="str">
        <f>IF(U93="","",VLOOKUP(U93,シフト記号表!$C$5:$Y$46,23,FALSE))</f>
        <v/>
      </c>
      <c r="V95" s="149" t="str">
        <f>IF(V93="","",VLOOKUP(V93,シフト記号表!$C$5:$Y$46,23,FALSE))</f>
        <v/>
      </c>
      <c r="W95" s="149" t="str">
        <f>IF(W93="","",VLOOKUP(W93,シフト記号表!$C$5:$Y$46,23,FALSE))</f>
        <v/>
      </c>
      <c r="X95" s="149" t="str">
        <f>IF(X93="","",VLOOKUP(X93,シフト記号表!$C$5:$Y$46,23,FALSE))</f>
        <v/>
      </c>
      <c r="Y95" s="149" t="str">
        <f>IF(Y93="","",VLOOKUP(Y93,シフト記号表!$C$5:$Y$46,23,FALSE))</f>
        <v/>
      </c>
      <c r="Z95" s="149" t="str">
        <f>IF(Z93="","",VLOOKUP(Z93,シフト記号表!$C$5:$Y$46,23,FALSE))</f>
        <v/>
      </c>
      <c r="AA95" s="150" t="str">
        <f>IF(AA93="","",VLOOKUP(AA93,シフト記号表!$C$5:$Y$46,23,FALSE))</f>
        <v/>
      </c>
      <c r="AB95" s="148" t="str">
        <f>IF(AB93="","",VLOOKUP(AB93,シフト記号表!$C$5:$Y$46,23,FALSE))</f>
        <v/>
      </c>
      <c r="AC95" s="149" t="str">
        <f>IF(AC93="","",VLOOKUP(AC93,シフト記号表!$C$5:$Y$46,23,FALSE))</f>
        <v/>
      </c>
      <c r="AD95" s="149" t="str">
        <f>IF(AD93="","",VLOOKUP(AD93,シフト記号表!$C$5:$Y$46,23,FALSE))</f>
        <v/>
      </c>
      <c r="AE95" s="149" t="str">
        <f>IF(AE93="","",VLOOKUP(AE93,シフト記号表!$C$5:$Y$46,23,FALSE))</f>
        <v/>
      </c>
      <c r="AF95" s="149" t="str">
        <f>IF(AF93="","",VLOOKUP(AF93,シフト記号表!$C$5:$Y$46,23,FALSE))</f>
        <v/>
      </c>
      <c r="AG95" s="149" t="str">
        <f>IF(AG93="","",VLOOKUP(AG93,シフト記号表!$C$5:$Y$46,23,FALSE))</f>
        <v/>
      </c>
      <c r="AH95" s="150" t="str">
        <f>IF(AH93="","",VLOOKUP(AH93,シフト記号表!$C$5:$Y$46,23,FALSE))</f>
        <v/>
      </c>
      <c r="AI95" s="148" t="str">
        <f>IF(AI93="","",VLOOKUP(AI93,シフト記号表!$C$5:$Y$46,23,FALSE))</f>
        <v/>
      </c>
      <c r="AJ95" s="149" t="str">
        <f>IF(AJ93="","",VLOOKUP(AJ93,シフト記号表!$C$5:$Y$46,23,FALSE))</f>
        <v/>
      </c>
      <c r="AK95" s="149" t="str">
        <f>IF(AK93="","",VLOOKUP(AK93,シフト記号表!$C$5:$Y$46,23,FALSE))</f>
        <v/>
      </c>
      <c r="AL95" s="149" t="str">
        <f>IF(AL93="","",VLOOKUP(AL93,シフト記号表!$C$5:$Y$46,23,FALSE))</f>
        <v/>
      </c>
      <c r="AM95" s="149" t="str">
        <f>IF(AM93="","",VLOOKUP(AM93,シフト記号表!$C$5:$Y$46,23,FALSE))</f>
        <v/>
      </c>
      <c r="AN95" s="149" t="str">
        <f>IF(AN93="","",VLOOKUP(AN93,シフト記号表!$C$5:$Y$46,23,FALSE))</f>
        <v/>
      </c>
      <c r="AO95" s="150" t="str">
        <f>IF(AO93="","",VLOOKUP(AO93,シフト記号表!$C$5:$Y$46,23,FALSE))</f>
        <v/>
      </c>
      <c r="AP95" s="148" t="str">
        <f>IF(AP93="","",VLOOKUP(AP93,シフト記号表!$C$5:$Y$46,23,FALSE))</f>
        <v/>
      </c>
      <c r="AQ95" s="149" t="str">
        <f>IF(AQ93="","",VLOOKUP(AQ93,シフト記号表!$C$5:$Y$46,23,FALSE))</f>
        <v/>
      </c>
      <c r="AR95" s="149" t="str">
        <f>IF(AR93="","",VLOOKUP(AR93,シフト記号表!$C$5:$Y$46,23,FALSE))</f>
        <v/>
      </c>
      <c r="AS95" s="149" t="str">
        <f>IF(AS93="","",VLOOKUP(AS93,シフト記号表!$C$5:$Y$46,23,FALSE))</f>
        <v/>
      </c>
      <c r="AT95" s="149" t="str">
        <f>IF(AT93="","",VLOOKUP(AT93,シフト記号表!$C$5:$Y$46,23,FALSE))</f>
        <v/>
      </c>
      <c r="AU95" s="149" t="str">
        <f>IF(AU93="","",VLOOKUP(AU93,シフト記号表!$C$5:$Y$46,23,FALSE))</f>
        <v/>
      </c>
      <c r="AV95" s="150" t="str">
        <f>IF(AV93="","",VLOOKUP(AV93,シフト記号表!$C$5:$Y$46,23,FALSE))</f>
        <v/>
      </c>
      <c r="AW95" s="148" t="str">
        <f>IF(AW93="","",VLOOKUP(AW93,シフト記号表!$C$5:$Y$46,23,FALSE))</f>
        <v/>
      </c>
      <c r="AX95" s="149" t="str">
        <f>IF(AX93="","",VLOOKUP(AX93,シフト記号表!$C$5:$Y$46,23,FALSE))</f>
        <v/>
      </c>
      <c r="AY95" s="149" t="str">
        <f>IF(AY93="","",VLOOKUP(AY93,シフト記号表!$C$5:$Y$46,23,FALSE))</f>
        <v/>
      </c>
      <c r="AZ95" s="350">
        <f>IF($BC$3="計画",SUM(U95:AV95),IF($BC$3="実績",SUM(U95:AY95),""))</f>
        <v>0</v>
      </c>
      <c r="BA95" s="351"/>
      <c r="BB95" s="352">
        <f>IF($BC$3="計画",AZ95/4,IF($BC$3="実績",(AZ95/($L$10/7)),""))</f>
        <v>0</v>
      </c>
      <c r="BC95" s="353"/>
      <c r="BD95" s="453"/>
      <c r="BE95" s="454"/>
      <c r="BF95" s="454"/>
      <c r="BG95" s="454"/>
      <c r="BH95" s="455"/>
    </row>
    <row r="96" spans="2:60" ht="20.25" customHeight="1" x14ac:dyDescent="0.4">
      <c r="B96" s="497">
        <f t="shared" ref="B96:B107" si="71">((ROW()-17)+2)/3</f>
        <v>27</v>
      </c>
      <c r="C96" s="437"/>
      <c r="D96" s="438"/>
      <c r="E96" s="443"/>
      <c r="F96" s="444"/>
      <c r="G96" s="447"/>
      <c r="H96" s="448"/>
      <c r="I96" s="448"/>
      <c r="J96" s="436"/>
      <c r="K96" s="429"/>
      <c r="L96" s="421"/>
      <c r="M96" s="430"/>
      <c r="N96" s="229"/>
      <c r="O96" s="234"/>
      <c r="P96" s="155" t="s">
        <v>17</v>
      </c>
      <c r="Q96" s="163"/>
      <c r="R96" s="163"/>
      <c r="S96" s="164"/>
      <c r="T96" s="169"/>
      <c r="U96" s="72"/>
      <c r="V96" s="76"/>
      <c r="W96" s="76"/>
      <c r="X96" s="76"/>
      <c r="Y96" s="76"/>
      <c r="Z96" s="76"/>
      <c r="AA96" s="73"/>
      <c r="AB96" s="72"/>
      <c r="AC96" s="76"/>
      <c r="AD96" s="76"/>
      <c r="AE96" s="76"/>
      <c r="AF96" s="76"/>
      <c r="AG96" s="76"/>
      <c r="AH96" s="73"/>
      <c r="AI96" s="72"/>
      <c r="AJ96" s="76"/>
      <c r="AK96" s="76"/>
      <c r="AL96" s="76"/>
      <c r="AM96" s="76"/>
      <c r="AN96" s="76"/>
      <c r="AO96" s="73"/>
      <c r="AP96" s="72"/>
      <c r="AQ96" s="76"/>
      <c r="AR96" s="76"/>
      <c r="AS96" s="76"/>
      <c r="AT96" s="76"/>
      <c r="AU96" s="76"/>
      <c r="AV96" s="73"/>
      <c r="AW96" s="72"/>
      <c r="AX96" s="76"/>
      <c r="AY96" s="77"/>
      <c r="AZ96" s="365"/>
      <c r="BA96" s="366"/>
      <c r="BB96" s="367"/>
      <c r="BC96" s="368"/>
      <c r="BD96" s="420"/>
      <c r="BE96" s="421"/>
      <c r="BF96" s="421"/>
      <c r="BG96" s="421"/>
      <c r="BH96" s="422"/>
    </row>
    <row r="97" spans="2:60" ht="20.25" customHeight="1" x14ac:dyDescent="0.4">
      <c r="B97" s="494"/>
      <c r="C97" s="437"/>
      <c r="D97" s="438"/>
      <c r="E97" s="443"/>
      <c r="F97" s="444"/>
      <c r="G97" s="449"/>
      <c r="H97" s="450"/>
      <c r="I97" s="450"/>
      <c r="J97" s="438"/>
      <c r="K97" s="431"/>
      <c r="L97" s="424"/>
      <c r="M97" s="432"/>
      <c r="N97" s="236" t="str">
        <f t="shared" ref="N97" si="72">C96&amp;E96</f>
        <v/>
      </c>
      <c r="O97" s="233"/>
      <c r="P97" s="136" t="s">
        <v>82</v>
      </c>
      <c r="Q97" s="137"/>
      <c r="R97" s="137"/>
      <c r="S97" s="138"/>
      <c r="T97" s="139"/>
      <c r="U97" s="140" t="str">
        <f>IF(U96="","",VLOOKUP(U96,シフト記号表!$C$5:$W$46,21,FALSE))</f>
        <v/>
      </c>
      <c r="V97" s="141" t="str">
        <f>IF(V96="","",VLOOKUP(V96,シフト記号表!$C$5:$W$46,21,FALSE))</f>
        <v/>
      </c>
      <c r="W97" s="141" t="str">
        <f>IF(W96="","",VLOOKUP(W96,シフト記号表!$C$5:$W$46,21,FALSE))</f>
        <v/>
      </c>
      <c r="X97" s="141" t="str">
        <f>IF(X96="","",VLOOKUP(X96,シフト記号表!$C$5:$W$46,21,FALSE))</f>
        <v/>
      </c>
      <c r="Y97" s="141" t="str">
        <f>IF(Y96="","",VLOOKUP(Y96,シフト記号表!$C$5:$W$46,21,FALSE))</f>
        <v/>
      </c>
      <c r="Z97" s="141" t="str">
        <f>IF(Z96="","",VLOOKUP(Z96,シフト記号表!$C$5:$W$46,21,FALSE))</f>
        <v/>
      </c>
      <c r="AA97" s="142" t="str">
        <f>IF(AA96="","",VLOOKUP(AA96,シフト記号表!$C$5:$W$46,21,FALSE))</f>
        <v/>
      </c>
      <c r="AB97" s="140" t="str">
        <f>IF(AB96="","",VLOOKUP(AB96,シフト記号表!$C$5:$W$46,21,FALSE))</f>
        <v/>
      </c>
      <c r="AC97" s="141" t="str">
        <f>IF(AC96="","",VLOOKUP(AC96,シフト記号表!$C$5:$W$46,21,FALSE))</f>
        <v/>
      </c>
      <c r="AD97" s="141" t="str">
        <f>IF(AD96="","",VLOOKUP(AD96,シフト記号表!$C$5:$W$46,21,FALSE))</f>
        <v/>
      </c>
      <c r="AE97" s="141" t="str">
        <f>IF(AE96="","",VLOOKUP(AE96,シフト記号表!$C$5:$W$46,21,FALSE))</f>
        <v/>
      </c>
      <c r="AF97" s="141" t="str">
        <f>IF(AF96="","",VLOOKUP(AF96,シフト記号表!$C$5:$W$46,21,FALSE))</f>
        <v/>
      </c>
      <c r="AG97" s="141" t="str">
        <f>IF(AG96="","",VLOOKUP(AG96,シフト記号表!$C$5:$W$46,21,FALSE))</f>
        <v/>
      </c>
      <c r="AH97" s="142" t="str">
        <f>IF(AH96="","",VLOOKUP(AH96,シフト記号表!$C$5:$W$46,21,FALSE))</f>
        <v/>
      </c>
      <c r="AI97" s="140" t="str">
        <f>IF(AI96="","",VLOOKUP(AI96,シフト記号表!$C$5:$W$46,21,FALSE))</f>
        <v/>
      </c>
      <c r="AJ97" s="141" t="str">
        <f>IF(AJ96="","",VLOOKUP(AJ96,シフト記号表!$C$5:$W$46,21,FALSE))</f>
        <v/>
      </c>
      <c r="AK97" s="141" t="str">
        <f>IF(AK96="","",VLOOKUP(AK96,シフト記号表!$C$5:$W$46,21,FALSE))</f>
        <v/>
      </c>
      <c r="AL97" s="141" t="str">
        <f>IF(AL96="","",VLOOKUP(AL96,シフト記号表!$C$5:$W$46,21,FALSE))</f>
        <v/>
      </c>
      <c r="AM97" s="141" t="str">
        <f>IF(AM96="","",VLOOKUP(AM96,シフト記号表!$C$5:$W$46,21,FALSE))</f>
        <v/>
      </c>
      <c r="AN97" s="141" t="str">
        <f>IF(AN96="","",VLOOKUP(AN96,シフト記号表!$C$5:$W$46,21,FALSE))</f>
        <v/>
      </c>
      <c r="AO97" s="142" t="str">
        <f>IF(AO96="","",VLOOKUP(AO96,シフト記号表!$C$5:$W$46,21,FALSE))</f>
        <v/>
      </c>
      <c r="AP97" s="140" t="str">
        <f>IF(AP96="","",VLOOKUP(AP96,シフト記号表!$C$5:$W$46,21,FALSE))</f>
        <v/>
      </c>
      <c r="AQ97" s="141" t="str">
        <f>IF(AQ96="","",VLOOKUP(AQ96,シフト記号表!$C$5:$W$46,21,FALSE))</f>
        <v/>
      </c>
      <c r="AR97" s="141" t="str">
        <f>IF(AR96="","",VLOOKUP(AR96,シフト記号表!$C$5:$W$46,21,FALSE))</f>
        <v/>
      </c>
      <c r="AS97" s="141" t="str">
        <f>IF(AS96="","",VLOOKUP(AS96,シフト記号表!$C$5:$W$46,21,FALSE))</f>
        <v/>
      </c>
      <c r="AT97" s="141" t="str">
        <f>IF(AT96="","",VLOOKUP(AT96,シフト記号表!$C$5:$W$46,21,FALSE))</f>
        <v/>
      </c>
      <c r="AU97" s="141" t="str">
        <f>IF(AU96="","",VLOOKUP(AU96,シフト記号表!$C$5:$W$46,21,FALSE))</f>
        <v/>
      </c>
      <c r="AV97" s="142" t="str">
        <f>IF(AV96="","",VLOOKUP(AV96,シフト記号表!$C$5:$W$46,21,FALSE))</f>
        <v/>
      </c>
      <c r="AW97" s="140" t="str">
        <f>IF(AW96="","",VLOOKUP(AW96,シフト記号表!$C$5:$W$46,21,FALSE))</f>
        <v/>
      </c>
      <c r="AX97" s="141" t="str">
        <f>IF(AX96="","",VLOOKUP(AX96,シフト記号表!$C$5:$W$46,21,FALSE))</f>
        <v/>
      </c>
      <c r="AY97" s="141" t="str">
        <f>IF(AY96="","",VLOOKUP(AY96,シフト記号表!$C$5:$W$46,21,FALSE))</f>
        <v/>
      </c>
      <c r="AZ97" s="345">
        <f>IF($BC$3="計画",SUM(U97:AV97),IF($BC$3="実績",SUM(U97:AY97),""))</f>
        <v>0</v>
      </c>
      <c r="BA97" s="346"/>
      <c r="BB97" s="347">
        <f>IF($BC$3="計画",AZ97/4,IF($BC$3="実績",(AZ97/($L$10/7)),""))</f>
        <v>0</v>
      </c>
      <c r="BC97" s="348"/>
      <c r="BD97" s="423"/>
      <c r="BE97" s="424"/>
      <c r="BF97" s="424"/>
      <c r="BG97" s="424"/>
      <c r="BH97" s="425"/>
    </row>
    <row r="98" spans="2:60" ht="20.25" customHeight="1" x14ac:dyDescent="0.4">
      <c r="B98" s="496"/>
      <c r="C98" s="458"/>
      <c r="D98" s="459"/>
      <c r="E98" s="460"/>
      <c r="F98" s="461"/>
      <c r="G98" s="462"/>
      <c r="H98" s="463"/>
      <c r="I98" s="463"/>
      <c r="J98" s="459"/>
      <c r="K98" s="456"/>
      <c r="L98" s="454"/>
      <c r="M98" s="457"/>
      <c r="N98" s="228"/>
      <c r="O98" s="237" t="str">
        <f t="shared" ref="O98" si="73">C96&amp;E96</f>
        <v/>
      </c>
      <c r="P98" s="144" t="s">
        <v>124</v>
      </c>
      <c r="Q98" s="170"/>
      <c r="R98" s="170"/>
      <c r="S98" s="171"/>
      <c r="T98" s="172"/>
      <c r="U98" s="148" t="str">
        <f>IF(U96="","",VLOOKUP(U96,シフト記号表!$C$5:$Y$46,23,FALSE))</f>
        <v/>
      </c>
      <c r="V98" s="149" t="str">
        <f>IF(V96="","",VLOOKUP(V96,シフト記号表!$C$5:$Y$46,23,FALSE))</f>
        <v/>
      </c>
      <c r="W98" s="149" t="str">
        <f>IF(W96="","",VLOOKUP(W96,シフト記号表!$C$5:$Y$46,23,FALSE))</f>
        <v/>
      </c>
      <c r="X98" s="149" t="str">
        <f>IF(X96="","",VLOOKUP(X96,シフト記号表!$C$5:$Y$46,23,FALSE))</f>
        <v/>
      </c>
      <c r="Y98" s="149" t="str">
        <f>IF(Y96="","",VLOOKUP(Y96,シフト記号表!$C$5:$Y$46,23,FALSE))</f>
        <v/>
      </c>
      <c r="Z98" s="149" t="str">
        <f>IF(Z96="","",VLOOKUP(Z96,シフト記号表!$C$5:$Y$46,23,FALSE))</f>
        <v/>
      </c>
      <c r="AA98" s="150" t="str">
        <f>IF(AA96="","",VLOOKUP(AA96,シフト記号表!$C$5:$Y$46,23,FALSE))</f>
        <v/>
      </c>
      <c r="AB98" s="148" t="str">
        <f>IF(AB96="","",VLOOKUP(AB96,シフト記号表!$C$5:$Y$46,23,FALSE))</f>
        <v/>
      </c>
      <c r="AC98" s="149" t="str">
        <f>IF(AC96="","",VLOOKUP(AC96,シフト記号表!$C$5:$Y$46,23,FALSE))</f>
        <v/>
      </c>
      <c r="AD98" s="149" t="str">
        <f>IF(AD96="","",VLOOKUP(AD96,シフト記号表!$C$5:$Y$46,23,FALSE))</f>
        <v/>
      </c>
      <c r="AE98" s="149" t="str">
        <f>IF(AE96="","",VLOOKUP(AE96,シフト記号表!$C$5:$Y$46,23,FALSE))</f>
        <v/>
      </c>
      <c r="AF98" s="149" t="str">
        <f>IF(AF96="","",VLOOKUP(AF96,シフト記号表!$C$5:$Y$46,23,FALSE))</f>
        <v/>
      </c>
      <c r="AG98" s="149" t="str">
        <f>IF(AG96="","",VLOOKUP(AG96,シフト記号表!$C$5:$Y$46,23,FALSE))</f>
        <v/>
      </c>
      <c r="AH98" s="150" t="str">
        <f>IF(AH96="","",VLOOKUP(AH96,シフト記号表!$C$5:$Y$46,23,FALSE))</f>
        <v/>
      </c>
      <c r="AI98" s="148" t="str">
        <f>IF(AI96="","",VLOOKUP(AI96,シフト記号表!$C$5:$Y$46,23,FALSE))</f>
        <v/>
      </c>
      <c r="AJ98" s="149" t="str">
        <f>IF(AJ96="","",VLOOKUP(AJ96,シフト記号表!$C$5:$Y$46,23,FALSE))</f>
        <v/>
      </c>
      <c r="AK98" s="149" t="str">
        <f>IF(AK96="","",VLOOKUP(AK96,シフト記号表!$C$5:$Y$46,23,FALSE))</f>
        <v/>
      </c>
      <c r="AL98" s="149" t="str">
        <f>IF(AL96="","",VLOOKUP(AL96,シフト記号表!$C$5:$Y$46,23,FALSE))</f>
        <v/>
      </c>
      <c r="AM98" s="149" t="str">
        <f>IF(AM96="","",VLOOKUP(AM96,シフト記号表!$C$5:$Y$46,23,FALSE))</f>
        <v/>
      </c>
      <c r="AN98" s="149" t="str">
        <f>IF(AN96="","",VLOOKUP(AN96,シフト記号表!$C$5:$Y$46,23,FALSE))</f>
        <v/>
      </c>
      <c r="AO98" s="150" t="str">
        <f>IF(AO96="","",VLOOKUP(AO96,シフト記号表!$C$5:$Y$46,23,FALSE))</f>
        <v/>
      </c>
      <c r="AP98" s="148" t="str">
        <f>IF(AP96="","",VLOOKUP(AP96,シフト記号表!$C$5:$Y$46,23,FALSE))</f>
        <v/>
      </c>
      <c r="AQ98" s="149" t="str">
        <f>IF(AQ96="","",VLOOKUP(AQ96,シフト記号表!$C$5:$Y$46,23,FALSE))</f>
        <v/>
      </c>
      <c r="AR98" s="149" t="str">
        <f>IF(AR96="","",VLOOKUP(AR96,シフト記号表!$C$5:$Y$46,23,FALSE))</f>
        <v/>
      </c>
      <c r="AS98" s="149" t="str">
        <f>IF(AS96="","",VLOOKUP(AS96,シフト記号表!$C$5:$Y$46,23,FALSE))</f>
        <v/>
      </c>
      <c r="AT98" s="149" t="str">
        <f>IF(AT96="","",VLOOKUP(AT96,シフト記号表!$C$5:$Y$46,23,FALSE))</f>
        <v/>
      </c>
      <c r="AU98" s="149" t="str">
        <f>IF(AU96="","",VLOOKUP(AU96,シフト記号表!$C$5:$Y$46,23,FALSE))</f>
        <v/>
      </c>
      <c r="AV98" s="150" t="str">
        <f>IF(AV96="","",VLOOKUP(AV96,シフト記号表!$C$5:$Y$46,23,FALSE))</f>
        <v/>
      </c>
      <c r="AW98" s="148" t="str">
        <f>IF(AW96="","",VLOOKUP(AW96,シフト記号表!$C$5:$Y$46,23,FALSE))</f>
        <v/>
      </c>
      <c r="AX98" s="149" t="str">
        <f>IF(AX96="","",VLOOKUP(AX96,シフト記号表!$C$5:$Y$46,23,FALSE))</f>
        <v/>
      </c>
      <c r="AY98" s="149" t="str">
        <f>IF(AY96="","",VLOOKUP(AY96,シフト記号表!$C$5:$Y$46,23,FALSE))</f>
        <v/>
      </c>
      <c r="AZ98" s="350">
        <f>IF($BC$3="計画",SUM(U98:AV98),IF($BC$3="実績",SUM(U98:AY98),""))</f>
        <v>0</v>
      </c>
      <c r="BA98" s="351"/>
      <c r="BB98" s="352">
        <f>IF($BC$3="計画",AZ98/4,IF($BC$3="実績",(AZ98/($L$10/7)),""))</f>
        <v>0</v>
      </c>
      <c r="BC98" s="353"/>
      <c r="BD98" s="453"/>
      <c r="BE98" s="454"/>
      <c r="BF98" s="454"/>
      <c r="BG98" s="454"/>
      <c r="BH98" s="455"/>
    </row>
    <row r="99" spans="2:60" ht="20.25" customHeight="1" x14ac:dyDescent="0.4">
      <c r="B99" s="497">
        <f t="shared" ref="B99:B107" si="74">((ROW()-17)+2)/3</f>
        <v>28</v>
      </c>
      <c r="C99" s="437"/>
      <c r="D99" s="438"/>
      <c r="E99" s="443"/>
      <c r="F99" s="444"/>
      <c r="G99" s="447"/>
      <c r="H99" s="448"/>
      <c r="I99" s="448"/>
      <c r="J99" s="436"/>
      <c r="K99" s="429"/>
      <c r="L99" s="421"/>
      <c r="M99" s="430"/>
      <c r="N99" s="227"/>
      <c r="O99" s="226"/>
      <c r="P99" s="155" t="s">
        <v>17</v>
      </c>
      <c r="Q99" s="163"/>
      <c r="R99" s="163"/>
      <c r="S99" s="164"/>
      <c r="T99" s="169"/>
      <c r="U99" s="72"/>
      <c r="V99" s="76"/>
      <c r="W99" s="76"/>
      <c r="X99" s="76"/>
      <c r="Y99" s="76"/>
      <c r="Z99" s="76"/>
      <c r="AA99" s="73"/>
      <c r="AB99" s="72"/>
      <c r="AC99" s="76"/>
      <c r="AD99" s="76"/>
      <c r="AE99" s="76"/>
      <c r="AF99" s="76"/>
      <c r="AG99" s="76"/>
      <c r="AH99" s="73"/>
      <c r="AI99" s="72"/>
      <c r="AJ99" s="76"/>
      <c r="AK99" s="76"/>
      <c r="AL99" s="76"/>
      <c r="AM99" s="76"/>
      <c r="AN99" s="76"/>
      <c r="AO99" s="73"/>
      <c r="AP99" s="72"/>
      <c r="AQ99" s="76"/>
      <c r="AR99" s="76"/>
      <c r="AS99" s="76"/>
      <c r="AT99" s="76"/>
      <c r="AU99" s="76"/>
      <c r="AV99" s="73"/>
      <c r="AW99" s="72"/>
      <c r="AX99" s="76"/>
      <c r="AY99" s="77"/>
      <c r="AZ99" s="365"/>
      <c r="BA99" s="366"/>
      <c r="BB99" s="367"/>
      <c r="BC99" s="368"/>
      <c r="BD99" s="420"/>
      <c r="BE99" s="421"/>
      <c r="BF99" s="421"/>
      <c r="BG99" s="421"/>
      <c r="BH99" s="422"/>
    </row>
    <row r="100" spans="2:60" ht="20.25" customHeight="1" x14ac:dyDescent="0.4">
      <c r="B100" s="494"/>
      <c r="C100" s="437"/>
      <c r="D100" s="438"/>
      <c r="E100" s="443"/>
      <c r="F100" s="444"/>
      <c r="G100" s="449"/>
      <c r="H100" s="450"/>
      <c r="I100" s="450"/>
      <c r="J100" s="438"/>
      <c r="K100" s="431"/>
      <c r="L100" s="424"/>
      <c r="M100" s="432"/>
      <c r="N100" s="235" t="str">
        <f t="shared" ref="N100" si="75">C99&amp;E99</f>
        <v/>
      </c>
      <c r="O100" s="226"/>
      <c r="P100" s="136" t="s">
        <v>82</v>
      </c>
      <c r="Q100" s="137"/>
      <c r="R100" s="137"/>
      <c r="S100" s="138"/>
      <c r="T100" s="139"/>
      <c r="U100" s="140" t="str">
        <f>IF(U99="","",VLOOKUP(U99,シフト記号表!$C$5:$W$46,21,FALSE))</f>
        <v/>
      </c>
      <c r="V100" s="141" t="str">
        <f>IF(V99="","",VLOOKUP(V99,シフト記号表!$C$5:$W$46,21,FALSE))</f>
        <v/>
      </c>
      <c r="W100" s="141" t="str">
        <f>IF(W99="","",VLOOKUP(W99,シフト記号表!$C$5:$W$46,21,FALSE))</f>
        <v/>
      </c>
      <c r="X100" s="141" t="str">
        <f>IF(X99="","",VLOOKUP(X99,シフト記号表!$C$5:$W$46,21,FALSE))</f>
        <v/>
      </c>
      <c r="Y100" s="141" t="str">
        <f>IF(Y99="","",VLOOKUP(Y99,シフト記号表!$C$5:$W$46,21,FALSE))</f>
        <v/>
      </c>
      <c r="Z100" s="141" t="str">
        <f>IF(Z99="","",VLOOKUP(Z99,シフト記号表!$C$5:$W$46,21,FALSE))</f>
        <v/>
      </c>
      <c r="AA100" s="142" t="str">
        <f>IF(AA99="","",VLOOKUP(AA99,シフト記号表!$C$5:$W$46,21,FALSE))</f>
        <v/>
      </c>
      <c r="AB100" s="140" t="str">
        <f>IF(AB99="","",VLOOKUP(AB99,シフト記号表!$C$5:$W$46,21,FALSE))</f>
        <v/>
      </c>
      <c r="AC100" s="141" t="str">
        <f>IF(AC99="","",VLOOKUP(AC99,シフト記号表!$C$5:$W$46,21,FALSE))</f>
        <v/>
      </c>
      <c r="AD100" s="141" t="str">
        <f>IF(AD99="","",VLOOKUP(AD99,シフト記号表!$C$5:$W$46,21,FALSE))</f>
        <v/>
      </c>
      <c r="AE100" s="141" t="str">
        <f>IF(AE99="","",VLOOKUP(AE99,シフト記号表!$C$5:$W$46,21,FALSE))</f>
        <v/>
      </c>
      <c r="AF100" s="141" t="str">
        <f>IF(AF99="","",VLOOKUP(AF99,シフト記号表!$C$5:$W$46,21,FALSE))</f>
        <v/>
      </c>
      <c r="AG100" s="141" t="str">
        <f>IF(AG99="","",VLOOKUP(AG99,シフト記号表!$C$5:$W$46,21,FALSE))</f>
        <v/>
      </c>
      <c r="AH100" s="142" t="str">
        <f>IF(AH99="","",VLOOKUP(AH99,シフト記号表!$C$5:$W$46,21,FALSE))</f>
        <v/>
      </c>
      <c r="AI100" s="140" t="str">
        <f>IF(AI99="","",VLOOKUP(AI99,シフト記号表!$C$5:$W$46,21,FALSE))</f>
        <v/>
      </c>
      <c r="AJ100" s="141" t="str">
        <f>IF(AJ99="","",VLOOKUP(AJ99,シフト記号表!$C$5:$W$46,21,FALSE))</f>
        <v/>
      </c>
      <c r="AK100" s="141" t="str">
        <f>IF(AK99="","",VLOOKUP(AK99,シフト記号表!$C$5:$W$46,21,FALSE))</f>
        <v/>
      </c>
      <c r="AL100" s="141" t="str">
        <f>IF(AL99="","",VLOOKUP(AL99,シフト記号表!$C$5:$W$46,21,FALSE))</f>
        <v/>
      </c>
      <c r="AM100" s="141" t="str">
        <f>IF(AM99="","",VLOOKUP(AM99,シフト記号表!$C$5:$W$46,21,FALSE))</f>
        <v/>
      </c>
      <c r="AN100" s="141" t="str">
        <f>IF(AN99="","",VLOOKUP(AN99,シフト記号表!$C$5:$W$46,21,FALSE))</f>
        <v/>
      </c>
      <c r="AO100" s="142" t="str">
        <f>IF(AO99="","",VLOOKUP(AO99,シフト記号表!$C$5:$W$46,21,FALSE))</f>
        <v/>
      </c>
      <c r="AP100" s="140" t="str">
        <f>IF(AP99="","",VLOOKUP(AP99,シフト記号表!$C$5:$W$46,21,FALSE))</f>
        <v/>
      </c>
      <c r="AQ100" s="141" t="str">
        <f>IF(AQ99="","",VLOOKUP(AQ99,シフト記号表!$C$5:$W$46,21,FALSE))</f>
        <v/>
      </c>
      <c r="AR100" s="141" t="str">
        <f>IF(AR99="","",VLOOKUP(AR99,シフト記号表!$C$5:$W$46,21,FALSE))</f>
        <v/>
      </c>
      <c r="AS100" s="141" t="str">
        <f>IF(AS99="","",VLOOKUP(AS99,シフト記号表!$C$5:$W$46,21,FALSE))</f>
        <v/>
      </c>
      <c r="AT100" s="141" t="str">
        <f>IF(AT99="","",VLOOKUP(AT99,シフト記号表!$C$5:$W$46,21,FALSE))</f>
        <v/>
      </c>
      <c r="AU100" s="141" t="str">
        <f>IF(AU99="","",VLOOKUP(AU99,シフト記号表!$C$5:$W$46,21,FALSE))</f>
        <v/>
      </c>
      <c r="AV100" s="142" t="str">
        <f>IF(AV99="","",VLOOKUP(AV99,シフト記号表!$C$5:$W$46,21,FALSE))</f>
        <v/>
      </c>
      <c r="AW100" s="140" t="str">
        <f>IF(AW99="","",VLOOKUP(AW99,シフト記号表!$C$5:$W$46,21,FALSE))</f>
        <v/>
      </c>
      <c r="AX100" s="141" t="str">
        <f>IF(AX99="","",VLOOKUP(AX99,シフト記号表!$C$5:$W$46,21,FALSE))</f>
        <v/>
      </c>
      <c r="AY100" s="141" t="str">
        <f>IF(AY99="","",VLOOKUP(AY99,シフト記号表!$C$5:$W$46,21,FALSE))</f>
        <v/>
      </c>
      <c r="AZ100" s="345">
        <f>IF($BC$3="計画",SUM(U100:AV100),IF($BC$3="実績",SUM(U100:AY100),""))</f>
        <v>0</v>
      </c>
      <c r="BA100" s="346"/>
      <c r="BB100" s="347">
        <f>IF($BC$3="計画",AZ100/4,IF($BC$3="実績",(AZ100/($L$10/7)),""))</f>
        <v>0</v>
      </c>
      <c r="BC100" s="348"/>
      <c r="BD100" s="423"/>
      <c r="BE100" s="424"/>
      <c r="BF100" s="424"/>
      <c r="BG100" s="424"/>
      <c r="BH100" s="425"/>
    </row>
    <row r="101" spans="2:60" ht="20.25" customHeight="1" x14ac:dyDescent="0.4">
      <c r="B101" s="496"/>
      <c r="C101" s="458"/>
      <c r="D101" s="459"/>
      <c r="E101" s="460"/>
      <c r="F101" s="461"/>
      <c r="G101" s="462"/>
      <c r="H101" s="463"/>
      <c r="I101" s="463"/>
      <c r="J101" s="459"/>
      <c r="K101" s="456"/>
      <c r="L101" s="454"/>
      <c r="M101" s="457"/>
      <c r="N101" s="227"/>
      <c r="O101" s="226" t="str">
        <f t="shared" ref="O101" si="76">C99&amp;E99</f>
        <v/>
      </c>
      <c r="P101" s="144" t="s">
        <v>124</v>
      </c>
      <c r="Q101" s="170"/>
      <c r="R101" s="170"/>
      <c r="S101" s="171"/>
      <c r="T101" s="172"/>
      <c r="U101" s="148" t="str">
        <f>IF(U99="","",VLOOKUP(U99,シフト記号表!$C$5:$Y$46,23,FALSE))</f>
        <v/>
      </c>
      <c r="V101" s="149" t="str">
        <f>IF(V99="","",VLOOKUP(V99,シフト記号表!$C$5:$Y$46,23,FALSE))</f>
        <v/>
      </c>
      <c r="W101" s="149" t="str">
        <f>IF(W99="","",VLOOKUP(W99,シフト記号表!$C$5:$Y$46,23,FALSE))</f>
        <v/>
      </c>
      <c r="X101" s="149" t="str">
        <f>IF(X99="","",VLOOKUP(X99,シフト記号表!$C$5:$Y$46,23,FALSE))</f>
        <v/>
      </c>
      <c r="Y101" s="149" t="str">
        <f>IF(Y99="","",VLOOKUP(Y99,シフト記号表!$C$5:$Y$46,23,FALSE))</f>
        <v/>
      </c>
      <c r="Z101" s="149" t="str">
        <f>IF(Z99="","",VLOOKUP(Z99,シフト記号表!$C$5:$Y$46,23,FALSE))</f>
        <v/>
      </c>
      <c r="AA101" s="150" t="str">
        <f>IF(AA99="","",VLOOKUP(AA99,シフト記号表!$C$5:$Y$46,23,FALSE))</f>
        <v/>
      </c>
      <c r="AB101" s="148" t="str">
        <f>IF(AB99="","",VLOOKUP(AB99,シフト記号表!$C$5:$Y$46,23,FALSE))</f>
        <v/>
      </c>
      <c r="AC101" s="149" t="str">
        <f>IF(AC99="","",VLOOKUP(AC99,シフト記号表!$C$5:$Y$46,23,FALSE))</f>
        <v/>
      </c>
      <c r="AD101" s="149" t="str">
        <f>IF(AD99="","",VLOOKUP(AD99,シフト記号表!$C$5:$Y$46,23,FALSE))</f>
        <v/>
      </c>
      <c r="AE101" s="149" t="str">
        <f>IF(AE99="","",VLOOKUP(AE99,シフト記号表!$C$5:$Y$46,23,FALSE))</f>
        <v/>
      </c>
      <c r="AF101" s="149" t="str">
        <f>IF(AF99="","",VLOOKUP(AF99,シフト記号表!$C$5:$Y$46,23,FALSE))</f>
        <v/>
      </c>
      <c r="AG101" s="149" t="str">
        <f>IF(AG99="","",VLOOKUP(AG99,シフト記号表!$C$5:$Y$46,23,FALSE))</f>
        <v/>
      </c>
      <c r="AH101" s="150" t="str">
        <f>IF(AH99="","",VLOOKUP(AH99,シフト記号表!$C$5:$Y$46,23,FALSE))</f>
        <v/>
      </c>
      <c r="AI101" s="148" t="str">
        <f>IF(AI99="","",VLOOKUP(AI99,シフト記号表!$C$5:$Y$46,23,FALSE))</f>
        <v/>
      </c>
      <c r="AJ101" s="149" t="str">
        <f>IF(AJ99="","",VLOOKUP(AJ99,シフト記号表!$C$5:$Y$46,23,FALSE))</f>
        <v/>
      </c>
      <c r="AK101" s="149" t="str">
        <f>IF(AK99="","",VLOOKUP(AK99,シフト記号表!$C$5:$Y$46,23,FALSE))</f>
        <v/>
      </c>
      <c r="AL101" s="149" t="str">
        <f>IF(AL99="","",VLOOKUP(AL99,シフト記号表!$C$5:$Y$46,23,FALSE))</f>
        <v/>
      </c>
      <c r="AM101" s="149" t="str">
        <f>IF(AM99="","",VLOOKUP(AM99,シフト記号表!$C$5:$Y$46,23,FALSE))</f>
        <v/>
      </c>
      <c r="AN101" s="149" t="str">
        <f>IF(AN99="","",VLOOKUP(AN99,シフト記号表!$C$5:$Y$46,23,FALSE))</f>
        <v/>
      </c>
      <c r="AO101" s="150" t="str">
        <f>IF(AO99="","",VLOOKUP(AO99,シフト記号表!$C$5:$Y$46,23,FALSE))</f>
        <v/>
      </c>
      <c r="AP101" s="148" t="str">
        <f>IF(AP99="","",VLOOKUP(AP99,シフト記号表!$C$5:$Y$46,23,FALSE))</f>
        <v/>
      </c>
      <c r="AQ101" s="149" t="str">
        <f>IF(AQ99="","",VLOOKUP(AQ99,シフト記号表!$C$5:$Y$46,23,FALSE))</f>
        <v/>
      </c>
      <c r="AR101" s="149" t="str">
        <f>IF(AR99="","",VLOOKUP(AR99,シフト記号表!$C$5:$Y$46,23,FALSE))</f>
        <v/>
      </c>
      <c r="AS101" s="149" t="str">
        <f>IF(AS99="","",VLOOKUP(AS99,シフト記号表!$C$5:$Y$46,23,FALSE))</f>
        <v/>
      </c>
      <c r="AT101" s="149" t="str">
        <f>IF(AT99="","",VLOOKUP(AT99,シフト記号表!$C$5:$Y$46,23,FALSE))</f>
        <v/>
      </c>
      <c r="AU101" s="149" t="str">
        <f>IF(AU99="","",VLOOKUP(AU99,シフト記号表!$C$5:$Y$46,23,FALSE))</f>
        <v/>
      </c>
      <c r="AV101" s="150" t="str">
        <f>IF(AV99="","",VLOOKUP(AV99,シフト記号表!$C$5:$Y$46,23,FALSE))</f>
        <v/>
      </c>
      <c r="AW101" s="148" t="str">
        <f>IF(AW99="","",VLOOKUP(AW99,シフト記号表!$C$5:$Y$46,23,FALSE))</f>
        <v/>
      </c>
      <c r="AX101" s="149" t="str">
        <f>IF(AX99="","",VLOOKUP(AX99,シフト記号表!$C$5:$Y$46,23,FALSE))</f>
        <v/>
      </c>
      <c r="AY101" s="149" t="str">
        <f>IF(AY99="","",VLOOKUP(AY99,シフト記号表!$C$5:$Y$46,23,FALSE))</f>
        <v/>
      </c>
      <c r="AZ101" s="350">
        <f>IF($BC$3="計画",SUM(U101:AV101),IF($BC$3="実績",SUM(U101:AY101),""))</f>
        <v>0</v>
      </c>
      <c r="BA101" s="351"/>
      <c r="BB101" s="352">
        <f>IF($BC$3="計画",AZ101/4,IF($BC$3="実績",(AZ101/($L$10/7)),""))</f>
        <v>0</v>
      </c>
      <c r="BC101" s="353"/>
      <c r="BD101" s="453"/>
      <c r="BE101" s="454"/>
      <c r="BF101" s="454"/>
      <c r="BG101" s="454"/>
      <c r="BH101" s="455"/>
    </row>
    <row r="102" spans="2:60" ht="20.25" customHeight="1" x14ac:dyDescent="0.4">
      <c r="B102" s="497">
        <f t="shared" ref="B102:B107" si="77">((ROW()-17)+2)/3</f>
        <v>29</v>
      </c>
      <c r="C102" s="437"/>
      <c r="D102" s="438"/>
      <c r="E102" s="443"/>
      <c r="F102" s="444"/>
      <c r="G102" s="447"/>
      <c r="H102" s="448"/>
      <c r="I102" s="448"/>
      <c r="J102" s="436"/>
      <c r="K102" s="429"/>
      <c r="L102" s="421"/>
      <c r="M102" s="430"/>
      <c r="N102" s="229"/>
      <c r="O102" s="234"/>
      <c r="P102" s="155" t="s">
        <v>17</v>
      </c>
      <c r="Q102" s="163"/>
      <c r="R102" s="163"/>
      <c r="S102" s="164"/>
      <c r="T102" s="169"/>
      <c r="U102" s="72"/>
      <c r="V102" s="76"/>
      <c r="W102" s="76"/>
      <c r="X102" s="76"/>
      <c r="Y102" s="76"/>
      <c r="Z102" s="76"/>
      <c r="AA102" s="73"/>
      <c r="AB102" s="72"/>
      <c r="AC102" s="76"/>
      <c r="AD102" s="76"/>
      <c r="AE102" s="76"/>
      <c r="AF102" s="76"/>
      <c r="AG102" s="76"/>
      <c r="AH102" s="73"/>
      <c r="AI102" s="72"/>
      <c r="AJ102" s="76"/>
      <c r="AK102" s="76"/>
      <c r="AL102" s="76"/>
      <c r="AM102" s="76"/>
      <c r="AN102" s="76"/>
      <c r="AO102" s="73"/>
      <c r="AP102" s="72"/>
      <c r="AQ102" s="76"/>
      <c r="AR102" s="76"/>
      <c r="AS102" s="76"/>
      <c r="AT102" s="76"/>
      <c r="AU102" s="76"/>
      <c r="AV102" s="73"/>
      <c r="AW102" s="72"/>
      <c r="AX102" s="76"/>
      <c r="AY102" s="77"/>
      <c r="AZ102" s="365"/>
      <c r="BA102" s="366"/>
      <c r="BB102" s="367"/>
      <c r="BC102" s="368"/>
      <c r="BD102" s="420"/>
      <c r="BE102" s="421"/>
      <c r="BF102" s="421"/>
      <c r="BG102" s="421"/>
      <c r="BH102" s="422"/>
    </row>
    <row r="103" spans="2:60" ht="20.25" customHeight="1" x14ac:dyDescent="0.4">
      <c r="B103" s="494"/>
      <c r="C103" s="437"/>
      <c r="D103" s="438"/>
      <c r="E103" s="443"/>
      <c r="F103" s="444"/>
      <c r="G103" s="449"/>
      <c r="H103" s="450"/>
      <c r="I103" s="450"/>
      <c r="J103" s="438"/>
      <c r="K103" s="431"/>
      <c r="L103" s="424"/>
      <c r="M103" s="432"/>
      <c r="N103" s="236" t="str">
        <f t="shared" ref="N103" si="78">C102&amp;E102</f>
        <v/>
      </c>
      <c r="O103" s="233"/>
      <c r="P103" s="136" t="s">
        <v>82</v>
      </c>
      <c r="Q103" s="137"/>
      <c r="R103" s="137"/>
      <c r="S103" s="138"/>
      <c r="T103" s="139"/>
      <c r="U103" s="140" t="str">
        <f>IF(U102="","",VLOOKUP(U102,シフト記号表!$C$5:$W$46,21,FALSE))</f>
        <v/>
      </c>
      <c r="V103" s="141" t="str">
        <f>IF(V102="","",VLOOKUP(V102,シフト記号表!$C$5:$W$46,21,FALSE))</f>
        <v/>
      </c>
      <c r="W103" s="141" t="str">
        <f>IF(W102="","",VLOOKUP(W102,シフト記号表!$C$5:$W$46,21,FALSE))</f>
        <v/>
      </c>
      <c r="X103" s="141" t="str">
        <f>IF(X102="","",VLOOKUP(X102,シフト記号表!$C$5:$W$46,21,FALSE))</f>
        <v/>
      </c>
      <c r="Y103" s="141" t="str">
        <f>IF(Y102="","",VLOOKUP(Y102,シフト記号表!$C$5:$W$46,21,FALSE))</f>
        <v/>
      </c>
      <c r="Z103" s="141" t="str">
        <f>IF(Z102="","",VLOOKUP(Z102,シフト記号表!$C$5:$W$46,21,FALSE))</f>
        <v/>
      </c>
      <c r="AA103" s="142" t="str">
        <f>IF(AA102="","",VLOOKUP(AA102,シフト記号表!$C$5:$W$46,21,FALSE))</f>
        <v/>
      </c>
      <c r="AB103" s="140" t="str">
        <f>IF(AB102="","",VLOOKUP(AB102,シフト記号表!$C$5:$W$46,21,FALSE))</f>
        <v/>
      </c>
      <c r="AC103" s="141" t="str">
        <f>IF(AC102="","",VLOOKUP(AC102,シフト記号表!$C$5:$W$46,21,FALSE))</f>
        <v/>
      </c>
      <c r="AD103" s="141" t="str">
        <f>IF(AD102="","",VLOOKUP(AD102,シフト記号表!$C$5:$W$46,21,FALSE))</f>
        <v/>
      </c>
      <c r="AE103" s="141" t="str">
        <f>IF(AE102="","",VLOOKUP(AE102,シフト記号表!$C$5:$W$46,21,FALSE))</f>
        <v/>
      </c>
      <c r="AF103" s="141" t="str">
        <f>IF(AF102="","",VLOOKUP(AF102,シフト記号表!$C$5:$W$46,21,FALSE))</f>
        <v/>
      </c>
      <c r="AG103" s="141" t="str">
        <f>IF(AG102="","",VLOOKUP(AG102,シフト記号表!$C$5:$W$46,21,FALSE))</f>
        <v/>
      </c>
      <c r="AH103" s="142" t="str">
        <f>IF(AH102="","",VLOOKUP(AH102,シフト記号表!$C$5:$W$46,21,FALSE))</f>
        <v/>
      </c>
      <c r="AI103" s="140" t="str">
        <f>IF(AI102="","",VLOOKUP(AI102,シフト記号表!$C$5:$W$46,21,FALSE))</f>
        <v/>
      </c>
      <c r="AJ103" s="141" t="str">
        <f>IF(AJ102="","",VLOOKUP(AJ102,シフト記号表!$C$5:$W$46,21,FALSE))</f>
        <v/>
      </c>
      <c r="AK103" s="141" t="str">
        <f>IF(AK102="","",VLOOKUP(AK102,シフト記号表!$C$5:$W$46,21,FALSE))</f>
        <v/>
      </c>
      <c r="AL103" s="141" t="str">
        <f>IF(AL102="","",VLOOKUP(AL102,シフト記号表!$C$5:$W$46,21,FALSE))</f>
        <v/>
      </c>
      <c r="AM103" s="141" t="str">
        <f>IF(AM102="","",VLOOKUP(AM102,シフト記号表!$C$5:$W$46,21,FALSE))</f>
        <v/>
      </c>
      <c r="AN103" s="141" t="str">
        <f>IF(AN102="","",VLOOKUP(AN102,シフト記号表!$C$5:$W$46,21,FALSE))</f>
        <v/>
      </c>
      <c r="AO103" s="142" t="str">
        <f>IF(AO102="","",VLOOKUP(AO102,シフト記号表!$C$5:$W$46,21,FALSE))</f>
        <v/>
      </c>
      <c r="AP103" s="140" t="str">
        <f>IF(AP102="","",VLOOKUP(AP102,シフト記号表!$C$5:$W$46,21,FALSE))</f>
        <v/>
      </c>
      <c r="AQ103" s="141" t="str">
        <f>IF(AQ102="","",VLOOKUP(AQ102,シフト記号表!$C$5:$W$46,21,FALSE))</f>
        <v/>
      </c>
      <c r="AR103" s="141" t="str">
        <f>IF(AR102="","",VLOOKUP(AR102,シフト記号表!$C$5:$W$46,21,FALSE))</f>
        <v/>
      </c>
      <c r="AS103" s="141" t="str">
        <f>IF(AS102="","",VLOOKUP(AS102,シフト記号表!$C$5:$W$46,21,FALSE))</f>
        <v/>
      </c>
      <c r="AT103" s="141" t="str">
        <f>IF(AT102="","",VLOOKUP(AT102,シフト記号表!$C$5:$W$46,21,FALSE))</f>
        <v/>
      </c>
      <c r="AU103" s="141" t="str">
        <f>IF(AU102="","",VLOOKUP(AU102,シフト記号表!$C$5:$W$46,21,FALSE))</f>
        <v/>
      </c>
      <c r="AV103" s="142" t="str">
        <f>IF(AV102="","",VLOOKUP(AV102,シフト記号表!$C$5:$W$46,21,FALSE))</f>
        <v/>
      </c>
      <c r="AW103" s="140" t="str">
        <f>IF(AW102="","",VLOOKUP(AW102,シフト記号表!$C$5:$W$46,21,FALSE))</f>
        <v/>
      </c>
      <c r="AX103" s="141" t="str">
        <f>IF(AX102="","",VLOOKUP(AX102,シフト記号表!$C$5:$W$46,21,FALSE))</f>
        <v/>
      </c>
      <c r="AY103" s="141" t="str">
        <f>IF(AY102="","",VLOOKUP(AY102,シフト記号表!$C$5:$W$46,21,FALSE))</f>
        <v/>
      </c>
      <c r="AZ103" s="345">
        <f>IF($BC$3="計画",SUM(U103:AV103),IF($BC$3="実績",SUM(U103:AY103),""))</f>
        <v>0</v>
      </c>
      <c r="BA103" s="346"/>
      <c r="BB103" s="347">
        <f>IF($BC$3="計画",AZ103/4,IF($BC$3="実績",(AZ103/($L$10/7)),""))</f>
        <v>0</v>
      </c>
      <c r="BC103" s="348"/>
      <c r="BD103" s="423"/>
      <c r="BE103" s="424"/>
      <c r="BF103" s="424"/>
      <c r="BG103" s="424"/>
      <c r="BH103" s="425"/>
    </row>
    <row r="104" spans="2:60" ht="20.25" customHeight="1" x14ac:dyDescent="0.4">
      <c r="B104" s="496"/>
      <c r="C104" s="458"/>
      <c r="D104" s="459"/>
      <c r="E104" s="460"/>
      <c r="F104" s="461"/>
      <c r="G104" s="462"/>
      <c r="H104" s="463"/>
      <c r="I104" s="463"/>
      <c r="J104" s="459"/>
      <c r="K104" s="456"/>
      <c r="L104" s="454"/>
      <c r="M104" s="457"/>
      <c r="N104" s="228"/>
      <c r="O104" s="237" t="str">
        <f t="shared" ref="O104" si="79">C102&amp;E102</f>
        <v/>
      </c>
      <c r="P104" s="144" t="s">
        <v>124</v>
      </c>
      <c r="Q104" s="170"/>
      <c r="R104" s="170"/>
      <c r="S104" s="171"/>
      <c r="T104" s="172"/>
      <c r="U104" s="148" t="str">
        <f>IF(U102="","",VLOOKUP(U102,シフト記号表!$C$5:$Y$46,23,FALSE))</f>
        <v/>
      </c>
      <c r="V104" s="149" t="str">
        <f>IF(V102="","",VLOOKUP(V102,シフト記号表!$C$5:$Y$46,23,FALSE))</f>
        <v/>
      </c>
      <c r="W104" s="149" t="str">
        <f>IF(W102="","",VLOOKUP(W102,シフト記号表!$C$5:$Y$46,23,FALSE))</f>
        <v/>
      </c>
      <c r="X104" s="149" t="str">
        <f>IF(X102="","",VLOOKUP(X102,シフト記号表!$C$5:$Y$46,23,FALSE))</f>
        <v/>
      </c>
      <c r="Y104" s="149" t="str">
        <f>IF(Y102="","",VLOOKUP(Y102,シフト記号表!$C$5:$Y$46,23,FALSE))</f>
        <v/>
      </c>
      <c r="Z104" s="149" t="str">
        <f>IF(Z102="","",VLOOKUP(Z102,シフト記号表!$C$5:$Y$46,23,FALSE))</f>
        <v/>
      </c>
      <c r="AA104" s="150" t="str">
        <f>IF(AA102="","",VLOOKUP(AA102,シフト記号表!$C$5:$Y$46,23,FALSE))</f>
        <v/>
      </c>
      <c r="AB104" s="148" t="str">
        <f>IF(AB102="","",VLOOKUP(AB102,シフト記号表!$C$5:$Y$46,23,FALSE))</f>
        <v/>
      </c>
      <c r="AC104" s="149" t="str">
        <f>IF(AC102="","",VLOOKUP(AC102,シフト記号表!$C$5:$Y$46,23,FALSE))</f>
        <v/>
      </c>
      <c r="AD104" s="149" t="str">
        <f>IF(AD102="","",VLOOKUP(AD102,シフト記号表!$C$5:$Y$46,23,FALSE))</f>
        <v/>
      </c>
      <c r="AE104" s="149" t="str">
        <f>IF(AE102="","",VLOOKUP(AE102,シフト記号表!$C$5:$Y$46,23,FALSE))</f>
        <v/>
      </c>
      <c r="AF104" s="149" t="str">
        <f>IF(AF102="","",VLOOKUP(AF102,シフト記号表!$C$5:$Y$46,23,FALSE))</f>
        <v/>
      </c>
      <c r="AG104" s="149" t="str">
        <f>IF(AG102="","",VLOOKUP(AG102,シフト記号表!$C$5:$Y$46,23,FALSE))</f>
        <v/>
      </c>
      <c r="AH104" s="150" t="str">
        <f>IF(AH102="","",VLOOKUP(AH102,シフト記号表!$C$5:$Y$46,23,FALSE))</f>
        <v/>
      </c>
      <c r="AI104" s="148" t="str">
        <f>IF(AI102="","",VLOOKUP(AI102,シフト記号表!$C$5:$Y$46,23,FALSE))</f>
        <v/>
      </c>
      <c r="AJ104" s="149" t="str">
        <f>IF(AJ102="","",VLOOKUP(AJ102,シフト記号表!$C$5:$Y$46,23,FALSE))</f>
        <v/>
      </c>
      <c r="AK104" s="149" t="str">
        <f>IF(AK102="","",VLOOKUP(AK102,シフト記号表!$C$5:$Y$46,23,FALSE))</f>
        <v/>
      </c>
      <c r="AL104" s="149" t="str">
        <f>IF(AL102="","",VLOOKUP(AL102,シフト記号表!$C$5:$Y$46,23,FALSE))</f>
        <v/>
      </c>
      <c r="AM104" s="149" t="str">
        <f>IF(AM102="","",VLOOKUP(AM102,シフト記号表!$C$5:$Y$46,23,FALSE))</f>
        <v/>
      </c>
      <c r="AN104" s="149" t="str">
        <f>IF(AN102="","",VLOOKUP(AN102,シフト記号表!$C$5:$Y$46,23,FALSE))</f>
        <v/>
      </c>
      <c r="AO104" s="150" t="str">
        <f>IF(AO102="","",VLOOKUP(AO102,シフト記号表!$C$5:$Y$46,23,FALSE))</f>
        <v/>
      </c>
      <c r="AP104" s="148" t="str">
        <f>IF(AP102="","",VLOOKUP(AP102,シフト記号表!$C$5:$Y$46,23,FALSE))</f>
        <v/>
      </c>
      <c r="AQ104" s="149" t="str">
        <f>IF(AQ102="","",VLOOKUP(AQ102,シフト記号表!$C$5:$Y$46,23,FALSE))</f>
        <v/>
      </c>
      <c r="AR104" s="149" t="str">
        <f>IF(AR102="","",VLOOKUP(AR102,シフト記号表!$C$5:$Y$46,23,FALSE))</f>
        <v/>
      </c>
      <c r="AS104" s="149" t="str">
        <f>IF(AS102="","",VLOOKUP(AS102,シフト記号表!$C$5:$Y$46,23,FALSE))</f>
        <v/>
      </c>
      <c r="AT104" s="149" t="str">
        <f>IF(AT102="","",VLOOKUP(AT102,シフト記号表!$C$5:$Y$46,23,FALSE))</f>
        <v/>
      </c>
      <c r="AU104" s="149" t="str">
        <f>IF(AU102="","",VLOOKUP(AU102,シフト記号表!$C$5:$Y$46,23,FALSE))</f>
        <v/>
      </c>
      <c r="AV104" s="150" t="str">
        <f>IF(AV102="","",VLOOKUP(AV102,シフト記号表!$C$5:$Y$46,23,FALSE))</f>
        <v/>
      </c>
      <c r="AW104" s="148" t="str">
        <f>IF(AW102="","",VLOOKUP(AW102,シフト記号表!$C$5:$Y$46,23,FALSE))</f>
        <v/>
      </c>
      <c r="AX104" s="149" t="str">
        <f>IF(AX102="","",VLOOKUP(AX102,シフト記号表!$C$5:$Y$46,23,FALSE))</f>
        <v/>
      </c>
      <c r="AY104" s="149" t="str">
        <f>IF(AY102="","",VLOOKUP(AY102,シフト記号表!$C$5:$Y$46,23,FALSE))</f>
        <v/>
      </c>
      <c r="AZ104" s="350">
        <f>IF($BC$3="計画",SUM(U104:AV104),IF($BC$3="実績",SUM(U104:AY104),""))</f>
        <v>0</v>
      </c>
      <c r="BA104" s="351"/>
      <c r="BB104" s="352">
        <f>IF($BC$3="計画",AZ104/4,IF($BC$3="実績",(AZ104/($L$10/7)),""))</f>
        <v>0</v>
      </c>
      <c r="BC104" s="353"/>
      <c r="BD104" s="453"/>
      <c r="BE104" s="454"/>
      <c r="BF104" s="454"/>
      <c r="BG104" s="454"/>
      <c r="BH104" s="455"/>
    </row>
    <row r="105" spans="2:60" ht="20.25" customHeight="1" x14ac:dyDescent="0.4">
      <c r="B105" s="497">
        <f>((ROW()-17)+2)/3</f>
        <v>30</v>
      </c>
      <c r="C105" s="435"/>
      <c r="D105" s="436"/>
      <c r="E105" s="441"/>
      <c r="F105" s="442"/>
      <c r="G105" s="447"/>
      <c r="H105" s="448"/>
      <c r="I105" s="448"/>
      <c r="J105" s="436"/>
      <c r="K105" s="429"/>
      <c r="L105" s="421"/>
      <c r="M105" s="430"/>
      <c r="N105" s="227"/>
      <c r="O105" s="226"/>
      <c r="P105" s="175" t="s">
        <v>17</v>
      </c>
      <c r="Q105" s="176"/>
      <c r="R105" s="176"/>
      <c r="S105" s="177"/>
      <c r="T105" s="178"/>
      <c r="U105" s="72"/>
      <c r="V105" s="76"/>
      <c r="W105" s="76"/>
      <c r="X105" s="76"/>
      <c r="Y105" s="76"/>
      <c r="Z105" s="76"/>
      <c r="AA105" s="73"/>
      <c r="AB105" s="72"/>
      <c r="AC105" s="76"/>
      <c r="AD105" s="76"/>
      <c r="AE105" s="76"/>
      <c r="AF105" s="76"/>
      <c r="AG105" s="76"/>
      <c r="AH105" s="73"/>
      <c r="AI105" s="72"/>
      <c r="AJ105" s="76"/>
      <c r="AK105" s="76"/>
      <c r="AL105" s="76"/>
      <c r="AM105" s="76"/>
      <c r="AN105" s="76"/>
      <c r="AO105" s="73"/>
      <c r="AP105" s="72"/>
      <c r="AQ105" s="76"/>
      <c r="AR105" s="76"/>
      <c r="AS105" s="76"/>
      <c r="AT105" s="76"/>
      <c r="AU105" s="76"/>
      <c r="AV105" s="73"/>
      <c r="AW105" s="72"/>
      <c r="AX105" s="76"/>
      <c r="AY105" s="77"/>
      <c r="AZ105" s="365"/>
      <c r="BA105" s="366"/>
      <c r="BB105" s="367"/>
      <c r="BC105" s="368"/>
      <c r="BD105" s="420"/>
      <c r="BE105" s="421"/>
      <c r="BF105" s="421"/>
      <c r="BG105" s="421"/>
      <c r="BH105" s="422"/>
    </row>
    <row r="106" spans="2:60" ht="20.25" customHeight="1" x14ac:dyDescent="0.4">
      <c r="B106" s="494"/>
      <c r="C106" s="437"/>
      <c r="D106" s="438"/>
      <c r="E106" s="443"/>
      <c r="F106" s="444"/>
      <c r="G106" s="449"/>
      <c r="H106" s="450"/>
      <c r="I106" s="450"/>
      <c r="J106" s="438"/>
      <c r="K106" s="431"/>
      <c r="L106" s="424"/>
      <c r="M106" s="432"/>
      <c r="N106" s="235" t="str">
        <f t="shared" ref="N106" si="80">C105&amp;E105</f>
        <v/>
      </c>
      <c r="O106" s="226"/>
      <c r="P106" s="136" t="s">
        <v>82</v>
      </c>
      <c r="Q106" s="137"/>
      <c r="R106" s="137"/>
      <c r="S106" s="138"/>
      <c r="T106" s="139"/>
      <c r="U106" s="140" t="str">
        <f>IF(U105="","",VLOOKUP(U105,シフト記号表!$C$5:$W$46,21,FALSE))</f>
        <v/>
      </c>
      <c r="V106" s="141" t="str">
        <f>IF(V105="","",VLOOKUP(V105,シフト記号表!$C$5:$W$46,21,FALSE))</f>
        <v/>
      </c>
      <c r="W106" s="141" t="str">
        <f>IF(W105="","",VLOOKUP(W105,シフト記号表!$C$5:$W$46,21,FALSE))</f>
        <v/>
      </c>
      <c r="X106" s="141" t="str">
        <f>IF(X105="","",VLOOKUP(X105,シフト記号表!$C$5:$W$46,21,FALSE))</f>
        <v/>
      </c>
      <c r="Y106" s="141" t="str">
        <f>IF(Y105="","",VLOOKUP(Y105,シフト記号表!$C$5:$W$46,21,FALSE))</f>
        <v/>
      </c>
      <c r="Z106" s="141" t="str">
        <f>IF(Z105="","",VLOOKUP(Z105,シフト記号表!$C$5:$W$46,21,FALSE))</f>
        <v/>
      </c>
      <c r="AA106" s="142" t="str">
        <f>IF(AA105="","",VLOOKUP(AA105,シフト記号表!$C$5:$W$46,21,FALSE))</f>
        <v/>
      </c>
      <c r="AB106" s="140" t="str">
        <f>IF(AB105="","",VLOOKUP(AB105,シフト記号表!$C$5:$W$46,21,FALSE))</f>
        <v/>
      </c>
      <c r="AC106" s="141" t="str">
        <f>IF(AC105="","",VLOOKUP(AC105,シフト記号表!$C$5:$W$46,21,FALSE))</f>
        <v/>
      </c>
      <c r="AD106" s="141" t="str">
        <f>IF(AD105="","",VLOOKUP(AD105,シフト記号表!$C$5:$W$46,21,FALSE))</f>
        <v/>
      </c>
      <c r="AE106" s="141" t="str">
        <f>IF(AE105="","",VLOOKUP(AE105,シフト記号表!$C$5:$W$46,21,FALSE))</f>
        <v/>
      </c>
      <c r="AF106" s="141" t="str">
        <f>IF(AF105="","",VLOOKUP(AF105,シフト記号表!$C$5:$W$46,21,FALSE))</f>
        <v/>
      </c>
      <c r="AG106" s="141" t="str">
        <f>IF(AG105="","",VLOOKUP(AG105,シフト記号表!$C$5:$W$46,21,FALSE))</f>
        <v/>
      </c>
      <c r="AH106" s="142" t="str">
        <f>IF(AH105="","",VLOOKUP(AH105,シフト記号表!$C$5:$W$46,21,FALSE))</f>
        <v/>
      </c>
      <c r="AI106" s="140" t="str">
        <f>IF(AI105="","",VLOOKUP(AI105,シフト記号表!$C$5:$W$46,21,FALSE))</f>
        <v/>
      </c>
      <c r="AJ106" s="141" t="str">
        <f>IF(AJ105="","",VLOOKUP(AJ105,シフト記号表!$C$5:$W$46,21,FALSE))</f>
        <v/>
      </c>
      <c r="AK106" s="141" t="str">
        <f>IF(AK105="","",VLOOKUP(AK105,シフト記号表!$C$5:$W$46,21,FALSE))</f>
        <v/>
      </c>
      <c r="AL106" s="141" t="str">
        <f>IF(AL105="","",VLOOKUP(AL105,シフト記号表!$C$5:$W$46,21,FALSE))</f>
        <v/>
      </c>
      <c r="AM106" s="141" t="str">
        <f>IF(AM105="","",VLOOKUP(AM105,シフト記号表!$C$5:$W$46,21,FALSE))</f>
        <v/>
      </c>
      <c r="AN106" s="141" t="str">
        <f>IF(AN105="","",VLOOKUP(AN105,シフト記号表!$C$5:$W$46,21,FALSE))</f>
        <v/>
      </c>
      <c r="AO106" s="142" t="str">
        <f>IF(AO105="","",VLOOKUP(AO105,シフト記号表!$C$5:$W$46,21,FALSE))</f>
        <v/>
      </c>
      <c r="AP106" s="140" t="str">
        <f>IF(AP105="","",VLOOKUP(AP105,シフト記号表!$C$5:$W$46,21,FALSE))</f>
        <v/>
      </c>
      <c r="AQ106" s="141" t="str">
        <f>IF(AQ105="","",VLOOKUP(AQ105,シフト記号表!$C$5:$W$46,21,FALSE))</f>
        <v/>
      </c>
      <c r="AR106" s="141" t="str">
        <f>IF(AR105="","",VLOOKUP(AR105,シフト記号表!$C$5:$W$46,21,FALSE))</f>
        <v/>
      </c>
      <c r="AS106" s="141" t="str">
        <f>IF(AS105="","",VLOOKUP(AS105,シフト記号表!$C$5:$W$46,21,FALSE))</f>
        <v/>
      </c>
      <c r="AT106" s="141" t="str">
        <f>IF(AT105="","",VLOOKUP(AT105,シフト記号表!$C$5:$W$46,21,FALSE))</f>
        <v/>
      </c>
      <c r="AU106" s="141" t="str">
        <f>IF(AU105="","",VLOOKUP(AU105,シフト記号表!$C$5:$W$46,21,FALSE))</f>
        <v/>
      </c>
      <c r="AV106" s="142" t="str">
        <f>IF(AV105="","",VLOOKUP(AV105,シフト記号表!$C$5:$W$46,21,FALSE))</f>
        <v/>
      </c>
      <c r="AW106" s="140" t="str">
        <f>IF(AW105="","",VLOOKUP(AW105,シフト記号表!$C$5:$W$46,21,FALSE))</f>
        <v/>
      </c>
      <c r="AX106" s="141" t="str">
        <f>IF(AX105="","",VLOOKUP(AX105,シフト記号表!$C$5:$W$46,21,FALSE))</f>
        <v/>
      </c>
      <c r="AY106" s="141" t="str">
        <f>IF(AY105="","",VLOOKUP(AY105,シフト記号表!$C$5:$W$46,21,FALSE))</f>
        <v/>
      </c>
      <c r="AZ106" s="345">
        <f>IF($BC$3="計画",SUM(U106:AV106),IF($BC$3="実績",SUM(U106:AY106),""))</f>
        <v>0</v>
      </c>
      <c r="BA106" s="346"/>
      <c r="BB106" s="347">
        <f>IF($BC$3="計画",AZ106/4,IF($BC$3="実績",(AZ106/($L$10/7)),""))</f>
        <v>0</v>
      </c>
      <c r="BC106" s="348"/>
      <c r="BD106" s="423"/>
      <c r="BE106" s="424"/>
      <c r="BF106" s="424"/>
      <c r="BG106" s="424"/>
      <c r="BH106" s="425"/>
    </row>
    <row r="107" spans="2:60" ht="20.25" customHeight="1" thickBot="1" x14ac:dyDescent="0.45">
      <c r="B107" s="498"/>
      <c r="C107" s="439"/>
      <c r="D107" s="440"/>
      <c r="E107" s="445"/>
      <c r="F107" s="446"/>
      <c r="G107" s="451"/>
      <c r="H107" s="452"/>
      <c r="I107" s="452"/>
      <c r="J107" s="440"/>
      <c r="K107" s="433"/>
      <c r="L107" s="427"/>
      <c r="M107" s="434"/>
      <c r="N107" s="227"/>
      <c r="O107" s="226" t="str">
        <f t="shared" ref="O107" si="81">C105&amp;E105</f>
        <v/>
      </c>
      <c r="P107" s="180" t="s">
        <v>124</v>
      </c>
      <c r="Q107" s="181"/>
      <c r="R107" s="181"/>
      <c r="S107" s="182"/>
      <c r="T107" s="183"/>
      <c r="U107" s="184" t="str">
        <f>IF(U105="","",VLOOKUP(U105,シフト記号表!$C$5:$Y$46,23,FALSE))</f>
        <v/>
      </c>
      <c r="V107" s="185" t="str">
        <f>IF(V105="","",VLOOKUP(V105,シフト記号表!$C$5:$Y$46,23,FALSE))</f>
        <v/>
      </c>
      <c r="W107" s="185" t="str">
        <f>IF(W105="","",VLOOKUP(W105,シフト記号表!$C$5:$Y$46,23,FALSE))</f>
        <v/>
      </c>
      <c r="X107" s="185" t="str">
        <f>IF(X105="","",VLOOKUP(X105,シフト記号表!$C$5:$Y$46,23,FALSE))</f>
        <v/>
      </c>
      <c r="Y107" s="185" t="str">
        <f>IF(Y105="","",VLOOKUP(Y105,シフト記号表!$C$5:$Y$46,23,FALSE))</f>
        <v/>
      </c>
      <c r="Z107" s="185" t="str">
        <f>IF(Z105="","",VLOOKUP(Z105,シフト記号表!$C$5:$Y$46,23,FALSE))</f>
        <v/>
      </c>
      <c r="AA107" s="186" t="str">
        <f>IF(AA105="","",VLOOKUP(AA105,シフト記号表!$C$5:$Y$46,23,FALSE))</f>
        <v/>
      </c>
      <c r="AB107" s="184" t="str">
        <f>IF(AB105="","",VLOOKUP(AB105,シフト記号表!$C$5:$Y$46,23,FALSE))</f>
        <v/>
      </c>
      <c r="AC107" s="185" t="str">
        <f>IF(AC105="","",VLOOKUP(AC105,シフト記号表!$C$5:$Y$46,23,FALSE))</f>
        <v/>
      </c>
      <c r="AD107" s="185" t="str">
        <f>IF(AD105="","",VLOOKUP(AD105,シフト記号表!$C$5:$Y$46,23,FALSE))</f>
        <v/>
      </c>
      <c r="AE107" s="185" t="str">
        <f>IF(AE105="","",VLOOKUP(AE105,シフト記号表!$C$5:$Y$46,23,FALSE))</f>
        <v/>
      </c>
      <c r="AF107" s="185" t="str">
        <f>IF(AF105="","",VLOOKUP(AF105,シフト記号表!$C$5:$Y$46,23,FALSE))</f>
        <v/>
      </c>
      <c r="AG107" s="185" t="str">
        <f>IF(AG105="","",VLOOKUP(AG105,シフト記号表!$C$5:$Y$46,23,FALSE))</f>
        <v/>
      </c>
      <c r="AH107" s="186" t="str">
        <f>IF(AH105="","",VLOOKUP(AH105,シフト記号表!$C$5:$Y$46,23,FALSE))</f>
        <v/>
      </c>
      <c r="AI107" s="184" t="str">
        <f>IF(AI105="","",VLOOKUP(AI105,シフト記号表!$C$5:$Y$46,23,FALSE))</f>
        <v/>
      </c>
      <c r="AJ107" s="185" t="str">
        <f>IF(AJ105="","",VLOOKUP(AJ105,シフト記号表!$C$5:$Y$46,23,FALSE))</f>
        <v/>
      </c>
      <c r="AK107" s="185" t="str">
        <f>IF(AK105="","",VLOOKUP(AK105,シフト記号表!$C$5:$Y$46,23,FALSE))</f>
        <v/>
      </c>
      <c r="AL107" s="185" t="str">
        <f>IF(AL105="","",VLOOKUP(AL105,シフト記号表!$C$5:$Y$46,23,FALSE))</f>
        <v/>
      </c>
      <c r="AM107" s="185" t="str">
        <f>IF(AM105="","",VLOOKUP(AM105,シフト記号表!$C$5:$Y$46,23,FALSE))</f>
        <v/>
      </c>
      <c r="AN107" s="185" t="str">
        <f>IF(AN105="","",VLOOKUP(AN105,シフト記号表!$C$5:$Y$46,23,FALSE))</f>
        <v/>
      </c>
      <c r="AO107" s="186" t="str">
        <f>IF(AO105="","",VLOOKUP(AO105,シフト記号表!$C$5:$Y$46,23,FALSE))</f>
        <v/>
      </c>
      <c r="AP107" s="184" t="str">
        <f>IF(AP105="","",VLOOKUP(AP105,シフト記号表!$C$5:$Y$46,23,FALSE))</f>
        <v/>
      </c>
      <c r="AQ107" s="185" t="str">
        <f>IF(AQ105="","",VLOOKUP(AQ105,シフト記号表!$C$5:$Y$46,23,FALSE))</f>
        <v/>
      </c>
      <c r="AR107" s="185" t="str">
        <f>IF(AR105="","",VLOOKUP(AR105,シフト記号表!$C$5:$Y$46,23,FALSE))</f>
        <v/>
      </c>
      <c r="AS107" s="185" t="str">
        <f>IF(AS105="","",VLOOKUP(AS105,シフト記号表!$C$5:$Y$46,23,FALSE))</f>
        <v/>
      </c>
      <c r="AT107" s="185" t="str">
        <f>IF(AT105="","",VLOOKUP(AT105,シフト記号表!$C$5:$Y$46,23,FALSE))</f>
        <v/>
      </c>
      <c r="AU107" s="185" t="str">
        <f>IF(AU105="","",VLOOKUP(AU105,シフト記号表!$C$5:$Y$46,23,FALSE))</f>
        <v/>
      </c>
      <c r="AV107" s="186" t="str">
        <f>IF(AV105="","",VLOOKUP(AV105,シフト記号表!$C$5:$Y$46,23,FALSE))</f>
        <v/>
      </c>
      <c r="AW107" s="184" t="str">
        <f>IF(AW105="","",VLOOKUP(AW105,シフト記号表!$C$5:$Y$46,23,FALSE))</f>
        <v/>
      </c>
      <c r="AX107" s="185" t="str">
        <f>IF(AX105="","",VLOOKUP(AX105,シフト記号表!$C$5:$Y$46,23,FALSE))</f>
        <v/>
      </c>
      <c r="AY107" s="187" t="str">
        <f>IF(AY105="","",VLOOKUP(AY105,シフト記号表!$C$5:$Y$46,23,FALSE))</f>
        <v/>
      </c>
      <c r="AZ107" s="384">
        <f>IF($BC$3="計画",SUM(U107:AV107),IF($BC$3="実績",SUM(U107:AY107),""))</f>
        <v>0</v>
      </c>
      <c r="BA107" s="385"/>
      <c r="BB107" s="386">
        <f>IF($BC$3="計画",AZ107/4,IF($BC$3="実績",(AZ107/($L$10/7)),""))</f>
        <v>0</v>
      </c>
      <c r="BC107" s="387"/>
      <c r="BD107" s="426"/>
      <c r="BE107" s="427"/>
      <c r="BF107" s="427"/>
      <c r="BG107" s="427"/>
      <c r="BH107" s="428"/>
    </row>
    <row r="108" spans="2:60" ht="30" customHeight="1" x14ac:dyDescent="0.4">
      <c r="B108" s="188"/>
      <c r="C108" s="189"/>
      <c r="D108" s="189"/>
      <c r="E108" s="190"/>
      <c r="F108" s="190"/>
      <c r="G108" s="189"/>
      <c r="H108" s="189"/>
      <c r="I108" s="189"/>
      <c r="J108" s="189"/>
      <c r="K108" s="191"/>
      <c r="L108" s="191"/>
      <c r="M108" s="191"/>
      <c r="N108" s="231"/>
      <c r="O108" s="231"/>
      <c r="P108" s="192"/>
      <c r="Q108" s="192"/>
      <c r="R108" s="192"/>
      <c r="S108" s="193"/>
      <c r="T108" s="194"/>
      <c r="U108" s="190"/>
      <c r="V108" s="190"/>
      <c r="W108" s="190"/>
      <c r="X108" s="190"/>
      <c r="Y108" s="190"/>
      <c r="Z108" s="190"/>
      <c r="AA108" s="190"/>
      <c r="AB108" s="190"/>
      <c r="AC108" s="190"/>
      <c r="AD108" s="190"/>
      <c r="AE108" s="190"/>
      <c r="AF108" s="190"/>
      <c r="AG108" s="190"/>
      <c r="AH108" s="190"/>
      <c r="AI108" s="190"/>
      <c r="AJ108" s="190"/>
      <c r="AK108" s="190"/>
      <c r="AL108" s="190"/>
      <c r="AM108" s="190"/>
      <c r="AN108" s="190"/>
      <c r="AO108" s="190"/>
      <c r="AP108" s="190"/>
      <c r="AQ108" s="190"/>
      <c r="AR108" s="190"/>
      <c r="AS108" s="190"/>
      <c r="AT108" s="190"/>
      <c r="AU108" s="190"/>
      <c r="AV108" s="190"/>
      <c r="AW108" s="190"/>
      <c r="AX108" s="190"/>
      <c r="AY108" s="190"/>
      <c r="AZ108" s="190"/>
      <c r="BA108" s="190"/>
      <c r="BB108" s="195"/>
      <c r="BC108" s="195"/>
      <c r="BD108" s="191"/>
      <c r="BE108" s="191"/>
      <c r="BF108" s="191"/>
      <c r="BG108" s="191"/>
      <c r="BH108" s="191"/>
    </row>
    <row r="109" spans="2:60" ht="20.25" customHeight="1" x14ac:dyDescent="0.4">
      <c r="B109" s="188"/>
      <c r="C109" s="189"/>
      <c r="D109" s="189"/>
      <c r="E109" s="190"/>
      <c r="F109" s="240" t="s">
        <v>251</v>
      </c>
      <c r="G109" s="196"/>
      <c r="H109" s="196"/>
      <c r="I109" s="196"/>
      <c r="J109" s="196"/>
      <c r="K109" s="196"/>
      <c r="L109" s="196"/>
      <c r="M109" s="196"/>
      <c r="N109" s="196"/>
      <c r="O109" s="196"/>
      <c r="P109" s="196"/>
      <c r="Q109" s="196"/>
      <c r="R109" s="197"/>
      <c r="S109" s="196"/>
      <c r="T109" s="196"/>
      <c r="U109" s="196"/>
      <c r="V109" s="196"/>
      <c r="W109" s="196"/>
      <c r="X109" s="190"/>
      <c r="Y109" s="190"/>
      <c r="Z109" s="190"/>
      <c r="AA109" s="190"/>
      <c r="AB109" s="190"/>
      <c r="AC109" s="190"/>
      <c r="AD109" s="190"/>
      <c r="AE109" s="190"/>
      <c r="AF109" s="190"/>
      <c r="AG109" s="190"/>
      <c r="AH109" s="190"/>
      <c r="AI109" s="190"/>
      <c r="AJ109" s="190"/>
      <c r="AK109" s="190"/>
      <c r="AL109" s="190"/>
      <c r="AM109" s="190"/>
      <c r="AN109" s="190"/>
      <c r="AO109" s="190"/>
      <c r="AP109" s="190"/>
      <c r="AQ109" s="190"/>
      <c r="AR109" s="190"/>
      <c r="AS109" s="190"/>
      <c r="AT109" s="190"/>
      <c r="AU109" s="190"/>
      <c r="AV109" s="190"/>
      <c r="AW109" s="190"/>
      <c r="AX109" s="190"/>
      <c r="AY109" s="190"/>
      <c r="AZ109" s="190"/>
      <c r="BA109" s="190"/>
      <c r="BB109" s="195"/>
      <c r="BC109" s="195"/>
      <c r="BD109" s="191"/>
      <c r="BE109" s="191"/>
      <c r="BF109" s="191"/>
      <c r="BG109" s="191"/>
      <c r="BH109" s="191"/>
    </row>
    <row r="110" spans="2:60" ht="20.25" customHeight="1" x14ac:dyDescent="0.4">
      <c r="B110" s="188"/>
      <c r="C110" s="189"/>
      <c r="D110" s="189"/>
      <c r="E110" s="190"/>
      <c r="F110" s="196"/>
      <c r="G110" s="196" t="s">
        <v>156</v>
      </c>
      <c r="H110" s="196"/>
      <c r="I110" s="196"/>
      <c r="J110" s="196"/>
      <c r="K110" s="196"/>
      <c r="L110" s="196"/>
      <c r="M110" s="196"/>
      <c r="N110" s="196"/>
      <c r="O110" s="196"/>
      <c r="P110" s="196"/>
      <c r="Q110" s="196"/>
      <c r="R110" s="197"/>
      <c r="S110" s="196"/>
      <c r="T110" s="196"/>
      <c r="U110" s="196"/>
      <c r="V110" s="196"/>
      <c r="W110" s="196"/>
      <c r="X110" s="190"/>
      <c r="Y110" s="196" t="s">
        <v>167</v>
      </c>
      <c r="Z110" s="196"/>
      <c r="AA110" s="196"/>
      <c r="AB110" s="196"/>
      <c r="AC110" s="196"/>
      <c r="AD110" s="196"/>
      <c r="AE110" s="196"/>
      <c r="AF110" s="196"/>
      <c r="AG110" s="196"/>
      <c r="AH110" s="197"/>
      <c r="AI110" s="196"/>
      <c r="AJ110" s="196"/>
      <c r="AK110" s="196"/>
      <c r="AL110" s="196"/>
      <c r="AM110" s="190"/>
      <c r="AN110" s="190"/>
      <c r="AO110" s="196" t="s">
        <v>168</v>
      </c>
      <c r="AP110" s="190"/>
      <c r="AQ110" s="190"/>
      <c r="AR110" s="190"/>
      <c r="AS110" s="190"/>
      <c r="AT110" s="190"/>
      <c r="AU110" s="190"/>
      <c r="AV110" s="190"/>
      <c r="AW110" s="190"/>
      <c r="AX110" s="190"/>
      <c r="AY110" s="190"/>
      <c r="AZ110" s="190"/>
      <c r="BA110" s="190"/>
      <c r="BB110" s="195"/>
      <c r="BC110" s="195"/>
      <c r="BD110" s="198"/>
      <c r="BE110" s="198"/>
      <c r="BF110" s="198"/>
      <c r="BG110" s="198"/>
      <c r="BH110" s="191"/>
    </row>
    <row r="111" spans="2:60" ht="20.25" customHeight="1" x14ac:dyDescent="0.4">
      <c r="B111" s="188"/>
      <c r="C111" s="189"/>
      <c r="D111" s="189"/>
      <c r="E111" s="190"/>
      <c r="F111" s="196"/>
      <c r="G111" s="396" t="s">
        <v>148</v>
      </c>
      <c r="H111" s="396"/>
      <c r="I111" s="396" t="s">
        <v>149</v>
      </c>
      <c r="J111" s="396"/>
      <c r="K111" s="396"/>
      <c r="L111" s="396"/>
      <c r="M111" s="196"/>
      <c r="N111" s="196"/>
      <c r="O111" s="196"/>
      <c r="P111" s="397" t="s">
        <v>150</v>
      </c>
      <c r="Q111" s="397"/>
      <c r="R111" s="397"/>
      <c r="S111" s="397"/>
      <c r="T111" s="199"/>
      <c r="U111" s="200" t="s">
        <v>151</v>
      </c>
      <c r="V111" s="200"/>
      <c r="X111" s="190"/>
      <c r="Y111" s="396" t="s">
        <v>148</v>
      </c>
      <c r="Z111" s="396"/>
      <c r="AA111" s="396" t="s">
        <v>149</v>
      </c>
      <c r="AB111" s="396"/>
      <c r="AC111" s="396"/>
      <c r="AD111" s="396"/>
      <c r="AE111" s="196"/>
      <c r="AF111" s="397" t="s">
        <v>150</v>
      </c>
      <c r="AG111" s="397"/>
      <c r="AH111" s="397"/>
      <c r="AI111" s="397"/>
      <c r="AJ111" s="199"/>
      <c r="AK111" s="200" t="s">
        <v>151</v>
      </c>
      <c r="AL111" s="200"/>
      <c r="AM111" s="190"/>
      <c r="AN111" s="190"/>
      <c r="AO111" s="190"/>
      <c r="AP111" s="190"/>
      <c r="AQ111" s="190"/>
      <c r="AR111" s="190"/>
      <c r="AS111" s="190"/>
      <c r="AT111" s="190"/>
      <c r="AU111" s="190"/>
      <c r="AV111" s="190"/>
      <c r="AW111" s="190"/>
      <c r="AX111" s="190"/>
      <c r="AY111" s="190"/>
      <c r="AZ111" s="190"/>
      <c r="BA111" s="190"/>
      <c r="BB111" s="195"/>
      <c r="BC111" s="195"/>
      <c r="BD111" s="198"/>
      <c r="BE111" s="198"/>
      <c r="BF111" s="198"/>
      <c r="BG111" s="198"/>
      <c r="BH111" s="191"/>
    </row>
    <row r="112" spans="2:60" ht="20.25" customHeight="1" x14ac:dyDescent="0.4">
      <c r="B112" s="188"/>
      <c r="C112" s="189"/>
      <c r="D112" s="189"/>
      <c r="E112" s="190"/>
      <c r="F112" s="196"/>
      <c r="G112" s="390"/>
      <c r="H112" s="390"/>
      <c r="I112" s="390" t="s">
        <v>152</v>
      </c>
      <c r="J112" s="390"/>
      <c r="K112" s="390" t="s">
        <v>153</v>
      </c>
      <c r="L112" s="390"/>
      <c r="M112" s="196"/>
      <c r="N112" s="196"/>
      <c r="O112" s="196"/>
      <c r="P112" s="390" t="s">
        <v>152</v>
      </c>
      <c r="Q112" s="390"/>
      <c r="R112" s="390" t="s">
        <v>153</v>
      </c>
      <c r="S112" s="390"/>
      <c r="T112" s="199"/>
      <c r="U112" s="200" t="s">
        <v>154</v>
      </c>
      <c r="V112" s="200"/>
      <c r="X112" s="190"/>
      <c r="Y112" s="390"/>
      <c r="Z112" s="390"/>
      <c r="AA112" s="390" t="s">
        <v>152</v>
      </c>
      <c r="AB112" s="390"/>
      <c r="AC112" s="390" t="s">
        <v>153</v>
      </c>
      <c r="AD112" s="390"/>
      <c r="AE112" s="196"/>
      <c r="AF112" s="390" t="s">
        <v>152</v>
      </c>
      <c r="AG112" s="390"/>
      <c r="AH112" s="390" t="s">
        <v>153</v>
      </c>
      <c r="AI112" s="390"/>
      <c r="AJ112" s="199"/>
      <c r="AK112" s="200" t="s">
        <v>154</v>
      </c>
      <c r="AL112" s="200"/>
      <c r="AM112" s="190"/>
      <c r="AN112" s="190"/>
      <c r="AO112" s="201" t="s">
        <v>131</v>
      </c>
      <c r="AP112" s="201"/>
      <c r="AQ112" s="201"/>
      <c r="AR112" s="201"/>
      <c r="AS112" s="199"/>
      <c r="AT112" s="200" t="s">
        <v>132</v>
      </c>
      <c r="AU112" s="201"/>
      <c r="AV112" s="201"/>
      <c r="AW112" s="201"/>
      <c r="AX112" s="199"/>
      <c r="AY112" s="390" t="s">
        <v>155</v>
      </c>
      <c r="AZ112" s="390"/>
      <c r="BA112" s="390"/>
      <c r="BB112" s="390"/>
      <c r="BC112" s="195"/>
      <c r="BD112" s="196"/>
      <c r="BE112" s="196"/>
      <c r="BF112" s="196"/>
      <c r="BG112" s="196"/>
      <c r="BH112" s="191"/>
    </row>
    <row r="113" spans="2:60" ht="20.25" customHeight="1" x14ac:dyDescent="0.4">
      <c r="B113" s="188"/>
      <c r="C113" s="189"/>
      <c r="D113" s="189"/>
      <c r="E113" s="190"/>
      <c r="F113" s="196"/>
      <c r="G113" s="391" t="s">
        <v>5</v>
      </c>
      <c r="H113" s="391"/>
      <c r="I113" s="392">
        <f>SUMIF($N$18:$N$108,"看護職員A",$AZ$18:$BA$108)+SUMIF($O$18:$O$108,"看護職員A",$AZ$18:$BA$108)</f>
        <v>0</v>
      </c>
      <c r="J113" s="392"/>
      <c r="K113" s="414">
        <f>SUMIF($N$18:$N$108,"看護職員A",$BB$18:$BC$108)+SUMIF($O$18:$O$108,"看護職員A",$BB$18:$BC$108)</f>
        <v>0</v>
      </c>
      <c r="L113" s="414"/>
      <c r="M113" s="196"/>
      <c r="N113" s="196"/>
      <c r="O113" s="196"/>
      <c r="P113" s="415">
        <v>0</v>
      </c>
      <c r="Q113" s="415"/>
      <c r="R113" s="417">
        <v>0</v>
      </c>
      <c r="S113" s="417"/>
      <c r="T113" s="199"/>
      <c r="U113" s="418">
        <v>0</v>
      </c>
      <c r="V113" s="419"/>
      <c r="X113" s="190"/>
      <c r="Y113" s="391" t="s">
        <v>5</v>
      </c>
      <c r="Z113" s="391"/>
      <c r="AA113" s="392">
        <f>SUMIF($N$18:$N$108,"介護職員A",$AZ$18:$BA$108)+SUMIF($O$18:$O$108,"介護職員A",$AZ$18:$BA$108)</f>
        <v>0</v>
      </c>
      <c r="AB113" s="392"/>
      <c r="AC113" s="414">
        <f>SUMIF($N$18:$N$108,"介護職員A",$BB$18:$BC$108)+SUMIF($O$18:$O$108,"介護職員A",$BB$18:$BC$108)</f>
        <v>0</v>
      </c>
      <c r="AD113" s="414"/>
      <c r="AE113" s="196"/>
      <c r="AF113" s="415">
        <v>0</v>
      </c>
      <c r="AG113" s="415"/>
      <c r="AH113" s="417">
        <v>0</v>
      </c>
      <c r="AI113" s="417"/>
      <c r="AJ113" s="199"/>
      <c r="AK113" s="418">
        <v>0</v>
      </c>
      <c r="AL113" s="419"/>
      <c r="AM113" s="190"/>
      <c r="AN113" s="190"/>
      <c r="AO113" s="401">
        <f>S127</f>
        <v>0</v>
      </c>
      <c r="AP113" s="391"/>
      <c r="AQ113" s="391"/>
      <c r="AR113" s="391"/>
      <c r="AS113" s="202" t="s">
        <v>169</v>
      </c>
      <c r="AT113" s="401">
        <f>AI127</f>
        <v>0</v>
      </c>
      <c r="AU113" s="402"/>
      <c r="AV113" s="402"/>
      <c r="AW113" s="402"/>
      <c r="AX113" s="202" t="s">
        <v>163</v>
      </c>
      <c r="AY113" s="398">
        <f>ROUNDDOWN(AO113+AT113,1)</f>
        <v>0</v>
      </c>
      <c r="AZ113" s="398"/>
      <c r="BA113" s="398"/>
      <c r="BB113" s="398"/>
      <c r="BC113" s="195"/>
      <c r="BD113" s="203"/>
      <c r="BE113" s="203"/>
      <c r="BF113" s="203"/>
      <c r="BG113" s="203"/>
      <c r="BH113" s="191"/>
    </row>
    <row r="114" spans="2:60" ht="20.25" customHeight="1" x14ac:dyDescent="0.4">
      <c r="B114" s="188"/>
      <c r="C114" s="189"/>
      <c r="D114" s="189"/>
      <c r="E114" s="190"/>
      <c r="F114" s="196"/>
      <c r="G114" s="391" t="s">
        <v>6</v>
      </c>
      <c r="H114" s="391"/>
      <c r="I114" s="392">
        <f>SUMIF($N$18:$N$108,"看護職員B",$AZ$18:$BA$108)+SUMIF($O$18:$O$108,"看護職員B",$AZ$18:$BA$108)</f>
        <v>0</v>
      </c>
      <c r="J114" s="392"/>
      <c r="K114" s="414">
        <f>SUMIF($N$18:$N$108,"看護職員B",$BB$18:$BC$108)+SUMIF($O$18:$O$108,"看護職員B",$BB$18:$BC$108)</f>
        <v>0</v>
      </c>
      <c r="L114" s="414"/>
      <c r="M114" s="196"/>
      <c r="N114" s="196"/>
      <c r="O114" s="196"/>
      <c r="P114" s="415">
        <v>0</v>
      </c>
      <c r="Q114" s="415"/>
      <c r="R114" s="417">
        <v>0</v>
      </c>
      <c r="S114" s="417"/>
      <c r="T114" s="199"/>
      <c r="U114" s="418">
        <v>0</v>
      </c>
      <c r="V114" s="419"/>
      <c r="X114" s="190"/>
      <c r="Y114" s="391" t="s">
        <v>6</v>
      </c>
      <c r="Z114" s="391"/>
      <c r="AA114" s="392">
        <f>SUMIF($N$18:$N$108,"介護職員B",$AZ$18:$BA$108)+SUMIF($O$18:$O$108,"介護職員B",$AZ$18:$BA$108)</f>
        <v>0</v>
      </c>
      <c r="AB114" s="392"/>
      <c r="AC114" s="414">
        <f>SUMIF($N$18:$N$108,"介護職員B",$BB$18:$BC$108)+SUMIF($O$18:$O$108,"介護職員B",$BB$18:$BC$108)</f>
        <v>0</v>
      </c>
      <c r="AD114" s="414"/>
      <c r="AE114" s="196"/>
      <c r="AF114" s="415">
        <v>0</v>
      </c>
      <c r="AG114" s="415"/>
      <c r="AH114" s="417">
        <v>0</v>
      </c>
      <c r="AI114" s="417"/>
      <c r="AJ114" s="199"/>
      <c r="AK114" s="418">
        <v>0</v>
      </c>
      <c r="AL114" s="419"/>
      <c r="AM114" s="190"/>
      <c r="AN114" s="190"/>
      <c r="AO114" s="190"/>
      <c r="AP114" s="190"/>
      <c r="AQ114" s="190"/>
      <c r="AR114" s="190"/>
      <c r="AS114" s="190"/>
      <c r="AT114" s="190"/>
      <c r="AU114" s="190"/>
      <c r="AV114" s="190"/>
      <c r="AW114" s="190"/>
      <c r="AX114" s="190"/>
      <c r="AY114" s="190"/>
      <c r="AZ114" s="190"/>
      <c r="BA114" s="190"/>
      <c r="BB114" s="195"/>
      <c r="BC114" s="195"/>
      <c r="BD114" s="191"/>
      <c r="BE114" s="191"/>
      <c r="BF114" s="191"/>
      <c r="BG114" s="191"/>
      <c r="BH114" s="191"/>
    </row>
    <row r="115" spans="2:60" ht="20.25" customHeight="1" x14ac:dyDescent="0.4">
      <c r="B115" s="188"/>
      <c r="C115" s="189"/>
      <c r="D115" s="189"/>
      <c r="E115" s="190"/>
      <c r="F115" s="196"/>
      <c r="G115" s="391" t="s">
        <v>7</v>
      </c>
      <c r="H115" s="391"/>
      <c r="I115" s="392">
        <f>SUMIF($N$18:$N$108,"看護職員C",$AZ$18:$BA$108)+SUMIF($O$18:$O$108,"看護職員C",$AZ$18:$BA$108)</f>
        <v>0</v>
      </c>
      <c r="J115" s="392"/>
      <c r="K115" s="414">
        <f>SUMIF($N$18:$N$108,"看護職員C",$BB$18:$BC$108)+SUMIF($O$18:$O$108,"看護職員C",$BB$18:$BC$108)</f>
        <v>0</v>
      </c>
      <c r="L115" s="414"/>
      <c r="M115" s="196"/>
      <c r="N115" s="196"/>
      <c r="O115" s="196"/>
      <c r="P115" s="415">
        <v>0</v>
      </c>
      <c r="Q115" s="415"/>
      <c r="R115" s="416">
        <v>0</v>
      </c>
      <c r="S115" s="416"/>
      <c r="T115" s="199"/>
      <c r="U115" s="404" t="s">
        <v>43</v>
      </c>
      <c r="V115" s="405"/>
      <c r="X115" s="190"/>
      <c r="Y115" s="391" t="s">
        <v>7</v>
      </c>
      <c r="Z115" s="391"/>
      <c r="AA115" s="392">
        <f>SUMIF($N$18:$N$108,"介護職員C",$AZ$18:$BA$108)+SUMIF($O$18:$O$108,"介護職員C",$AZ$18:$BA$108)</f>
        <v>0</v>
      </c>
      <c r="AB115" s="392"/>
      <c r="AC115" s="414">
        <f>SUMIF($N$18:$N$108,"介護職員C",$BB$18:$BC$108)+SUMIF($O$18:$O$108,"介護職員C",$BB$18:$BC$108)</f>
        <v>0</v>
      </c>
      <c r="AD115" s="414"/>
      <c r="AE115" s="196"/>
      <c r="AF115" s="415">
        <v>0</v>
      </c>
      <c r="AG115" s="415"/>
      <c r="AH115" s="416">
        <v>0</v>
      </c>
      <c r="AI115" s="416"/>
      <c r="AJ115" s="199"/>
      <c r="AK115" s="404" t="s">
        <v>43</v>
      </c>
      <c r="AL115" s="405"/>
      <c r="AM115" s="190"/>
      <c r="AN115" s="190"/>
      <c r="AO115" s="190"/>
      <c r="AP115" s="190"/>
      <c r="AQ115" s="190"/>
      <c r="AR115" s="190"/>
      <c r="AS115" s="190"/>
      <c r="AT115" s="190"/>
      <c r="AU115" s="190"/>
      <c r="AV115" s="190"/>
      <c r="AW115" s="190"/>
      <c r="AX115" s="190"/>
      <c r="AY115" s="190"/>
      <c r="AZ115" s="190"/>
      <c r="BA115" s="190"/>
      <c r="BB115" s="195"/>
      <c r="BC115" s="195"/>
      <c r="BD115" s="191"/>
      <c r="BE115" s="191"/>
      <c r="BF115" s="191"/>
      <c r="BG115" s="191"/>
      <c r="BH115" s="191"/>
    </row>
    <row r="116" spans="2:60" ht="20.25" customHeight="1" x14ac:dyDescent="0.4">
      <c r="B116" s="188"/>
      <c r="C116" s="189"/>
      <c r="D116" s="189"/>
      <c r="E116" s="190"/>
      <c r="F116" s="196"/>
      <c r="G116" s="391" t="s">
        <v>8</v>
      </c>
      <c r="H116" s="391"/>
      <c r="I116" s="392">
        <f>SUMIF($N$18:$N$108,"看護職員D",$AZ$18:$BA$108)+SUMIF($O$18:$O$108,"看護職員D",$AZ$18:$BA$108)</f>
        <v>0</v>
      </c>
      <c r="J116" s="392"/>
      <c r="K116" s="414">
        <f>SUMIF($N$18:$N$108,"看護職員D",$BB$18:$BC$108)+SUMIF($O$18:$O$108,"看護職員D",$BB$18:$BC$108)</f>
        <v>0</v>
      </c>
      <c r="L116" s="414"/>
      <c r="M116" s="196"/>
      <c r="N116" s="196"/>
      <c r="O116" s="196"/>
      <c r="P116" s="415">
        <v>0</v>
      </c>
      <c r="Q116" s="415"/>
      <c r="R116" s="416">
        <v>0</v>
      </c>
      <c r="S116" s="416"/>
      <c r="T116" s="199"/>
      <c r="U116" s="404" t="s">
        <v>43</v>
      </c>
      <c r="V116" s="405"/>
      <c r="X116" s="190"/>
      <c r="Y116" s="391" t="s">
        <v>8</v>
      </c>
      <c r="Z116" s="391"/>
      <c r="AA116" s="392">
        <f>SUMIF($N$18:$N$108,"介護職員D",$AZ$18:$BA$108)+SUMIF($O$18:$O$108,"介護職員D",$AZ$18:$BA$108)</f>
        <v>0</v>
      </c>
      <c r="AB116" s="392"/>
      <c r="AC116" s="414">
        <f>SUMIF($N$18:$N$108,"介護職員D",$BB$18:$BC$108)+SUMIF($O$18:$O$108,"介護職員D",$BB$18:$BC$108)</f>
        <v>0</v>
      </c>
      <c r="AD116" s="414"/>
      <c r="AE116" s="196"/>
      <c r="AF116" s="415">
        <v>0</v>
      </c>
      <c r="AG116" s="415"/>
      <c r="AH116" s="416">
        <v>0</v>
      </c>
      <c r="AI116" s="416"/>
      <c r="AJ116" s="199"/>
      <c r="AK116" s="404" t="s">
        <v>43</v>
      </c>
      <c r="AL116" s="405"/>
      <c r="AM116" s="190"/>
      <c r="AN116" s="190"/>
      <c r="AO116" s="196" t="s">
        <v>170</v>
      </c>
      <c r="AP116" s="196"/>
      <c r="AQ116" s="196"/>
      <c r="AR116" s="196"/>
      <c r="AS116" s="196"/>
      <c r="AT116" s="196"/>
      <c r="AU116" s="190"/>
      <c r="AV116" s="190"/>
      <c r="AW116" s="190"/>
      <c r="AX116" s="190"/>
      <c r="AY116" s="190"/>
      <c r="AZ116" s="190"/>
      <c r="BA116" s="190"/>
      <c r="BB116" s="195"/>
      <c r="BC116" s="195"/>
      <c r="BD116" s="191"/>
      <c r="BE116" s="191"/>
      <c r="BF116" s="191"/>
      <c r="BG116" s="191"/>
      <c r="BH116" s="191"/>
    </row>
    <row r="117" spans="2:60" ht="20.25" customHeight="1" x14ac:dyDescent="0.4">
      <c r="B117" s="188"/>
      <c r="C117" s="189"/>
      <c r="D117" s="189"/>
      <c r="E117" s="190"/>
      <c r="F117" s="196"/>
      <c r="G117" s="391" t="s">
        <v>155</v>
      </c>
      <c r="H117" s="391"/>
      <c r="I117" s="392">
        <f>SUM(I113:J116)</f>
        <v>0</v>
      </c>
      <c r="J117" s="392"/>
      <c r="K117" s="413">
        <f>SUM(K113:L116)</f>
        <v>0</v>
      </c>
      <c r="L117" s="413"/>
      <c r="M117" s="196"/>
      <c r="N117" s="196"/>
      <c r="O117" s="196"/>
      <c r="P117" s="392">
        <f>SUM(P113:Q116)</f>
        <v>0</v>
      </c>
      <c r="Q117" s="392"/>
      <c r="R117" s="393">
        <f>SUM(R113:S116)</f>
        <v>0</v>
      </c>
      <c r="S117" s="393"/>
      <c r="T117" s="199"/>
      <c r="U117" s="406">
        <f>SUM(U113:V114)</f>
        <v>0</v>
      </c>
      <c r="V117" s="407"/>
      <c r="X117" s="190"/>
      <c r="Y117" s="391" t="s">
        <v>155</v>
      </c>
      <c r="Z117" s="391"/>
      <c r="AA117" s="392">
        <f>SUM(AA113:AB116)</f>
        <v>0</v>
      </c>
      <c r="AB117" s="392"/>
      <c r="AC117" s="413">
        <f>SUM(AC113:AD116)</f>
        <v>0</v>
      </c>
      <c r="AD117" s="413"/>
      <c r="AE117" s="196"/>
      <c r="AF117" s="392">
        <f>SUM(AF113:AG116)</f>
        <v>0</v>
      </c>
      <c r="AG117" s="392"/>
      <c r="AH117" s="393">
        <f>SUM(AH113:AI116)</f>
        <v>0</v>
      </c>
      <c r="AI117" s="393"/>
      <c r="AJ117" s="199"/>
      <c r="AK117" s="406">
        <f>SUM(AK113:AL114)</f>
        <v>0</v>
      </c>
      <c r="AL117" s="407"/>
      <c r="AM117" s="190"/>
      <c r="AN117" s="190"/>
      <c r="AO117" s="391" t="s">
        <v>3</v>
      </c>
      <c r="AP117" s="391"/>
      <c r="AQ117" s="391" t="s">
        <v>4</v>
      </c>
      <c r="AR117" s="391"/>
      <c r="AS117" s="391"/>
      <c r="AT117" s="391"/>
      <c r="AU117" s="190"/>
      <c r="AV117" s="190"/>
      <c r="AW117" s="190"/>
      <c r="AX117" s="190"/>
      <c r="AY117" s="190"/>
      <c r="AZ117" s="190"/>
      <c r="BA117" s="190"/>
      <c r="BB117" s="195"/>
      <c r="BC117" s="195"/>
      <c r="BD117" s="191"/>
      <c r="BE117" s="191"/>
      <c r="BF117" s="191"/>
      <c r="BG117" s="191"/>
      <c r="BH117" s="191"/>
    </row>
    <row r="118" spans="2:60" ht="20.25" customHeight="1" x14ac:dyDescent="0.4">
      <c r="B118" s="188"/>
      <c r="C118" s="189"/>
      <c r="D118" s="189"/>
      <c r="E118" s="190"/>
      <c r="F118" s="190"/>
      <c r="G118" s="189"/>
      <c r="H118" s="189"/>
      <c r="I118" s="189"/>
      <c r="J118" s="189"/>
      <c r="K118" s="191"/>
      <c r="L118" s="191"/>
      <c r="M118" s="191"/>
      <c r="N118" s="191"/>
      <c r="O118" s="191"/>
      <c r="P118" s="192"/>
      <c r="Q118" s="192"/>
      <c r="R118" s="192"/>
      <c r="S118" s="193"/>
      <c r="T118" s="194"/>
      <c r="U118" s="190"/>
      <c r="V118" s="190"/>
      <c r="W118" s="190"/>
      <c r="X118" s="190"/>
      <c r="Y118" s="189"/>
      <c r="Z118" s="189"/>
      <c r="AA118" s="189"/>
      <c r="AB118" s="189"/>
      <c r="AC118" s="191"/>
      <c r="AD118" s="191"/>
      <c r="AE118" s="191"/>
      <c r="AF118" s="192"/>
      <c r="AG118" s="192"/>
      <c r="AH118" s="192"/>
      <c r="AI118" s="193"/>
      <c r="AJ118" s="194"/>
      <c r="AK118" s="190"/>
      <c r="AL118" s="190"/>
      <c r="AM118" s="190"/>
      <c r="AN118" s="190"/>
      <c r="AO118" s="391" t="s">
        <v>5</v>
      </c>
      <c r="AP118" s="391"/>
      <c r="AQ118" s="391" t="s">
        <v>118</v>
      </c>
      <c r="AR118" s="391"/>
      <c r="AS118" s="391"/>
      <c r="AT118" s="391"/>
      <c r="AU118" s="190"/>
      <c r="AV118" s="190"/>
      <c r="AW118" s="190"/>
      <c r="AX118" s="190"/>
      <c r="AY118" s="190"/>
      <c r="AZ118" s="190"/>
      <c r="BA118" s="190"/>
      <c r="BB118" s="195"/>
      <c r="BC118" s="195"/>
      <c r="BD118" s="191"/>
      <c r="BE118" s="191"/>
      <c r="BF118" s="191"/>
      <c r="BG118" s="191"/>
      <c r="BH118" s="191"/>
    </row>
    <row r="119" spans="2:60" ht="20.25" customHeight="1" x14ac:dyDescent="0.4">
      <c r="B119" s="188"/>
      <c r="C119" s="189"/>
      <c r="D119" s="189"/>
      <c r="E119" s="190"/>
      <c r="F119" s="190"/>
      <c r="G119" s="197" t="s">
        <v>158</v>
      </c>
      <c r="H119" s="196"/>
      <c r="I119" s="196"/>
      <c r="J119" s="196"/>
      <c r="K119" s="196"/>
      <c r="L119" s="196"/>
      <c r="M119" s="196"/>
      <c r="N119" s="196"/>
      <c r="O119" s="196"/>
      <c r="P119" s="196"/>
      <c r="Q119" s="196"/>
      <c r="R119" s="204"/>
      <c r="S119" s="204"/>
      <c r="T119" s="196"/>
      <c r="U119" s="196"/>
      <c r="V119" s="196"/>
      <c r="W119" s="190"/>
      <c r="X119" s="190"/>
      <c r="Y119" s="197" t="s">
        <v>158</v>
      </c>
      <c r="Z119" s="196"/>
      <c r="AA119" s="196"/>
      <c r="AB119" s="196"/>
      <c r="AC119" s="196"/>
      <c r="AD119" s="196"/>
      <c r="AE119" s="196"/>
      <c r="AF119" s="196"/>
      <c r="AG119" s="196"/>
      <c r="AH119" s="204"/>
      <c r="AI119" s="204"/>
      <c r="AJ119" s="196"/>
      <c r="AK119" s="196"/>
      <c r="AL119" s="196"/>
      <c r="AM119" s="190"/>
      <c r="AN119" s="190"/>
      <c r="AO119" s="391" t="s">
        <v>6</v>
      </c>
      <c r="AP119" s="391"/>
      <c r="AQ119" s="391" t="s">
        <v>119</v>
      </c>
      <c r="AR119" s="391"/>
      <c r="AS119" s="391"/>
      <c r="AT119" s="391"/>
      <c r="AU119" s="190"/>
      <c r="AV119" s="190"/>
      <c r="AW119" s="190"/>
      <c r="AX119" s="190"/>
      <c r="AY119" s="190"/>
      <c r="AZ119" s="190"/>
      <c r="BA119" s="190"/>
      <c r="BB119" s="195"/>
      <c r="BC119" s="195"/>
      <c r="BD119" s="191"/>
      <c r="BE119" s="191"/>
      <c r="BF119" s="191"/>
      <c r="BG119" s="191"/>
      <c r="BH119" s="191"/>
    </row>
    <row r="120" spans="2:60" ht="20.25" customHeight="1" x14ac:dyDescent="0.4">
      <c r="B120" s="188"/>
      <c r="C120" s="189"/>
      <c r="D120" s="189"/>
      <c r="E120" s="190"/>
      <c r="F120" s="190"/>
      <c r="G120" s="196" t="s">
        <v>159</v>
      </c>
      <c r="H120" s="196"/>
      <c r="I120" s="196"/>
      <c r="J120" s="196"/>
      <c r="K120" s="196"/>
      <c r="L120" s="196" t="s">
        <v>160</v>
      </c>
      <c r="M120" s="196"/>
      <c r="N120" s="196"/>
      <c r="O120" s="196"/>
      <c r="P120" s="196"/>
      <c r="Q120" s="196"/>
      <c r="R120" s="197"/>
      <c r="S120" s="196"/>
      <c r="T120" s="196"/>
      <c r="U120" s="196"/>
      <c r="V120" s="196"/>
      <c r="W120" s="190"/>
      <c r="X120" s="190"/>
      <c r="Y120" s="196" t="s">
        <v>159</v>
      </c>
      <c r="Z120" s="196"/>
      <c r="AA120" s="196"/>
      <c r="AB120" s="196"/>
      <c r="AC120" s="196"/>
      <c r="AD120" s="196" t="s">
        <v>160</v>
      </c>
      <c r="AE120" s="196"/>
      <c r="AF120" s="196"/>
      <c r="AG120" s="196"/>
      <c r="AH120" s="197"/>
      <c r="AI120" s="196"/>
      <c r="AJ120" s="196"/>
      <c r="AK120" s="196"/>
      <c r="AL120" s="196"/>
      <c r="AM120" s="190"/>
      <c r="AN120" s="190"/>
      <c r="AO120" s="391" t="s">
        <v>7</v>
      </c>
      <c r="AP120" s="391"/>
      <c r="AQ120" s="391" t="s">
        <v>120</v>
      </c>
      <c r="AR120" s="391"/>
      <c r="AS120" s="391"/>
      <c r="AT120" s="391"/>
      <c r="AU120" s="190"/>
      <c r="AV120" s="190"/>
      <c r="AW120" s="190"/>
      <c r="AX120" s="190"/>
      <c r="AY120" s="190"/>
      <c r="AZ120" s="190"/>
      <c r="BA120" s="190"/>
      <c r="BB120" s="195"/>
      <c r="BC120" s="195"/>
      <c r="BD120" s="191"/>
      <c r="BE120" s="191"/>
      <c r="BF120" s="191"/>
      <c r="BG120" s="191"/>
      <c r="BH120" s="191"/>
    </row>
    <row r="121" spans="2:60" ht="20.25" customHeight="1" x14ac:dyDescent="0.4">
      <c r="B121" s="188"/>
      <c r="C121" s="189"/>
      <c r="D121" s="189"/>
      <c r="E121" s="190"/>
      <c r="F121" s="190"/>
      <c r="G121" s="196" t="str">
        <f>IF($BC$3="計画","対象時間数（週平均）","対象時間数（当月合計）")</f>
        <v>対象時間数（当月合計）</v>
      </c>
      <c r="H121" s="196"/>
      <c r="I121" s="196"/>
      <c r="J121" s="196"/>
      <c r="K121" s="196"/>
      <c r="L121" s="196" t="str">
        <f>IF($BC$3="計画","週に勤務すべき時間数","当月に勤務すべき時間数")</f>
        <v>当月に勤務すべき時間数</v>
      </c>
      <c r="M121" s="196"/>
      <c r="N121" s="196"/>
      <c r="O121" s="196"/>
      <c r="P121" s="196"/>
      <c r="Q121" s="196"/>
      <c r="R121" s="197"/>
      <c r="S121" s="196" t="s">
        <v>161</v>
      </c>
      <c r="T121" s="196"/>
      <c r="U121" s="196"/>
      <c r="V121" s="196"/>
      <c r="W121" s="190"/>
      <c r="X121" s="190"/>
      <c r="Y121" s="196" t="str">
        <f>IF($BC$3="計画","対象時間数（週平均）","対象時間数（当月合計）")</f>
        <v>対象時間数（当月合計）</v>
      </c>
      <c r="Z121" s="196"/>
      <c r="AA121" s="196"/>
      <c r="AB121" s="196"/>
      <c r="AC121" s="196"/>
      <c r="AD121" s="196" t="str">
        <f>IF($BC$3="計画","週に勤務すべき時間数","当月に勤務すべき時間数")</f>
        <v>当月に勤務すべき時間数</v>
      </c>
      <c r="AE121" s="196"/>
      <c r="AF121" s="196"/>
      <c r="AG121" s="196"/>
      <c r="AH121" s="197"/>
      <c r="AI121" s="196" t="s">
        <v>161</v>
      </c>
      <c r="AJ121" s="196"/>
      <c r="AK121" s="196"/>
      <c r="AL121" s="196"/>
      <c r="AM121" s="190"/>
      <c r="AN121" s="190"/>
      <c r="AO121" s="391" t="s">
        <v>8</v>
      </c>
      <c r="AP121" s="391"/>
      <c r="AQ121" s="391" t="s">
        <v>171</v>
      </c>
      <c r="AR121" s="391"/>
      <c r="AS121" s="391"/>
      <c r="AT121" s="391"/>
      <c r="AU121" s="190"/>
      <c r="AV121" s="190"/>
      <c r="AW121" s="190"/>
      <c r="AX121" s="190"/>
      <c r="AY121" s="190"/>
      <c r="AZ121" s="190"/>
      <c r="BA121" s="190"/>
      <c r="BB121" s="195"/>
      <c r="BC121" s="195"/>
      <c r="BD121" s="191"/>
      <c r="BE121" s="191"/>
      <c r="BF121" s="191"/>
      <c r="BG121" s="191"/>
      <c r="BH121" s="191"/>
    </row>
    <row r="122" spans="2:60" ht="20.25" customHeight="1" x14ac:dyDescent="0.4">
      <c r="G122" s="408">
        <f>IF($BC$3="計画",R117,P117)</f>
        <v>0</v>
      </c>
      <c r="H122" s="391"/>
      <c r="I122" s="391"/>
      <c r="J122" s="391"/>
      <c r="K122" s="202" t="s">
        <v>162</v>
      </c>
      <c r="L122" s="391">
        <f>IF($BC$3="計画",$H$8,$L$8)</f>
        <v>160</v>
      </c>
      <c r="M122" s="391"/>
      <c r="N122" s="391"/>
      <c r="O122" s="391"/>
      <c r="P122" s="391"/>
      <c r="Q122" s="391"/>
      <c r="R122" s="202" t="s">
        <v>163</v>
      </c>
      <c r="S122" s="409">
        <f>ROUNDDOWN(G122/L122,1)</f>
        <v>0</v>
      </c>
      <c r="T122" s="409"/>
      <c r="U122" s="409"/>
      <c r="V122" s="409"/>
      <c r="Y122" s="408">
        <f>IF($BC$3="計画",AH117,AF117)</f>
        <v>0</v>
      </c>
      <c r="Z122" s="391"/>
      <c r="AA122" s="391"/>
      <c r="AB122" s="391"/>
      <c r="AC122" s="202" t="s">
        <v>162</v>
      </c>
      <c r="AD122" s="391">
        <f>IF($BC$3="計画",$H$8,$L$8)</f>
        <v>160</v>
      </c>
      <c r="AE122" s="391"/>
      <c r="AF122" s="391"/>
      <c r="AG122" s="391"/>
      <c r="AH122" s="202" t="s">
        <v>163</v>
      </c>
      <c r="AI122" s="409">
        <f>ROUNDDOWN(Y122/AD122,1)</f>
        <v>0</v>
      </c>
      <c r="AJ122" s="409"/>
      <c r="AK122" s="409"/>
      <c r="AL122" s="409"/>
    </row>
    <row r="123" spans="2:60" ht="20.25" customHeight="1" x14ac:dyDescent="0.4">
      <c r="G123" s="196"/>
      <c r="H123" s="196"/>
      <c r="I123" s="196"/>
      <c r="J123" s="196"/>
      <c r="K123" s="196"/>
      <c r="L123" s="196"/>
      <c r="M123" s="196"/>
      <c r="N123" s="196"/>
      <c r="O123" s="196"/>
      <c r="P123" s="196"/>
      <c r="Q123" s="196"/>
      <c r="R123" s="197"/>
      <c r="S123" s="196" t="s">
        <v>164</v>
      </c>
      <c r="T123" s="196"/>
      <c r="U123" s="196"/>
      <c r="V123" s="196"/>
      <c r="Y123" s="196"/>
      <c r="Z123" s="196"/>
      <c r="AA123" s="196"/>
      <c r="AB123" s="196"/>
      <c r="AC123" s="196"/>
      <c r="AD123" s="196"/>
      <c r="AE123" s="196"/>
      <c r="AF123" s="196"/>
      <c r="AG123" s="196"/>
      <c r="AH123" s="197"/>
      <c r="AI123" s="196" t="s">
        <v>164</v>
      </c>
      <c r="AJ123" s="196"/>
      <c r="AK123" s="196"/>
      <c r="AL123" s="196"/>
    </row>
    <row r="124" spans="2:60" ht="20.25" customHeight="1" x14ac:dyDescent="0.4">
      <c r="G124" s="196" t="s">
        <v>214</v>
      </c>
      <c r="H124" s="196"/>
      <c r="I124" s="196"/>
      <c r="J124" s="196"/>
      <c r="K124" s="196"/>
      <c r="L124" s="196"/>
      <c r="M124" s="196"/>
      <c r="N124" s="196"/>
      <c r="O124" s="196"/>
      <c r="P124" s="196"/>
      <c r="Q124" s="196"/>
      <c r="R124" s="197"/>
      <c r="S124" s="196"/>
      <c r="T124" s="196"/>
      <c r="U124" s="196"/>
      <c r="V124" s="196"/>
      <c r="Y124" s="196" t="s">
        <v>215</v>
      </c>
      <c r="Z124" s="196"/>
      <c r="AA124" s="196"/>
      <c r="AB124" s="196"/>
      <c r="AC124" s="196"/>
      <c r="AD124" s="196"/>
      <c r="AE124" s="196"/>
      <c r="AF124" s="196"/>
      <c r="AG124" s="196"/>
      <c r="AH124" s="197"/>
      <c r="AI124" s="196"/>
      <c r="AJ124" s="196"/>
      <c r="AK124" s="196"/>
      <c r="AL124" s="196"/>
    </row>
    <row r="125" spans="2:60" ht="20.25" customHeight="1" x14ac:dyDescent="0.4">
      <c r="G125" s="196" t="s">
        <v>151</v>
      </c>
      <c r="H125" s="196"/>
      <c r="I125" s="196"/>
      <c r="J125" s="196"/>
      <c r="K125" s="196"/>
      <c r="L125" s="196"/>
      <c r="M125" s="196"/>
      <c r="N125" s="196"/>
      <c r="O125" s="196"/>
      <c r="P125" s="196"/>
      <c r="Q125" s="196"/>
      <c r="R125" s="197"/>
      <c r="S125" s="396"/>
      <c r="T125" s="396"/>
      <c r="U125" s="396"/>
      <c r="V125" s="396"/>
      <c r="Y125" s="196" t="s">
        <v>151</v>
      </c>
      <c r="Z125" s="196"/>
      <c r="AA125" s="196"/>
      <c r="AB125" s="196"/>
      <c r="AC125" s="196"/>
      <c r="AD125" s="196"/>
      <c r="AE125" s="196"/>
      <c r="AF125" s="196"/>
      <c r="AG125" s="196"/>
      <c r="AH125" s="197"/>
      <c r="AI125" s="396"/>
      <c r="AJ125" s="396"/>
      <c r="AK125" s="396"/>
      <c r="AL125" s="396"/>
    </row>
    <row r="126" spans="2:60" ht="20.25" customHeight="1" x14ac:dyDescent="0.4">
      <c r="G126" s="199" t="s">
        <v>165</v>
      </c>
      <c r="H126" s="199"/>
      <c r="I126" s="199"/>
      <c r="J126" s="199"/>
      <c r="K126" s="199"/>
      <c r="L126" s="196" t="s">
        <v>166</v>
      </c>
      <c r="M126" s="199"/>
      <c r="N126" s="199"/>
      <c r="O126" s="199"/>
      <c r="P126" s="199"/>
      <c r="Q126" s="199"/>
      <c r="R126" s="199"/>
      <c r="S126" s="390" t="s">
        <v>155</v>
      </c>
      <c r="T126" s="390"/>
      <c r="U126" s="390"/>
      <c r="V126" s="390"/>
      <c r="Y126" s="199" t="s">
        <v>165</v>
      </c>
      <c r="Z126" s="199"/>
      <c r="AA126" s="199"/>
      <c r="AB126" s="199"/>
      <c r="AC126" s="199"/>
      <c r="AD126" s="196" t="s">
        <v>166</v>
      </c>
      <c r="AE126" s="199"/>
      <c r="AF126" s="199"/>
      <c r="AG126" s="199"/>
      <c r="AH126" s="199"/>
      <c r="AI126" s="390" t="s">
        <v>155</v>
      </c>
      <c r="AJ126" s="390"/>
      <c r="AK126" s="390"/>
      <c r="AL126" s="390"/>
    </row>
    <row r="127" spans="2:60" ht="20.25" customHeight="1" x14ac:dyDescent="0.4">
      <c r="G127" s="391">
        <f>U117</f>
        <v>0</v>
      </c>
      <c r="H127" s="391"/>
      <c r="I127" s="391"/>
      <c r="J127" s="391"/>
      <c r="K127" s="202" t="s">
        <v>169</v>
      </c>
      <c r="L127" s="409">
        <f>S122</f>
        <v>0</v>
      </c>
      <c r="M127" s="409"/>
      <c r="N127" s="409"/>
      <c r="O127" s="409"/>
      <c r="P127" s="409"/>
      <c r="Q127" s="409"/>
      <c r="R127" s="202" t="s">
        <v>163</v>
      </c>
      <c r="S127" s="398">
        <f>ROUNDDOWN(G127+L127,1)</f>
        <v>0</v>
      </c>
      <c r="T127" s="398"/>
      <c r="U127" s="398"/>
      <c r="V127" s="398"/>
      <c r="W127" s="205"/>
      <c r="X127" s="205"/>
      <c r="Y127" s="410">
        <f>AK117</f>
        <v>0</v>
      </c>
      <c r="Z127" s="410"/>
      <c r="AA127" s="410"/>
      <c r="AB127" s="410"/>
      <c r="AC127" s="188" t="s">
        <v>169</v>
      </c>
      <c r="AD127" s="411">
        <f>AI122</f>
        <v>0</v>
      </c>
      <c r="AE127" s="411"/>
      <c r="AF127" s="411"/>
      <c r="AG127" s="411"/>
      <c r="AH127" s="188" t="s">
        <v>163</v>
      </c>
      <c r="AI127" s="398">
        <f>ROUNDDOWN(Y127+AD127,1)</f>
        <v>0</v>
      </c>
      <c r="AJ127" s="398"/>
      <c r="AK127" s="398"/>
      <c r="AL127" s="398"/>
      <c r="AM127" s="205"/>
      <c r="AN127" s="205"/>
    </row>
    <row r="128" spans="2:60" ht="20.25" customHeight="1" x14ac:dyDescent="0.4"/>
    <row r="129" ht="20.25" customHeight="1" x14ac:dyDescent="0.4"/>
    <row r="130" ht="20.25" customHeight="1" x14ac:dyDescent="0.4"/>
    <row r="131" ht="20.25" customHeight="1" x14ac:dyDescent="0.4"/>
    <row r="132" ht="20.25" customHeight="1" x14ac:dyDescent="0.4"/>
    <row r="133" ht="20.25" customHeight="1" x14ac:dyDescent="0.4"/>
    <row r="134" ht="20.25" customHeight="1" x14ac:dyDescent="0.4"/>
    <row r="135" ht="20.25" customHeight="1" x14ac:dyDescent="0.4"/>
    <row r="136" ht="20.25" customHeight="1" x14ac:dyDescent="0.4"/>
    <row r="137" ht="20.25" customHeight="1" x14ac:dyDescent="0.4"/>
    <row r="138" ht="20.25" customHeight="1" x14ac:dyDescent="0.4"/>
    <row r="139" ht="20.25" customHeight="1" x14ac:dyDescent="0.4"/>
    <row r="140" ht="20.25" customHeight="1" x14ac:dyDescent="0.4"/>
    <row r="141" ht="20.25" customHeight="1" x14ac:dyDescent="0.4"/>
    <row r="142" ht="20.25" customHeight="1" x14ac:dyDescent="0.4"/>
    <row r="143" ht="20.25" customHeight="1" x14ac:dyDescent="0.4"/>
    <row r="144" ht="20.25" customHeight="1" x14ac:dyDescent="0.4"/>
    <row r="145" ht="20.25" customHeight="1" x14ac:dyDescent="0.4"/>
    <row r="146" ht="20.25" customHeight="1" x14ac:dyDescent="0.4"/>
    <row r="147" ht="20.25" customHeight="1" x14ac:dyDescent="0.4"/>
    <row r="174" spans="1:57" x14ac:dyDescent="0.4">
      <c r="A174" s="206"/>
      <c r="B174" s="206"/>
      <c r="C174" s="207"/>
      <c r="D174" s="207"/>
      <c r="E174" s="207"/>
      <c r="F174" s="207"/>
      <c r="G174" s="208"/>
      <c r="H174" s="208"/>
      <c r="I174" s="208"/>
      <c r="J174" s="208"/>
      <c r="K174" s="208"/>
      <c r="L174" s="208"/>
      <c r="M174" s="208"/>
      <c r="N174" s="208"/>
      <c r="O174" s="208"/>
      <c r="P174" s="208"/>
      <c r="Q174" s="208"/>
      <c r="R174" s="208"/>
      <c r="S174" s="208"/>
      <c r="T174" s="208"/>
      <c r="U174" s="208"/>
      <c r="V174" s="208"/>
      <c r="W174" s="208"/>
      <c r="X174" s="208"/>
      <c r="Y174" s="208"/>
      <c r="Z174" s="208"/>
      <c r="AA174" s="208"/>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9"/>
      <c r="AY174" s="209"/>
      <c r="AZ174" s="209"/>
      <c r="BA174" s="209"/>
      <c r="BB174" s="209"/>
      <c r="BC174" s="209"/>
      <c r="BD174" s="209"/>
      <c r="BE174" s="209"/>
    </row>
    <row r="175" spans="1:57" x14ac:dyDescent="0.4">
      <c r="A175" s="206"/>
      <c r="B175" s="206"/>
      <c r="C175" s="207"/>
      <c r="D175" s="207"/>
      <c r="E175" s="207"/>
      <c r="F175" s="207"/>
      <c r="G175" s="208"/>
      <c r="H175" s="208"/>
      <c r="I175" s="208"/>
      <c r="J175" s="208"/>
      <c r="K175" s="208"/>
      <c r="L175" s="208"/>
      <c r="M175" s="208"/>
      <c r="N175" s="208"/>
      <c r="O175" s="208"/>
      <c r="P175" s="208"/>
      <c r="Q175" s="208"/>
      <c r="R175" s="208"/>
      <c r="S175" s="208"/>
      <c r="T175" s="208"/>
      <c r="U175" s="208"/>
      <c r="V175" s="208"/>
      <c r="W175" s="208"/>
      <c r="X175" s="208"/>
      <c r="Y175" s="208"/>
      <c r="Z175" s="208"/>
      <c r="AA175" s="208"/>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9"/>
      <c r="AY175" s="209"/>
      <c r="AZ175" s="209"/>
      <c r="BA175" s="209"/>
      <c r="BB175" s="209"/>
      <c r="BC175" s="209"/>
      <c r="BD175" s="209"/>
      <c r="BE175" s="209"/>
    </row>
    <row r="176" spans="1:57" x14ac:dyDescent="0.4">
      <c r="A176" s="206"/>
      <c r="B176" s="206"/>
      <c r="C176" s="210"/>
      <c r="D176" s="210"/>
      <c r="E176" s="210"/>
      <c r="F176" s="210"/>
      <c r="G176" s="207"/>
      <c r="H176" s="207"/>
      <c r="I176" s="206"/>
      <c r="J176" s="206"/>
      <c r="K176" s="206"/>
      <c r="L176" s="206"/>
      <c r="M176" s="206"/>
      <c r="N176" s="206"/>
      <c r="O176" s="206"/>
      <c r="P176" s="206"/>
    </row>
    <row r="177" spans="1:16" x14ac:dyDescent="0.4">
      <c r="A177" s="206"/>
      <c r="B177" s="206"/>
      <c r="C177" s="210"/>
      <c r="D177" s="210"/>
      <c r="E177" s="210"/>
      <c r="F177" s="210"/>
      <c r="G177" s="207"/>
      <c r="H177" s="207"/>
      <c r="I177" s="206"/>
      <c r="J177" s="206"/>
      <c r="K177" s="206"/>
      <c r="L177" s="206"/>
      <c r="M177" s="206"/>
      <c r="N177" s="206"/>
      <c r="O177" s="206"/>
      <c r="P177" s="206"/>
    </row>
    <row r="178" spans="1:16" x14ac:dyDescent="0.4">
      <c r="C178" s="36"/>
      <c r="D178" s="36"/>
      <c r="E178" s="36"/>
      <c r="F178" s="36"/>
    </row>
    <row r="179" spans="1:16" x14ac:dyDescent="0.4">
      <c r="C179" s="36"/>
      <c r="D179" s="36"/>
      <c r="E179" s="36"/>
      <c r="F179" s="36"/>
    </row>
    <row r="180" spans="1:16" x14ac:dyDescent="0.4">
      <c r="C180" s="36"/>
      <c r="D180" s="36"/>
      <c r="E180" s="36"/>
      <c r="F180" s="36"/>
    </row>
    <row r="181" spans="1:16" x14ac:dyDescent="0.4">
      <c r="C181" s="36"/>
      <c r="D181" s="36"/>
      <c r="E181" s="36"/>
      <c r="F181" s="36"/>
    </row>
  </sheetData>
  <sheetProtection sheet="1" deleteRows="0"/>
  <mergeCells count="501">
    <mergeCell ref="B99:B101"/>
    <mergeCell ref="B102:B104"/>
    <mergeCell ref="B105:B107"/>
    <mergeCell ref="B72:B74"/>
    <mergeCell ref="B75:B77"/>
    <mergeCell ref="B78:B80"/>
    <mergeCell ref="B81:B83"/>
    <mergeCell ref="B84:B86"/>
    <mergeCell ref="B87:B89"/>
    <mergeCell ref="B90:B92"/>
    <mergeCell ref="B93:B95"/>
    <mergeCell ref="B96:B98"/>
    <mergeCell ref="B45:B47"/>
    <mergeCell ref="B48:B50"/>
    <mergeCell ref="B51:B53"/>
    <mergeCell ref="B54:B56"/>
    <mergeCell ref="B57:B59"/>
    <mergeCell ref="B60:B62"/>
    <mergeCell ref="B63:B65"/>
    <mergeCell ref="B66:B68"/>
    <mergeCell ref="B69:B71"/>
    <mergeCell ref="B18:B20"/>
    <mergeCell ref="B21:B23"/>
    <mergeCell ref="B24:B26"/>
    <mergeCell ref="B27:B29"/>
    <mergeCell ref="B30:B32"/>
    <mergeCell ref="B33:B35"/>
    <mergeCell ref="B36:B38"/>
    <mergeCell ref="B39:B41"/>
    <mergeCell ref="B42:B44"/>
    <mergeCell ref="C18:D20"/>
    <mergeCell ref="C21:D23"/>
    <mergeCell ref="C24:D26"/>
    <mergeCell ref="C27:D29"/>
    <mergeCell ref="C30:D32"/>
    <mergeCell ref="C33:D35"/>
    <mergeCell ref="C36:D38"/>
    <mergeCell ref="C39:D41"/>
    <mergeCell ref="C42:D44"/>
    <mergeCell ref="C8:D8"/>
    <mergeCell ref="H8:I8"/>
    <mergeCell ref="L8:M8"/>
    <mergeCell ref="L10:M10"/>
    <mergeCell ref="S10:T10"/>
    <mergeCell ref="BF10:BG10"/>
    <mergeCell ref="AR1:BG1"/>
    <mergeCell ref="AA2:AB2"/>
    <mergeCell ref="AD2:AE2"/>
    <mergeCell ref="AH2:AI2"/>
    <mergeCell ref="AR2:BG2"/>
    <mergeCell ref="BC3:BF3"/>
    <mergeCell ref="AA8:AC8"/>
    <mergeCell ref="AE8:AG8"/>
    <mergeCell ref="BB6:BC6"/>
    <mergeCell ref="BF8:BG8"/>
    <mergeCell ref="AO6:AP6"/>
    <mergeCell ref="AS8:AT8"/>
    <mergeCell ref="AS10:AT10"/>
    <mergeCell ref="A1:X2"/>
    <mergeCell ref="B13:B17"/>
    <mergeCell ref="C13:D17"/>
    <mergeCell ref="E13:F17"/>
    <mergeCell ref="G13:J17"/>
    <mergeCell ref="K13:M17"/>
    <mergeCell ref="P13:T17"/>
    <mergeCell ref="U13:AY13"/>
    <mergeCell ref="AA9:AC9"/>
    <mergeCell ref="AE9:AG9"/>
    <mergeCell ref="AZ13:BA17"/>
    <mergeCell ref="BB13:BC17"/>
    <mergeCell ref="BD13:BH17"/>
    <mergeCell ref="U14:AA14"/>
    <mergeCell ref="AB14:AH14"/>
    <mergeCell ref="AI14:AO14"/>
    <mergeCell ref="AP14:AV14"/>
    <mergeCell ref="AW14:AY14"/>
    <mergeCell ref="BD18:BH20"/>
    <mergeCell ref="BD21:BH23"/>
    <mergeCell ref="AZ22:BA22"/>
    <mergeCell ref="BB22:BC22"/>
    <mergeCell ref="AZ23:BA23"/>
    <mergeCell ref="BB23:BC23"/>
    <mergeCell ref="E21:F23"/>
    <mergeCell ref="G21:J23"/>
    <mergeCell ref="E18:F20"/>
    <mergeCell ref="G18:J20"/>
    <mergeCell ref="K21:M23"/>
    <mergeCell ref="AZ21:BA21"/>
    <mergeCell ref="BB21:BC21"/>
    <mergeCell ref="AZ18:BA18"/>
    <mergeCell ref="BB18:BC18"/>
    <mergeCell ref="AZ19:BA19"/>
    <mergeCell ref="BB19:BC19"/>
    <mergeCell ref="K18:M20"/>
    <mergeCell ref="AZ20:BA20"/>
    <mergeCell ref="BB20:BC20"/>
    <mergeCell ref="E27:F29"/>
    <mergeCell ref="E30:F32"/>
    <mergeCell ref="G27:J29"/>
    <mergeCell ref="G30:J32"/>
    <mergeCell ref="K24:M26"/>
    <mergeCell ref="AZ24:BA24"/>
    <mergeCell ref="BB24:BC24"/>
    <mergeCell ref="BD24:BH26"/>
    <mergeCell ref="AZ25:BA25"/>
    <mergeCell ref="BB25:BC25"/>
    <mergeCell ref="AZ26:BA26"/>
    <mergeCell ref="BB26:BC26"/>
    <mergeCell ref="E24:F26"/>
    <mergeCell ref="G24:J26"/>
    <mergeCell ref="BD33:BH35"/>
    <mergeCell ref="AZ34:BA34"/>
    <mergeCell ref="BB34:BC34"/>
    <mergeCell ref="K33:M35"/>
    <mergeCell ref="AZ35:BA35"/>
    <mergeCell ref="BB35:BC35"/>
    <mergeCell ref="E33:F35"/>
    <mergeCell ref="G33:J35"/>
    <mergeCell ref="AZ27:BA27"/>
    <mergeCell ref="BB27:BC27"/>
    <mergeCell ref="BD27:BH29"/>
    <mergeCell ref="AZ28:BA28"/>
    <mergeCell ref="BB28:BC28"/>
    <mergeCell ref="BD30:BH32"/>
    <mergeCell ref="AZ31:BA31"/>
    <mergeCell ref="BB31:BC31"/>
    <mergeCell ref="AZ29:BA29"/>
    <mergeCell ref="BB29:BC29"/>
    <mergeCell ref="AZ32:BA32"/>
    <mergeCell ref="BB32:BC32"/>
    <mergeCell ref="K30:M32"/>
    <mergeCell ref="AZ30:BA30"/>
    <mergeCell ref="BB30:BC30"/>
    <mergeCell ref="K27:M29"/>
    <mergeCell ref="E39:F41"/>
    <mergeCell ref="G39:J41"/>
    <mergeCell ref="K36:M38"/>
    <mergeCell ref="AZ36:BA36"/>
    <mergeCell ref="BB36:BC36"/>
    <mergeCell ref="AZ33:BA33"/>
    <mergeCell ref="BB33:BC33"/>
    <mergeCell ref="E36:F38"/>
    <mergeCell ref="G36:J38"/>
    <mergeCell ref="BD36:BH38"/>
    <mergeCell ref="AZ37:BA37"/>
    <mergeCell ref="BB37:BC37"/>
    <mergeCell ref="AZ38:BA38"/>
    <mergeCell ref="BB38:BC38"/>
    <mergeCell ref="K39:M41"/>
    <mergeCell ref="AZ39:BA39"/>
    <mergeCell ref="BB39:BC39"/>
    <mergeCell ref="BD39:BH41"/>
    <mergeCell ref="AZ40:BA40"/>
    <mergeCell ref="BB40:BC40"/>
    <mergeCell ref="AZ41:BA41"/>
    <mergeCell ref="BB41:BC41"/>
    <mergeCell ref="K45:M47"/>
    <mergeCell ref="AZ45:BA45"/>
    <mergeCell ref="BB45:BC45"/>
    <mergeCell ref="K42:M44"/>
    <mergeCell ref="C45:D47"/>
    <mergeCell ref="E42:F44"/>
    <mergeCell ref="E45:F47"/>
    <mergeCell ref="G42:J44"/>
    <mergeCell ref="G45:J47"/>
    <mergeCell ref="AZ42:BA42"/>
    <mergeCell ref="BB42:BC42"/>
    <mergeCell ref="BD42:BH44"/>
    <mergeCell ref="AZ43:BA43"/>
    <mergeCell ref="BB43:BC43"/>
    <mergeCell ref="BD45:BH47"/>
    <mergeCell ref="AZ46:BA46"/>
    <mergeCell ref="BB46:BC46"/>
    <mergeCell ref="AZ44:BA44"/>
    <mergeCell ref="BB44:BC44"/>
    <mergeCell ref="AZ47:BA47"/>
    <mergeCell ref="BB47:BC47"/>
    <mergeCell ref="AZ48:BA48"/>
    <mergeCell ref="BB48:BC48"/>
    <mergeCell ref="BD48:BH50"/>
    <mergeCell ref="AZ49:BA49"/>
    <mergeCell ref="BB49:BC49"/>
    <mergeCell ref="K48:M50"/>
    <mergeCell ref="AZ50:BA50"/>
    <mergeCell ref="BB50:BC50"/>
    <mergeCell ref="C48:D50"/>
    <mergeCell ref="E48:F50"/>
    <mergeCell ref="G48:J50"/>
    <mergeCell ref="K51:M53"/>
    <mergeCell ref="AZ51:BA51"/>
    <mergeCell ref="BB51:BC51"/>
    <mergeCell ref="BD51:BH53"/>
    <mergeCell ref="AZ52:BA52"/>
    <mergeCell ref="BB52:BC52"/>
    <mergeCell ref="AZ53:BA53"/>
    <mergeCell ref="BB53:BC53"/>
    <mergeCell ref="C51:D53"/>
    <mergeCell ref="E51:F53"/>
    <mergeCell ref="G51:J53"/>
    <mergeCell ref="K57:M59"/>
    <mergeCell ref="AZ57:BA57"/>
    <mergeCell ref="BB57:BC57"/>
    <mergeCell ref="K54:M56"/>
    <mergeCell ref="C54:D56"/>
    <mergeCell ref="C57:D59"/>
    <mergeCell ref="E54:F56"/>
    <mergeCell ref="E57:F59"/>
    <mergeCell ref="G54:J56"/>
    <mergeCell ref="G57:J59"/>
    <mergeCell ref="AZ54:BA54"/>
    <mergeCell ref="BB54:BC54"/>
    <mergeCell ref="BD54:BH56"/>
    <mergeCell ref="AZ55:BA55"/>
    <mergeCell ref="BB55:BC55"/>
    <mergeCell ref="BD57:BH59"/>
    <mergeCell ref="AZ58:BA58"/>
    <mergeCell ref="BB58:BC58"/>
    <mergeCell ref="AZ56:BA56"/>
    <mergeCell ref="BB56:BC56"/>
    <mergeCell ref="AZ59:BA59"/>
    <mergeCell ref="BB59:BC59"/>
    <mergeCell ref="BD60:BH62"/>
    <mergeCell ref="AZ61:BA61"/>
    <mergeCell ref="BB61:BC61"/>
    <mergeCell ref="K60:M62"/>
    <mergeCell ref="AZ62:BA62"/>
    <mergeCell ref="BB62:BC62"/>
    <mergeCell ref="C60:D62"/>
    <mergeCell ref="E60:F62"/>
    <mergeCell ref="G60:J62"/>
    <mergeCell ref="C66:D68"/>
    <mergeCell ref="E66:F68"/>
    <mergeCell ref="G66:J68"/>
    <mergeCell ref="K63:M65"/>
    <mergeCell ref="AZ63:BA63"/>
    <mergeCell ref="BB63:BC63"/>
    <mergeCell ref="AZ60:BA60"/>
    <mergeCell ref="BB60:BC60"/>
    <mergeCell ref="C63:D65"/>
    <mergeCell ref="E63:F65"/>
    <mergeCell ref="G63:J65"/>
    <mergeCell ref="BD63:BH65"/>
    <mergeCell ref="AZ64:BA64"/>
    <mergeCell ref="BB64:BC64"/>
    <mergeCell ref="AZ65:BA65"/>
    <mergeCell ref="BB65:BC65"/>
    <mergeCell ref="K66:M68"/>
    <mergeCell ref="AZ66:BA66"/>
    <mergeCell ref="BB66:BC66"/>
    <mergeCell ref="BD66:BH68"/>
    <mergeCell ref="AZ67:BA67"/>
    <mergeCell ref="BB67:BC67"/>
    <mergeCell ref="AZ68:BA68"/>
    <mergeCell ref="BB68:BC68"/>
    <mergeCell ref="K72:M74"/>
    <mergeCell ref="AZ72:BA72"/>
    <mergeCell ref="BB72:BC72"/>
    <mergeCell ref="K69:M71"/>
    <mergeCell ref="C69:D71"/>
    <mergeCell ref="C72:D74"/>
    <mergeCell ref="E69:F71"/>
    <mergeCell ref="E72:F74"/>
    <mergeCell ref="G69:J71"/>
    <mergeCell ref="G72:J74"/>
    <mergeCell ref="AZ69:BA69"/>
    <mergeCell ref="BB69:BC69"/>
    <mergeCell ref="BD69:BH71"/>
    <mergeCell ref="AZ70:BA70"/>
    <mergeCell ref="BB70:BC70"/>
    <mergeCell ref="BD72:BH74"/>
    <mergeCell ref="AZ73:BA73"/>
    <mergeCell ref="BB73:BC73"/>
    <mergeCell ref="AZ71:BA71"/>
    <mergeCell ref="BB71:BC71"/>
    <mergeCell ref="AZ74:BA74"/>
    <mergeCell ref="BB74:BC74"/>
    <mergeCell ref="BD75:BH77"/>
    <mergeCell ref="AZ76:BA76"/>
    <mergeCell ref="BB76:BC76"/>
    <mergeCell ref="K75:M77"/>
    <mergeCell ref="AZ77:BA77"/>
    <mergeCell ref="BB77:BC77"/>
    <mergeCell ref="C75:D77"/>
    <mergeCell ref="E75:F77"/>
    <mergeCell ref="G75:J77"/>
    <mergeCell ref="C81:D83"/>
    <mergeCell ref="E81:F83"/>
    <mergeCell ref="G81:J83"/>
    <mergeCell ref="K78:M80"/>
    <mergeCell ref="AZ78:BA78"/>
    <mergeCell ref="BB78:BC78"/>
    <mergeCell ref="AZ75:BA75"/>
    <mergeCell ref="BB75:BC75"/>
    <mergeCell ref="C78:D80"/>
    <mergeCell ref="E78:F80"/>
    <mergeCell ref="G78:J80"/>
    <mergeCell ref="BD78:BH80"/>
    <mergeCell ref="AZ79:BA79"/>
    <mergeCell ref="BB79:BC79"/>
    <mergeCell ref="AZ80:BA80"/>
    <mergeCell ref="BB80:BC80"/>
    <mergeCell ref="K81:M83"/>
    <mergeCell ref="AZ81:BA81"/>
    <mergeCell ref="BB81:BC81"/>
    <mergeCell ref="BD81:BH83"/>
    <mergeCell ref="AZ82:BA82"/>
    <mergeCell ref="BB82:BC82"/>
    <mergeCell ref="AZ83:BA83"/>
    <mergeCell ref="BB83:BC83"/>
    <mergeCell ref="K87:M89"/>
    <mergeCell ref="AZ87:BA87"/>
    <mergeCell ref="BB87:BC87"/>
    <mergeCell ref="K84:M86"/>
    <mergeCell ref="C84:D86"/>
    <mergeCell ref="C87:D89"/>
    <mergeCell ref="E84:F86"/>
    <mergeCell ref="E87:F89"/>
    <mergeCell ref="G84:J86"/>
    <mergeCell ref="G87:J89"/>
    <mergeCell ref="AZ84:BA84"/>
    <mergeCell ref="BB84:BC84"/>
    <mergeCell ref="BD84:BH86"/>
    <mergeCell ref="AZ85:BA85"/>
    <mergeCell ref="BB85:BC85"/>
    <mergeCell ref="BD87:BH89"/>
    <mergeCell ref="AZ88:BA88"/>
    <mergeCell ref="BB88:BC88"/>
    <mergeCell ref="AZ86:BA86"/>
    <mergeCell ref="BB86:BC86"/>
    <mergeCell ref="AZ89:BA89"/>
    <mergeCell ref="BB89:BC89"/>
    <mergeCell ref="BD90:BH92"/>
    <mergeCell ref="AZ91:BA91"/>
    <mergeCell ref="BB91:BC91"/>
    <mergeCell ref="K90:M92"/>
    <mergeCell ref="AZ92:BA92"/>
    <mergeCell ref="BB92:BC92"/>
    <mergeCell ref="C90:D92"/>
    <mergeCell ref="E90:F92"/>
    <mergeCell ref="G90:J92"/>
    <mergeCell ref="C96:D98"/>
    <mergeCell ref="E96:F98"/>
    <mergeCell ref="G96:J98"/>
    <mergeCell ref="K93:M95"/>
    <mergeCell ref="AZ93:BA93"/>
    <mergeCell ref="BB93:BC93"/>
    <mergeCell ref="AZ90:BA90"/>
    <mergeCell ref="BB90:BC90"/>
    <mergeCell ref="C93:D95"/>
    <mergeCell ref="E93:F95"/>
    <mergeCell ref="G93:J95"/>
    <mergeCell ref="E102:F104"/>
    <mergeCell ref="G99:J101"/>
    <mergeCell ref="G102:J104"/>
    <mergeCell ref="BD93:BH95"/>
    <mergeCell ref="AZ94:BA94"/>
    <mergeCell ref="BB94:BC94"/>
    <mergeCell ref="AZ95:BA95"/>
    <mergeCell ref="BB95:BC95"/>
    <mergeCell ref="K96:M98"/>
    <mergeCell ref="AZ96:BA96"/>
    <mergeCell ref="BB96:BC96"/>
    <mergeCell ref="BD96:BH98"/>
    <mergeCell ref="AZ97:BA97"/>
    <mergeCell ref="BB97:BC97"/>
    <mergeCell ref="AZ98:BA98"/>
    <mergeCell ref="BB98:BC98"/>
    <mergeCell ref="C105:D107"/>
    <mergeCell ref="E105:F107"/>
    <mergeCell ref="G105:J107"/>
    <mergeCell ref="AZ105:BA105"/>
    <mergeCell ref="BB105:BC105"/>
    <mergeCell ref="AZ99:BA99"/>
    <mergeCell ref="BB99:BC99"/>
    <mergeCell ref="BD99:BH101"/>
    <mergeCell ref="AZ100:BA100"/>
    <mergeCell ref="BB100:BC100"/>
    <mergeCell ref="BD102:BH104"/>
    <mergeCell ref="AZ103:BA103"/>
    <mergeCell ref="BB103:BC103"/>
    <mergeCell ref="AZ101:BA101"/>
    <mergeCell ref="BB101:BC101"/>
    <mergeCell ref="AZ104:BA104"/>
    <mergeCell ref="BB104:BC104"/>
    <mergeCell ref="K102:M104"/>
    <mergeCell ref="AZ102:BA102"/>
    <mergeCell ref="BB102:BC102"/>
    <mergeCell ref="K99:M101"/>
    <mergeCell ref="C99:D101"/>
    <mergeCell ref="C102:D104"/>
    <mergeCell ref="E99:F101"/>
    <mergeCell ref="BD105:BH107"/>
    <mergeCell ref="AZ106:BA106"/>
    <mergeCell ref="BB106:BC106"/>
    <mergeCell ref="AZ107:BA107"/>
    <mergeCell ref="BB107:BC107"/>
    <mergeCell ref="G111:H112"/>
    <mergeCell ref="I111:L111"/>
    <mergeCell ref="P111:S111"/>
    <mergeCell ref="Y111:Z112"/>
    <mergeCell ref="AA111:AD111"/>
    <mergeCell ref="AF111:AI111"/>
    <mergeCell ref="AF112:AG112"/>
    <mergeCell ref="AH112:AI112"/>
    <mergeCell ref="AY112:BB112"/>
    <mergeCell ref="AA112:AB112"/>
    <mergeCell ref="AC112:AD112"/>
    <mergeCell ref="I112:J112"/>
    <mergeCell ref="K112:L112"/>
    <mergeCell ref="P112:Q112"/>
    <mergeCell ref="R112:S112"/>
    <mergeCell ref="K105:M107"/>
    <mergeCell ref="AK114:AL114"/>
    <mergeCell ref="AO113:AR113"/>
    <mergeCell ref="AT113:AW113"/>
    <mergeCell ref="AF113:AG113"/>
    <mergeCell ref="AH113:AI113"/>
    <mergeCell ref="AK113:AL113"/>
    <mergeCell ref="R114:S114"/>
    <mergeCell ref="U114:V114"/>
    <mergeCell ref="Y113:Z113"/>
    <mergeCell ref="AA113:AB113"/>
    <mergeCell ref="AC113:AD113"/>
    <mergeCell ref="Y114:Z114"/>
    <mergeCell ref="AA114:AB114"/>
    <mergeCell ref="AC114:AD114"/>
    <mergeCell ref="AH114:AI114"/>
    <mergeCell ref="AY113:BB113"/>
    <mergeCell ref="G113:H113"/>
    <mergeCell ref="I113:J113"/>
    <mergeCell ref="Y115:Z115"/>
    <mergeCell ref="AA115:AB115"/>
    <mergeCell ref="AC115:AD115"/>
    <mergeCell ref="AF115:AG115"/>
    <mergeCell ref="AH115:AI115"/>
    <mergeCell ref="AK115:AL115"/>
    <mergeCell ref="G115:H115"/>
    <mergeCell ref="I115:J115"/>
    <mergeCell ref="K115:L115"/>
    <mergeCell ref="P115:Q115"/>
    <mergeCell ref="R115:S115"/>
    <mergeCell ref="U115:V115"/>
    <mergeCell ref="G114:H114"/>
    <mergeCell ref="I114:J114"/>
    <mergeCell ref="K114:L114"/>
    <mergeCell ref="P114:Q114"/>
    <mergeCell ref="K113:L113"/>
    <mergeCell ref="P113:Q113"/>
    <mergeCell ref="R113:S113"/>
    <mergeCell ref="U113:V113"/>
    <mergeCell ref="AF114:AG114"/>
    <mergeCell ref="AF116:AG116"/>
    <mergeCell ref="AH116:AI116"/>
    <mergeCell ref="AK116:AL116"/>
    <mergeCell ref="G116:H116"/>
    <mergeCell ref="I116:J116"/>
    <mergeCell ref="K116:L116"/>
    <mergeCell ref="P116:Q116"/>
    <mergeCell ref="R116:S116"/>
    <mergeCell ref="U116:V116"/>
    <mergeCell ref="G117:H117"/>
    <mergeCell ref="I117:J117"/>
    <mergeCell ref="K117:L117"/>
    <mergeCell ref="P117:Q117"/>
    <mergeCell ref="R117:S117"/>
    <mergeCell ref="U117:V117"/>
    <mergeCell ref="Y116:Z116"/>
    <mergeCell ref="AA116:AB116"/>
    <mergeCell ref="AC116:AD116"/>
    <mergeCell ref="AO117:AP117"/>
    <mergeCell ref="AQ117:AT117"/>
    <mergeCell ref="AO118:AP118"/>
    <mergeCell ref="AQ118:AT118"/>
    <mergeCell ref="AO119:AP119"/>
    <mergeCell ref="AQ119:AT119"/>
    <mergeCell ref="Y117:Z117"/>
    <mergeCell ref="AA117:AB117"/>
    <mergeCell ref="AC117:AD117"/>
    <mergeCell ref="AF117:AG117"/>
    <mergeCell ref="AH117:AI117"/>
    <mergeCell ref="AK117:AL117"/>
    <mergeCell ref="AO120:AP120"/>
    <mergeCell ref="AQ120:AT120"/>
    <mergeCell ref="AO121:AP121"/>
    <mergeCell ref="AQ121:AT121"/>
    <mergeCell ref="G122:J122"/>
    <mergeCell ref="L122:Q122"/>
    <mergeCell ref="S122:V122"/>
    <mergeCell ref="Y122:AB122"/>
    <mergeCell ref="AD122:AG122"/>
    <mergeCell ref="AI122:AL122"/>
    <mergeCell ref="S125:V125"/>
    <mergeCell ref="AI125:AL125"/>
    <mergeCell ref="S126:V126"/>
    <mergeCell ref="AI126:AL126"/>
    <mergeCell ref="G127:J127"/>
    <mergeCell ref="L127:Q127"/>
    <mergeCell ref="S127:V127"/>
    <mergeCell ref="Y127:AB127"/>
    <mergeCell ref="AD127:AG127"/>
    <mergeCell ref="AI127:AL127"/>
  </mergeCells>
  <phoneticPr fontId="2"/>
  <conditionalFormatting sqref="U108:AY109 X112 U112:V112 U118:X119 AM117:AY119 AM114:AY115 U110:X110 AM110:AN110 AP110:AY110 AM112:AN113">
    <cfRule type="expression" dxfId="154" priority="215">
      <formula>OR(#REF!=$B107,#REF!=$B107)</formula>
    </cfRule>
  </conditionalFormatting>
  <conditionalFormatting sqref="AM121:AY121">
    <cfRule type="expression" dxfId="153" priority="216">
      <formula>OR(#REF!=$B108,#REF!=$B108)</formula>
    </cfRule>
  </conditionalFormatting>
  <conditionalFormatting sqref="AM116:AY116">
    <cfRule type="expression" dxfId="152" priority="217">
      <formula>OR(#REF!=$B108,#REF!=$B108)</formula>
    </cfRule>
  </conditionalFormatting>
  <conditionalFormatting sqref="X111 U111:V111 U120:X120 AM120:AY120 AM111:AY111 AB20:AY20 U23:AY23">
    <cfRule type="expression" dxfId="151" priority="218">
      <formula>OR(#REF!=$B18,#REF!=$B18)</formula>
    </cfRule>
  </conditionalFormatting>
  <conditionalFormatting sqref="AK112:AL112 AK118:AL119 AK110:AL110">
    <cfRule type="expression" dxfId="150" priority="211">
      <formula>OR(#REF!=$B109,#REF!=$B109)</formula>
    </cfRule>
  </conditionalFormatting>
  <conditionalFormatting sqref="AK111:AL111 AK120:AL120">
    <cfRule type="expression" dxfId="149" priority="214">
      <formula>OR(#REF!=$B109,#REF!=$B109)</formula>
    </cfRule>
  </conditionalFormatting>
  <conditionalFormatting sqref="U26:AA26">
    <cfRule type="expression" dxfId="148" priority="180">
      <formula>OR(#REF!=$B25,#REF!=$B25)</formula>
    </cfRule>
  </conditionalFormatting>
  <conditionalFormatting sqref="AB26:AH26">
    <cfRule type="expression" dxfId="147" priority="179">
      <formula>OR(#REF!=$B25,#REF!=$B25)</formula>
    </cfRule>
  </conditionalFormatting>
  <conditionalFormatting sqref="AI26:AO26">
    <cfRule type="expression" dxfId="146" priority="178">
      <formula>OR(#REF!=$B25,#REF!=$B25)</formula>
    </cfRule>
  </conditionalFormatting>
  <conditionalFormatting sqref="AP26:AV26">
    <cfRule type="expression" dxfId="145" priority="177">
      <formula>OR(#REF!=$B25,#REF!=$B25)</formula>
    </cfRule>
  </conditionalFormatting>
  <conditionalFormatting sqref="AW26:AY26">
    <cfRule type="expression" dxfId="144" priority="176">
      <formula>OR(#REF!=$B25,#REF!=$B25)</formula>
    </cfRule>
  </conditionalFormatting>
  <conditionalFormatting sqref="U29:AA29">
    <cfRule type="expression" dxfId="143" priority="175">
      <formula>OR(#REF!=$B28,#REF!=$B28)</formula>
    </cfRule>
  </conditionalFormatting>
  <conditionalFormatting sqref="AB29:AH29">
    <cfRule type="expression" dxfId="142" priority="174">
      <formula>OR(#REF!=$B28,#REF!=$B28)</formula>
    </cfRule>
  </conditionalFormatting>
  <conditionalFormatting sqref="AI29:AO29">
    <cfRule type="expression" dxfId="141" priority="173">
      <formula>OR(#REF!=$B28,#REF!=$B28)</formula>
    </cfRule>
  </conditionalFormatting>
  <conditionalFormatting sqref="AP29:AV29">
    <cfRule type="expression" dxfId="140" priority="172">
      <formula>OR(#REF!=$B28,#REF!=$B28)</formula>
    </cfRule>
  </conditionalFormatting>
  <conditionalFormatting sqref="AW29:AY29">
    <cfRule type="expression" dxfId="139" priority="171">
      <formula>OR(#REF!=$B28,#REF!=$B28)</formula>
    </cfRule>
  </conditionalFormatting>
  <conditionalFormatting sqref="U32:AA32">
    <cfRule type="expression" dxfId="138" priority="170">
      <formula>OR(#REF!=$B31,#REF!=$B31)</formula>
    </cfRule>
  </conditionalFormatting>
  <conditionalFormatting sqref="AB32:AH32">
    <cfRule type="expression" dxfId="137" priority="169">
      <formula>OR(#REF!=$B31,#REF!=$B31)</formula>
    </cfRule>
  </conditionalFormatting>
  <conditionalFormatting sqref="AI32:AO32">
    <cfRule type="expression" dxfId="136" priority="168">
      <formula>OR(#REF!=$B31,#REF!=$B31)</formula>
    </cfRule>
  </conditionalFormatting>
  <conditionalFormatting sqref="AP32:AV32">
    <cfRule type="expression" dxfId="135" priority="167">
      <formula>OR(#REF!=$B31,#REF!=$B31)</formula>
    </cfRule>
  </conditionalFormatting>
  <conditionalFormatting sqref="AW32:AY32">
    <cfRule type="expression" dxfId="134" priority="166">
      <formula>OR(#REF!=$B31,#REF!=$B31)</formula>
    </cfRule>
  </conditionalFormatting>
  <conditionalFormatting sqref="U35:AA35">
    <cfRule type="expression" dxfId="133" priority="165">
      <formula>OR(#REF!=$B34,#REF!=$B34)</formula>
    </cfRule>
  </conditionalFormatting>
  <conditionalFormatting sqref="AB35:AH35">
    <cfRule type="expression" dxfId="132" priority="164">
      <formula>OR(#REF!=$B34,#REF!=$B34)</formula>
    </cfRule>
  </conditionalFormatting>
  <conditionalFormatting sqref="AI35:AO35">
    <cfRule type="expression" dxfId="131" priority="163">
      <formula>OR(#REF!=$B34,#REF!=$B34)</formula>
    </cfRule>
  </conditionalFormatting>
  <conditionalFormatting sqref="AP35:AV35">
    <cfRule type="expression" dxfId="130" priority="162">
      <formula>OR(#REF!=$B34,#REF!=$B34)</formula>
    </cfRule>
  </conditionalFormatting>
  <conditionalFormatting sqref="AW35:AY35">
    <cfRule type="expression" dxfId="129" priority="161">
      <formula>OR(#REF!=$B34,#REF!=$B34)</formula>
    </cfRule>
  </conditionalFormatting>
  <conditionalFormatting sqref="U38:AA38">
    <cfRule type="expression" dxfId="128" priority="160">
      <formula>OR(#REF!=$B37,#REF!=$B37)</formula>
    </cfRule>
  </conditionalFormatting>
  <conditionalFormatting sqref="AB38:AH38">
    <cfRule type="expression" dxfId="127" priority="159">
      <formula>OR(#REF!=$B37,#REF!=$B37)</formula>
    </cfRule>
  </conditionalFormatting>
  <conditionalFormatting sqref="AI38:AO38">
    <cfRule type="expression" dxfId="126" priority="158">
      <formula>OR(#REF!=$B37,#REF!=$B37)</formula>
    </cfRule>
  </conditionalFormatting>
  <conditionalFormatting sqref="AP38:AV38">
    <cfRule type="expression" dxfId="125" priority="157">
      <formula>OR(#REF!=$B37,#REF!=$B37)</formula>
    </cfRule>
  </conditionalFormatting>
  <conditionalFormatting sqref="AW38:AY38">
    <cfRule type="expression" dxfId="124" priority="156">
      <formula>OR(#REF!=$B37,#REF!=$B37)</formula>
    </cfRule>
  </conditionalFormatting>
  <conditionalFormatting sqref="U41:AA41">
    <cfRule type="expression" dxfId="123" priority="155">
      <formula>OR(#REF!=$B40,#REF!=$B40)</formula>
    </cfRule>
  </conditionalFormatting>
  <conditionalFormatting sqref="AB41:AH41">
    <cfRule type="expression" dxfId="122" priority="154">
      <formula>OR(#REF!=$B40,#REF!=$B40)</formula>
    </cfRule>
  </conditionalFormatting>
  <conditionalFormatting sqref="AI41:AO41">
    <cfRule type="expression" dxfId="121" priority="153">
      <formula>OR(#REF!=$B40,#REF!=$B40)</formula>
    </cfRule>
  </conditionalFormatting>
  <conditionalFormatting sqref="AP41:AV41">
    <cfRule type="expression" dxfId="120" priority="152">
      <formula>OR(#REF!=$B40,#REF!=$B40)</formula>
    </cfRule>
  </conditionalFormatting>
  <conditionalFormatting sqref="AW41:AY41">
    <cfRule type="expression" dxfId="119" priority="151">
      <formula>OR(#REF!=$B40,#REF!=$B40)</formula>
    </cfRule>
  </conditionalFormatting>
  <conditionalFormatting sqref="U44:AA44">
    <cfRule type="expression" dxfId="118" priority="150">
      <formula>OR(#REF!=$B43,#REF!=$B43)</formula>
    </cfRule>
  </conditionalFormatting>
  <conditionalFormatting sqref="AB44:AH44">
    <cfRule type="expression" dxfId="117" priority="149">
      <formula>OR(#REF!=$B43,#REF!=$B43)</formula>
    </cfRule>
  </conditionalFormatting>
  <conditionalFormatting sqref="AI44:AO44">
    <cfRule type="expression" dxfId="116" priority="148">
      <formula>OR(#REF!=$B43,#REF!=$B43)</formula>
    </cfRule>
  </conditionalFormatting>
  <conditionalFormatting sqref="AP44:AV44">
    <cfRule type="expression" dxfId="115" priority="147">
      <formula>OR(#REF!=$B43,#REF!=$B43)</formula>
    </cfRule>
  </conditionalFormatting>
  <conditionalFormatting sqref="AW44:AY44">
    <cfRule type="expression" dxfId="114" priority="146">
      <formula>OR(#REF!=$B43,#REF!=$B43)</formula>
    </cfRule>
  </conditionalFormatting>
  <conditionalFormatting sqref="U47:AA47">
    <cfRule type="expression" dxfId="113" priority="145">
      <formula>OR(#REF!=$B46,#REF!=$B46)</formula>
    </cfRule>
  </conditionalFormatting>
  <conditionalFormatting sqref="AB47:AH47">
    <cfRule type="expression" dxfId="112" priority="144">
      <formula>OR(#REF!=$B46,#REF!=$B46)</formula>
    </cfRule>
  </conditionalFormatting>
  <conditionalFormatting sqref="AI47:AO47">
    <cfRule type="expression" dxfId="111" priority="143">
      <formula>OR(#REF!=$B46,#REF!=$B46)</formula>
    </cfRule>
  </conditionalFormatting>
  <conditionalFormatting sqref="AP47:AV47">
    <cfRule type="expression" dxfId="110" priority="142">
      <formula>OR(#REF!=$B46,#REF!=$B46)</formula>
    </cfRule>
  </conditionalFormatting>
  <conditionalFormatting sqref="AW47:AY47">
    <cfRule type="expression" dxfId="109" priority="141">
      <formula>OR(#REF!=$B46,#REF!=$B46)</formula>
    </cfRule>
  </conditionalFormatting>
  <conditionalFormatting sqref="U50:AA50">
    <cfRule type="expression" dxfId="108" priority="140">
      <formula>OR(#REF!=$B49,#REF!=$B49)</formula>
    </cfRule>
  </conditionalFormatting>
  <conditionalFormatting sqref="AB50:AH50">
    <cfRule type="expression" dxfId="107" priority="139">
      <formula>OR(#REF!=$B49,#REF!=$B49)</formula>
    </cfRule>
  </conditionalFormatting>
  <conditionalFormatting sqref="AI50:AO50">
    <cfRule type="expression" dxfId="106" priority="138">
      <formula>OR(#REF!=$B49,#REF!=$B49)</formula>
    </cfRule>
  </conditionalFormatting>
  <conditionalFormatting sqref="AP50:AV50">
    <cfRule type="expression" dxfId="105" priority="137">
      <formula>OR(#REF!=$B49,#REF!=$B49)</formula>
    </cfRule>
  </conditionalFormatting>
  <conditionalFormatting sqref="AW50:AY50">
    <cfRule type="expression" dxfId="104" priority="136">
      <formula>OR(#REF!=$B49,#REF!=$B49)</formula>
    </cfRule>
  </conditionalFormatting>
  <conditionalFormatting sqref="U53:AA53">
    <cfRule type="expression" dxfId="103" priority="105">
      <formula>OR(#REF!=$B52,#REF!=$B52)</formula>
    </cfRule>
  </conditionalFormatting>
  <conditionalFormatting sqref="AB53:AH53">
    <cfRule type="expression" dxfId="102" priority="104">
      <formula>OR(#REF!=$B52,#REF!=$B52)</formula>
    </cfRule>
  </conditionalFormatting>
  <conditionalFormatting sqref="AI53:AO53">
    <cfRule type="expression" dxfId="101" priority="103">
      <formula>OR(#REF!=$B52,#REF!=$B52)</formula>
    </cfRule>
  </conditionalFormatting>
  <conditionalFormatting sqref="AP53:AV53">
    <cfRule type="expression" dxfId="100" priority="102">
      <formula>OR(#REF!=$B52,#REF!=$B52)</formula>
    </cfRule>
  </conditionalFormatting>
  <conditionalFormatting sqref="AW53:AY53">
    <cfRule type="expression" dxfId="99" priority="101">
      <formula>OR(#REF!=$B52,#REF!=$B52)</formula>
    </cfRule>
  </conditionalFormatting>
  <conditionalFormatting sqref="U56:AA56">
    <cfRule type="expression" dxfId="98" priority="100">
      <formula>OR(#REF!=$B55,#REF!=$B55)</formula>
    </cfRule>
  </conditionalFormatting>
  <conditionalFormatting sqref="AB56:AH56">
    <cfRule type="expression" dxfId="97" priority="99">
      <formula>OR(#REF!=$B55,#REF!=$B55)</formula>
    </cfRule>
  </conditionalFormatting>
  <conditionalFormatting sqref="AI56:AO56">
    <cfRule type="expression" dxfId="96" priority="98">
      <formula>OR(#REF!=$B55,#REF!=$B55)</formula>
    </cfRule>
  </conditionalFormatting>
  <conditionalFormatting sqref="AP56:AV56">
    <cfRule type="expression" dxfId="95" priority="97">
      <formula>OR(#REF!=$B55,#REF!=$B55)</formula>
    </cfRule>
  </conditionalFormatting>
  <conditionalFormatting sqref="AW56:AY56">
    <cfRule type="expression" dxfId="94" priority="96">
      <formula>OR(#REF!=$B55,#REF!=$B55)</formula>
    </cfRule>
  </conditionalFormatting>
  <conditionalFormatting sqref="U59:AA59">
    <cfRule type="expression" dxfId="93" priority="95">
      <formula>OR(#REF!=$B58,#REF!=$B58)</formula>
    </cfRule>
  </conditionalFormatting>
  <conditionalFormatting sqref="AB59:AH59">
    <cfRule type="expression" dxfId="92" priority="94">
      <formula>OR(#REF!=$B58,#REF!=$B58)</formula>
    </cfRule>
  </conditionalFormatting>
  <conditionalFormatting sqref="AI59:AO59">
    <cfRule type="expression" dxfId="91" priority="93">
      <formula>OR(#REF!=$B58,#REF!=$B58)</formula>
    </cfRule>
  </conditionalFormatting>
  <conditionalFormatting sqref="AP59:AV59">
    <cfRule type="expression" dxfId="90" priority="92">
      <formula>OR(#REF!=$B58,#REF!=$B58)</formula>
    </cfRule>
  </conditionalFormatting>
  <conditionalFormatting sqref="AW59:AY59">
    <cfRule type="expression" dxfId="89" priority="91">
      <formula>OR(#REF!=$B58,#REF!=$B58)</formula>
    </cfRule>
  </conditionalFormatting>
  <conditionalFormatting sqref="U62:AA62">
    <cfRule type="expression" dxfId="88" priority="90">
      <formula>OR(#REF!=$B61,#REF!=$B61)</formula>
    </cfRule>
  </conditionalFormatting>
  <conditionalFormatting sqref="AB62:AH62">
    <cfRule type="expression" dxfId="87" priority="89">
      <formula>OR(#REF!=$B61,#REF!=$B61)</formula>
    </cfRule>
  </conditionalFormatting>
  <conditionalFormatting sqref="AI62:AO62">
    <cfRule type="expression" dxfId="86" priority="88">
      <formula>OR(#REF!=$B61,#REF!=$B61)</formula>
    </cfRule>
  </conditionalFormatting>
  <conditionalFormatting sqref="AP62:AV62">
    <cfRule type="expression" dxfId="85" priority="87">
      <formula>OR(#REF!=$B61,#REF!=$B61)</formula>
    </cfRule>
  </conditionalFormatting>
  <conditionalFormatting sqref="AW62:AY62">
    <cfRule type="expression" dxfId="84" priority="86">
      <formula>OR(#REF!=$B61,#REF!=$B61)</formula>
    </cfRule>
  </conditionalFormatting>
  <conditionalFormatting sqref="U65:AA65">
    <cfRule type="expression" dxfId="83" priority="85">
      <formula>OR(#REF!=$B64,#REF!=$B64)</formula>
    </cfRule>
  </conditionalFormatting>
  <conditionalFormatting sqref="AB65:AH65">
    <cfRule type="expression" dxfId="82" priority="84">
      <formula>OR(#REF!=$B64,#REF!=$B64)</formula>
    </cfRule>
  </conditionalFormatting>
  <conditionalFormatting sqref="AI65:AO65">
    <cfRule type="expression" dxfId="81" priority="83">
      <formula>OR(#REF!=$B64,#REF!=$B64)</formula>
    </cfRule>
  </conditionalFormatting>
  <conditionalFormatting sqref="AP65:AV65">
    <cfRule type="expression" dxfId="80" priority="82">
      <formula>OR(#REF!=$B64,#REF!=$B64)</formula>
    </cfRule>
  </conditionalFormatting>
  <conditionalFormatting sqref="AW65:AY65">
    <cfRule type="expression" dxfId="79" priority="81">
      <formula>OR(#REF!=$B64,#REF!=$B64)</formula>
    </cfRule>
  </conditionalFormatting>
  <conditionalFormatting sqref="U68:AA68">
    <cfRule type="expression" dxfId="78" priority="80">
      <formula>OR(#REF!=$B67,#REF!=$B67)</formula>
    </cfRule>
  </conditionalFormatting>
  <conditionalFormatting sqref="AB68:AH68">
    <cfRule type="expression" dxfId="77" priority="79">
      <formula>OR(#REF!=$B67,#REF!=$B67)</formula>
    </cfRule>
  </conditionalFormatting>
  <conditionalFormatting sqref="AI68:AO68">
    <cfRule type="expression" dxfId="76" priority="78">
      <formula>OR(#REF!=$B67,#REF!=$B67)</formula>
    </cfRule>
  </conditionalFormatting>
  <conditionalFormatting sqref="AP68:AV68">
    <cfRule type="expression" dxfId="75" priority="77">
      <formula>OR(#REF!=$B67,#REF!=$B67)</formula>
    </cfRule>
  </conditionalFormatting>
  <conditionalFormatting sqref="AW68:AY68">
    <cfRule type="expression" dxfId="74" priority="76">
      <formula>OR(#REF!=$B67,#REF!=$B67)</formula>
    </cfRule>
  </conditionalFormatting>
  <conditionalFormatting sqref="U71:AA71">
    <cfRule type="expression" dxfId="73" priority="75">
      <formula>OR(#REF!=$B70,#REF!=$B70)</formula>
    </cfRule>
  </conditionalFormatting>
  <conditionalFormatting sqref="AB71:AH71">
    <cfRule type="expression" dxfId="72" priority="74">
      <formula>OR(#REF!=$B70,#REF!=$B70)</formula>
    </cfRule>
  </conditionalFormatting>
  <conditionalFormatting sqref="AI71:AO71">
    <cfRule type="expression" dxfId="71" priority="73">
      <formula>OR(#REF!=$B70,#REF!=$B70)</formula>
    </cfRule>
  </conditionalFormatting>
  <conditionalFormatting sqref="AP71:AV71">
    <cfRule type="expression" dxfId="70" priority="72">
      <formula>OR(#REF!=$B70,#REF!=$B70)</formula>
    </cfRule>
  </conditionalFormatting>
  <conditionalFormatting sqref="AW71:AY71">
    <cfRule type="expression" dxfId="69" priority="71">
      <formula>OR(#REF!=$B70,#REF!=$B70)</formula>
    </cfRule>
  </conditionalFormatting>
  <conditionalFormatting sqref="U74:AA74">
    <cfRule type="expression" dxfId="68" priority="70">
      <formula>OR(#REF!=$B73,#REF!=$B73)</formula>
    </cfRule>
  </conditionalFormatting>
  <conditionalFormatting sqref="AB74:AH74">
    <cfRule type="expression" dxfId="67" priority="69">
      <formula>OR(#REF!=$B73,#REF!=$B73)</formula>
    </cfRule>
  </conditionalFormatting>
  <conditionalFormatting sqref="AI74:AO74">
    <cfRule type="expression" dxfId="66" priority="68">
      <formula>OR(#REF!=$B73,#REF!=$B73)</formula>
    </cfRule>
  </conditionalFormatting>
  <conditionalFormatting sqref="AP74:AV74">
    <cfRule type="expression" dxfId="65" priority="67">
      <formula>OR(#REF!=$B73,#REF!=$B73)</formula>
    </cfRule>
  </conditionalFormatting>
  <conditionalFormatting sqref="AW74:AY74">
    <cfRule type="expression" dxfId="64" priority="66">
      <formula>OR(#REF!=$B73,#REF!=$B73)</formula>
    </cfRule>
  </conditionalFormatting>
  <conditionalFormatting sqref="U77:AA77">
    <cfRule type="expression" dxfId="63" priority="65">
      <formula>OR(#REF!=$B76,#REF!=$B76)</formula>
    </cfRule>
  </conditionalFormatting>
  <conditionalFormatting sqref="AB77:AH77">
    <cfRule type="expression" dxfId="62" priority="64">
      <formula>OR(#REF!=$B76,#REF!=$B76)</formula>
    </cfRule>
  </conditionalFormatting>
  <conditionalFormatting sqref="AI77:AO77">
    <cfRule type="expression" dxfId="61" priority="63">
      <formula>OR(#REF!=$B76,#REF!=$B76)</formula>
    </cfRule>
  </conditionalFormatting>
  <conditionalFormatting sqref="AP77:AV77">
    <cfRule type="expression" dxfId="60" priority="62">
      <formula>OR(#REF!=$B76,#REF!=$B76)</formula>
    </cfRule>
  </conditionalFormatting>
  <conditionalFormatting sqref="AW77:AY77">
    <cfRule type="expression" dxfId="59" priority="61">
      <formula>OR(#REF!=$B76,#REF!=$B76)</formula>
    </cfRule>
  </conditionalFormatting>
  <conditionalFormatting sqref="U80:AA80">
    <cfRule type="expression" dxfId="58" priority="60">
      <formula>OR(#REF!=$B79,#REF!=$B79)</formula>
    </cfRule>
  </conditionalFormatting>
  <conditionalFormatting sqref="AB80:AH80">
    <cfRule type="expression" dxfId="57" priority="59">
      <formula>OR(#REF!=$B79,#REF!=$B79)</formula>
    </cfRule>
  </conditionalFormatting>
  <conditionalFormatting sqref="AI80:AO80">
    <cfRule type="expression" dxfId="56" priority="58">
      <formula>OR(#REF!=$B79,#REF!=$B79)</formula>
    </cfRule>
  </conditionalFormatting>
  <conditionalFormatting sqref="AP80:AV80">
    <cfRule type="expression" dxfId="55" priority="57">
      <formula>OR(#REF!=$B79,#REF!=$B79)</formula>
    </cfRule>
  </conditionalFormatting>
  <conditionalFormatting sqref="AW80:AY80">
    <cfRule type="expression" dxfId="54" priority="56">
      <formula>OR(#REF!=$B79,#REF!=$B79)</formula>
    </cfRule>
  </conditionalFormatting>
  <conditionalFormatting sqref="U83:AA83">
    <cfRule type="expression" dxfId="53" priority="55">
      <formula>OR(#REF!=$B82,#REF!=$B82)</formula>
    </cfRule>
  </conditionalFormatting>
  <conditionalFormatting sqref="AB83:AH83">
    <cfRule type="expression" dxfId="52" priority="54">
      <formula>OR(#REF!=$B82,#REF!=$B82)</formula>
    </cfRule>
  </conditionalFormatting>
  <conditionalFormatting sqref="AI83:AO83">
    <cfRule type="expression" dxfId="51" priority="53">
      <formula>OR(#REF!=$B82,#REF!=$B82)</formula>
    </cfRule>
  </conditionalFormatting>
  <conditionalFormatting sqref="AP83:AV83">
    <cfRule type="expression" dxfId="50" priority="52">
      <formula>OR(#REF!=$B82,#REF!=$B82)</formula>
    </cfRule>
  </conditionalFormatting>
  <conditionalFormatting sqref="AW83:AY83">
    <cfRule type="expression" dxfId="49" priority="51">
      <formula>OR(#REF!=$B82,#REF!=$B82)</formula>
    </cfRule>
  </conditionalFormatting>
  <conditionalFormatting sqref="U86:AA86">
    <cfRule type="expression" dxfId="48" priority="50">
      <formula>OR(#REF!=$B85,#REF!=$B85)</formula>
    </cfRule>
  </conditionalFormatting>
  <conditionalFormatting sqref="AB86:AH86">
    <cfRule type="expression" dxfId="47" priority="49">
      <formula>OR(#REF!=$B85,#REF!=$B85)</formula>
    </cfRule>
  </conditionalFormatting>
  <conditionalFormatting sqref="AI86:AO86">
    <cfRule type="expression" dxfId="46" priority="48">
      <formula>OR(#REF!=$B85,#REF!=$B85)</formula>
    </cfRule>
  </conditionalFormatting>
  <conditionalFormatting sqref="AP86:AV86">
    <cfRule type="expression" dxfId="45" priority="47">
      <formula>OR(#REF!=$B85,#REF!=$B85)</formula>
    </cfRule>
  </conditionalFormatting>
  <conditionalFormatting sqref="AW86:AY86">
    <cfRule type="expression" dxfId="44" priority="46">
      <formula>OR(#REF!=$B85,#REF!=$B85)</formula>
    </cfRule>
  </conditionalFormatting>
  <conditionalFormatting sqref="U89:AA89">
    <cfRule type="expression" dxfId="43" priority="45">
      <formula>OR(#REF!=$B88,#REF!=$B88)</formula>
    </cfRule>
  </conditionalFormatting>
  <conditionalFormatting sqref="AB89:AH89">
    <cfRule type="expression" dxfId="42" priority="44">
      <formula>OR(#REF!=$B88,#REF!=$B88)</formula>
    </cfRule>
  </conditionalFormatting>
  <conditionalFormatting sqref="AI89:AO89">
    <cfRule type="expression" dxfId="41" priority="43">
      <formula>OR(#REF!=$B88,#REF!=$B88)</formula>
    </cfRule>
  </conditionalFormatting>
  <conditionalFormatting sqref="AP89:AV89">
    <cfRule type="expression" dxfId="40" priority="42">
      <formula>OR(#REF!=$B88,#REF!=$B88)</formula>
    </cfRule>
  </conditionalFormatting>
  <conditionalFormatting sqref="AW89:AY89">
    <cfRule type="expression" dxfId="39" priority="41">
      <formula>OR(#REF!=$B88,#REF!=$B88)</formula>
    </cfRule>
  </conditionalFormatting>
  <conditionalFormatting sqref="U92:AA92">
    <cfRule type="expression" dxfId="38" priority="40">
      <formula>OR(#REF!=$B91,#REF!=$B91)</formula>
    </cfRule>
  </conditionalFormatting>
  <conditionalFormatting sqref="AB92:AH92">
    <cfRule type="expression" dxfId="37" priority="39">
      <formula>OR(#REF!=$B91,#REF!=$B91)</formula>
    </cfRule>
  </conditionalFormatting>
  <conditionalFormatting sqref="AI92:AO92">
    <cfRule type="expression" dxfId="36" priority="38">
      <formula>OR(#REF!=$B91,#REF!=$B91)</formula>
    </cfRule>
  </conditionalFormatting>
  <conditionalFormatting sqref="AP92:AV92">
    <cfRule type="expression" dxfId="35" priority="37">
      <formula>OR(#REF!=$B91,#REF!=$B91)</formula>
    </cfRule>
  </conditionalFormatting>
  <conditionalFormatting sqref="AW92:AY92">
    <cfRule type="expression" dxfId="34" priority="36">
      <formula>OR(#REF!=$B91,#REF!=$B91)</formula>
    </cfRule>
  </conditionalFormatting>
  <conditionalFormatting sqref="U95:AA95">
    <cfRule type="expression" dxfId="33" priority="35">
      <formula>OR(#REF!=$B94,#REF!=$B94)</formula>
    </cfRule>
  </conditionalFormatting>
  <conditionalFormatting sqref="AB95:AH95">
    <cfRule type="expression" dxfId="32" priority="34">
      <formula>OR(#REF!=$B94,#REF!=$B94)</formula>
    </cfRule>
  </conditionalFormatting>
  <conditionalFormatting sqref="AI95:AO95">
    <cfRule type="expression" dxfId="31" priority="33">
      <formula>OR(#REF!=$B94,#REF!=$B94)</formula>
    </cfRule>
  </conditionalFormatting>
  <conditionalFormatting sqref="AP95:AV95">
    <cfRule type="expression" dxfId="30" priority="32">
      <formula>OR(#REF!=$B94,#REF!=$B94)</formula>
    </cfRule>
  </conditionalFormatting>
  <conditionalFormatting sqref="AW95:AY95">
    <cfRule type="expression" dxfId="29" priority="31">
      <formula>OR(#REF!=$B94,#REF!=$B94)</formula>
    </cfRule>
  </conditionalFormatting>
  <conditionalFormatting sqref="U98:AA98">
    <cfRule type="expression" dxfId="28" priority="30">
      <formula>OR(#REF!=$B97,#REF!=$B97)</formula>
    </cfRule>
  </conditionalFormatting>
  <conditionalFormatting sqref="AB98:AH98">
    <cfRule type="expression" dxfId="27" priority="29">
      <formula>OR(#REF!=$B97,#REF!=$B97)</formula>
    </cfRule>
  </conditionalFormatting>
  <conditionalFormatting sqref="AI98:AO98">
    <cfRule type="expression" dxfId="26" priority="28">
      <formula>OR(#REF!=$B97,#REF!=$B97)</formula>
    </cfRule>
  </conditionalFormatting>
  <conditionalFormatting sqref="AP98:AV98">
    <cfRule type="expression" dxfId="25" priority="27">
      <formula>OR(#REF!=$B97,#REF!=$B97)</formula>
    </cfRule>
  </conditionalFormatting>
  <conditionalFormatting sqref="AW98:AY98">
    <cfRule type="expression" dxfId="24" priority="26">
      <formula>OR(#REF!=$B97,#REF!=$B97)</formula>
    </cfRule>
  </conditionalFormatting>
  <conditionalFormatting sqref="U101:AA101">
    <cfRule type="expression" dxfId="23" priority="25">
      <formula>OR(#REF!=$B100,#REF!=$B100)</formula>
    </cfRule>
  </conditionalFormatting>
  <conditionalFormatting sqref="AB101:AH101">
    <cfRule type="expression" dxfId="22" priority="24">
      <formula>OR(#REF!=$B100,#REF!=$B100)</formula>
    </cfRule>
  </conditionalFormatting>
  <conditionalFormatting sqref="AI101:AO101">
    <cfRule type="expression" dxfId="21" priority="23">
      <formula>OR(#REF!=$B100,#REF!=$B100)</formula>
    </cfRule>
  </conditionalFormatting>
  <conditionalFormatting sqref="AP101:AV101">
    <cfRule type="expression" dxfId="20" priority="22">
      <formula>OR(#REF!=$B100,#REF!=$B100)</formula>
    </cfRule>
  </conditionalFormatting>
  <conditionalFormatting sqref="AW101:AY101">
    <cfRule type="expression" dxfId="19" priority="21">
      <formula>OR(#REF!=$B100,#REF!=$B100)</formula>
    </cfRule>
  </conditionalFormatting>
  <conditionalFormatting sqref="U104:AA104">
    <cfRule type="expression" dxfId="18" priority="20">
      <formula>OR(#REF!=$B103,#REF!=$B103)</formula>
    </cfRule>
  </conditionalFormatting>
  <conditionalFormatting sqref="AB104:AH104">
    <cfRule type="expression" dxfId="17" priority="19">
      <formula>OR(#REF!=$B103,#REF!=$B103)</formula>
    </cfRule>
  </conditionalFormatting>
  <conditionalFormatting sqref="AI104:AO104">
    <cfRule type="expression" dxfId="16" priority="18">
      <formula>OR(#REF!=$B103,#REF!=$B103)</formula>
    </cfRule>
  </conditionalFormatting>
  <conditionalFormatting sqref="AP104:AV104">
    <cfRule type="expression" dxfId="15" priority="17">
      <formula>OR(#REF!=$B103,#REF!=$B103)</formula>
    </cfRule>
  </conditionalFormatting>
  <conditionalFormatting sqref="AW104:AY104">
    <cfRule type="expression" dxfId="14" priority="16">
      <formula>OR(#REF!=$B103,#REF!=$B103)</formula>
    </cfRule>
  </conditionalFormatting>
  <conditionalFormatting sqref="U107:AA107">
    <cfRule type="expression" dxfId="13" priority="15">
      <formula>OR(#REF!=$B106,#REF!=$B106)</formula>
    </cfRule>
  </conditionalFormatting>
  <conditionalFormatting sqref="AB107:AH107">
    <cfRule type="expression" dxfId="12" priority="14">
      <formula>OR(#REF!=$B106,#REF!=$B106)</formula>
    </cfRule>
  </conditionalFormatting>
  <conditionalFormatting sqref="AI107:AO107">
    <cfRule type="expression" dxfId="11" priority="13">
      <formula>OR(#REF!=$B106,#REF!=$B106)</formula>
    </cfRule>
  </conditionalFormatting>
  <conditionalFormatting sqref="AP107:AV107">
    <cfRule type="expression" dxfId="10" priority="12">
      <formula>OR(#REF!=$B106,#REF!=$B106)</formula>
    </cfRule>
  </conditionalFormatting>
  <conditionalFormatting sqref="AW107:AY107">
    <cfRule type="expression" dxfId="9" priority="11">
      <formula>OR(#REF!=$B106,#REF!=$B106)</formula>
    </cfRule>
  </conditionalFormatting>
  <conditionalFormatting sqref="U121:X121">
    <cfRule type="expression" dxfId="8" priority="8">
      <formula>OR(#REF!=$B108,#REF!=$B108)</formula>
    </cfRule>
  </conditionalFormatting>
  <conditionalFormatting sqref="AK121:AL121">
    <cfRule type="expression" dxfId="7" priority="7">
      <formula>OR(#REF!=$B108,#REF!=$B108)</formula>
    </cfRule>
  </conditionalFormatting>
  <conditionalFormatting sqref="X113:X115 X117 U117 U114:U115">
    <cfRule type="expression" dxfId="6" priority="5">
      <formula>OR(#REF!=$B112,#REF!=$B112)</formula>
    </cfRule>
  </conditionalFormatting>
  <conditionalFormatting sqref="X116 U116">
    <cfRule type="expression" dxfId="5" priority="6">
      <formula>OR(#REF!=$B108,#REF!=$B108)</formula>
    </cfRule>
  </conditionalFormatting>
  <conditionalFormatting sqref="AK117 AK114:AK115">
    <cfRule type="expression" dxfId="4" priority="3">
      <formula>OR(#REF!=$B113,#REF!=$B113)</formula>
    </cfRule>
  </conditionalFormatting>
  <conditionalFormatting sqref="AK116">
    <cfRule type="expression" dxfId="3" priority="4">
      <formula>OR(#REF!=$B108,#REF!=$B108)</formula>
    </cfRule>
  </conditionalFormatting>
  <conditionalFormatting sqref="U113">
    <cfRule type="expression" dxfId="2" priority="2">
      <formula>OR(#REF!=$B112,#REF!=$B112)</formula>
    </cfRule>
  </conditionalFormatting>
  <conditionalFormatting sqref="AK113">
    <cfRule type="expression" dxfId="1" priority="1">
      <formula>OR(#REF!=$B112,#REF!=$B112)</formula>
    </cfRule>
  </conditionalFormatting>
  <conditionalFormatting sqref="U20:AA20">
    <cfRule type="expression" dxfId="0" priority="223">
      <formula>OR(#REF!=$B18,#REF!=$B18)</formula>
    </cfRule>
  </conditionalFormatting>
  <dataValidations count="6">
    <dataValidation type="list" allowBlank="1" showInputMessage="1" showErrorMessage="1" sqref="BC3:BF4">
      <formula1>"計画,実績"</formula1>
    </dataValidation>
    <dataValidation type="decimal" allowBlank="1" showInputMessage="1" showErrorMessage="1" error="入力可能範囲　32～40" sqref="H8:I8">
      <formula1>32</formula1>
      <formula2>40</formula2>
    </dataValidation>
    <dataValidation type="list" allowBlank="1" showInputMessage="1" showErrorMessage="1" sqref="AD3:AD4">
      <formula1>#REF!</formula1>
    </dataValidation>
    <dataValidation type="list" allowBlank="1" showInputMessage="1" showErrorMessage="1" sqref="C18:C107">
      <formula1>職種</formula1>
    </dataValidation>
    <dataValidation type="list" allowBlank="1" showInputMessage="1" showErrorMessage="1" sqref="E18:E107">
      <formula1>"A, B, C, D"</formula1>
    </dataValidation>
    <dataValidation type="list" errorStyle="warning" allowBlank="1" showInputMessage="1" showErrorMessage="1" error="リストにない場合のみ、入力してください。" sqref="G18:J107">
      <formula1>INDIRECT(C18)</formula1>
    </dataValidation>
  </dataValidations>
  <printOptions horizontalCentered="1"/>
  <pageMargins left="0.15748031496062992" right="0.15748031496062992" top="0.39370078740157483" bottom="0.23622047244094491" header="0.15748031496062992" footer="0.15748031496062992"/>
  <pageSetup paperSize="9" scale="40" fitToHeight="0" orientation="landscape" r:id="rId1"/>
  <rowBreaks count="1" manualBreakCount="1">
    <brk id="68" max="65"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シフト記号表!$C$5:$C$46</xm:f>
          </x14:formula1>
          <xm:sqref>U18:AY18 U21:AY21 U24:AY24 U27:AY27 U30:AY30 U33:AY33 U36:AY36 U39:AY39 U42:AY42 U45:AY45 U48:AY48 U51:AY51 U54:AY54 U57:AY57 U60:AY60 U63:AY63 U66:AY66 U69:AY69 U72:AY72 U75:AY75 U78:AY78 U81:AY81 U84:AY84 U87:AY87 U90:AY90 U93:AY93 U96:AY96 U99:AY99 U102:AY102 U105:AY105</xm:sqref>
        </x14:dataValidation>
        <x14:dataValidation type="list" errorStyle="information" allowBlank="1" showInputMessage="1" showErrorMessage="1" error="プルダウンにないケースは直接入力してください。">
          <x14:formula1>
            <xm:f>プルダウン・リスト!$C$4:$C$13</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pageSetUpPr fitToPage="1"/>
  </sheetPr>
  <dimension ref="B1:AA47"/>
  <sheetViews>
    <sheetView workbookViewId="0">
      <selection activeCell="B10" sqref="B10"/>
    </sheetView>
  </sheetViews>
  <sheetFormatPr defaultRowHeight="18.75" x14ac:dyDescent="0.4"/>
  <cols>
    <col min="1" max="1" width="1.625" style="39" customWidth="1"/>
    <col min="2" max="2" width="15.125" style="38" bestFit="1" customWidth="1"/>
    <col min="3" max="3" width="10.625" style="38" customWidth="1"/>
    <col min="4" max="4" width="3.375" style="38" bestFit="1" customWidth="1"/>
    <col min="5" max="5" width="15.625" style="39" customWidth="1"/>
    <col min="6" max="6" width="3.375" style="39" bestFit="1" customWidth="1"/>
    <col min="7" max="7" width="15.625" style="39" customWidth="1"/>
    <col min="8" max="8" width="3.375" style="39" bestFit="1" customWidth="1"/>
    <col min="9" max="9" width="15.625" style="38" customWidth="1"/>
    <col min="10" max="10" width="3.375" style="39" bestFit="1" customWidth="1"/>
    <col min="11" max="11" width="15.625" style="39" customWidth="1"/>
    <col min="12" max="12" width="5" style="39" customWidth="1"/>
    <col min="13" max="13" width="15.625" style="39" customWidth="1"/>
    <col min="14" max="14" width="3.375" style="39" customWidth="1"/>
    <col min="15" max="15" width="15.625" style="39" customWidth="1"/>
    <col min="16" max="16" width="3.375" style="39" customWidth="1"/>
    <col min="17" max="17" width="15.625" style="39" customWidth="1"/>
    <col min="18" max="18" width="3.375" style="39" customWidth="1"/>
    <col min="19" max="19" width="15.625" style="39" customWidth="1"/>
    <col min="20" max="20" width="3.375" style="39" customWidth="1"/>
    <col min="21" max="21" width="15.625" style="39" customWidth="1"/>
    <col min="22" max="22" width="3.375" style="39" customWidth="1"/>
    <col min="23" max="23" width="15.625" style="39" customWidth="1"/>
    <col min="24" max="24" width="3.375" style="39" customWidth="1"/>
    <col min="25" max="25" width="15.625" style="39" customWidth="1"/>
    <col min="26" max="16384" width="9" style="39"/>
  </cols>
  <sheetData>
    <row r="1" spans="2:25" x14ac:dyDescent="0.4">
      <c r="B1" s="37" t="s">
        <v>32</v>
      </c>
    </row>
    <row r="2" spans="2:25" x14ac:dyDescent="0.4">
      <c r="B2" s="40" t="s">
        <v>33</v>
      </c>
      <c r="E2" s="211" t="s">
        <v>218</v>
      </c>
      <c r="I2" s="212" t="s">
        <v>219</v>
      </c>
    </row>
    <row r="3" spans="2:25" x14ac:dyDescent="0.4">
      <c r="B3" s="40"/>
      <c r="E3" s="412" t="s">
        <v>34</v>
      </c>
      <c r="F3" s="412"/>
      <c r="G3" s="412"/>
      <c r="H3" s="412"/>
      <c r="I3" s="412"/>
      <c r="J3" s="412"/>
      <c r="K3" s="412"/>
      <c r="M3" s="412" t="s">
        <v>127</v>
      </c>
      <c r="N3" s="412"/>
      <c r="O3" s="412"/>
      <c r="Q3" s="412" t="s">
        <v>128</v>
      </c>
      <c r="R3" s="412"/>
      <c r="S3" s="412"/>
      <c r="T3" s="412"/>
      <c r="U3" s="412"/>
      <c r="V3" s="412"/>
      <c r="W3" s="412"/>
      <c r="Y3" s="41" t="s">
        <v>125</v>
      </c>
    </row>
    <row r="4" spans="2:25" x14ac:dyDescent="0.4">
      <c r="B4" s="38" t="s">
        <v>35</v>
      </c>
      <c r="C4" s="38" t="s">
        <v>3</v>
      </c>
      <c r="E4" s="38" t="s">
        <v>36</v>
      </c>
      <c r="F4" s="38"/>
      <c r="G4" s="38" t="s">
        <v>37</v>
      </c>
      <c r="I4" s="38" t="s">
        <v>38</v>
      </c>
      <c r="K4" s="38" t="s">
        <v>34</v>
      </c>
      <c r="M4" s="38" t="s">
        <v>39</v>
      </c>
      <c r="O4" s="38" t="s">
        <v>40</v>
      </c>
      <c r="Q4" s="38" t="s">
        <v>39</v>
      </c>
      <c r="S4" s="38" t="s">
        <v>40</v>
      </c>
      <c r="U4" s="38" t="s">
        <v>38</v>
      </c>
      <c r="W4" s="38" t="s">
        <v>34</v>
      </c>
      <c r="Y4" s="42" t="s">
        <v>84</v>
      </c>
    </row>
    <row r="5" spans="2:25" x14ac:dyDescent="0.4">
      <c r="B5" s="38" t="s">
        <v>41</v>
      </c>
      <c r="C5" s="78" t="s">
        <v>42</v>
      </c>
      <c r="D5" s="38" t="s">
        <v>15</v>
      </c>
      <c r="E5" s="79" t="s">
        <v>43</v>
      </c>
      <c r="F5" s="38" t="s">
        <v>16</v>
      </c>
      <c r="G5" s="79" t="s">
        <v>43</v>
      </c>
      <c r="H5" s="43" t="s">
        <v>44</v>
      </c>
      <c r="I5" s="79" t="s">
        <v>43</v>
      </c>
      <c r="J5" s="39" t="s">
        <v>1</v>
      </c>
      <c r="K5" s="90" t="s">
        <v>43</v>
      </c>
      <c r="M5" s="85" t="s">
        <v>43</v>
      </c>
      <c r="N5" s="38" t="s">
        <v>16</v>
      </c>
      <c r="O5" s="85" t="s">
        <v>43</v>
      </c>
      <c r="Q5" s="90" t="s">
        <v>43</v>
      </c>
      <c r="R5" s="38" t="s">
        <v>16</v>
      </c>
      <c r="S5" s="90" t="s">
        <v>43</v>
      </c>
      <c r="T5" s="43" t="s">
        <v>44</v>
      </c>
      <c r="U5" s="79" t="s">
        <v>43</v>
      </c>
      <c r="V5" s="39" t="s">
        <v>1</v>
      </c>
      <c r="W5" s="84" t="s">
        <v>43</v>
      </c>
      <c r="Y5" s="84" t="s">
        <v>43</v>
      </c>
    </row>
    <row r="6" spans="2:25" x14ac:dyDescent="0.4">
      <c r="B6" s="38" t="s">
        <v>45</v>
      </c>
      <c r="C6" s="78" t="s">
        <v>46</v>
      </c>
      <c r="D6" s="38" t="s">
        <v>15</v>
      </c>
      <c r="E6" s="79" t="s">
        <v>43</v>
      </c>
      <c r="F6" s="38" t="s">
        <v>16</v>
      </c>
      <c r="G6" s="79" t="s">
        <v>43</v>
      </c>
      <c r="H6" s="43" t="s">
        <v>44</v>
      </c>
      <c r="I6" s="79" t="s">
        <v>43</v>
      </c>
      <c r="J6" s="39" t="s">
        <v>1</v>
      </c>
      <c r="K6" s="90" t="s">
        <v>43</v>
      </c>
      <c r="M6" s="85" t="s">
        <v>43</v>
      </c>
      <c r="N6" s="38" t="s">
        <v>16</v>
      </c>
      <c r="O6" s="85" t="s">
        <v>43</v>
      </c>
      <c r="Q6" s="90" t="s">
        <v>43</v>
      </c>
      <c r="R6" s="38" t="s">
        <v>16</v>
      </c>
      <c r="S6" s="90" t="s">
        <v>43</v>
      </c>
      <c r="T6" s="43" t="s">
        <v>44</v>
      </c>
      <c r="U6" s="79" t="s">
        <v>43</v>
      </c>
      <c r="V6" s="39" t="s">
        <v>1</v>
      </c>
      <c r="W6" s="84" t="s">
        <v>43</v>
      </c>
      <c r="Y6" s="84" t="s">
        <v>43</v>
      </c>
    </row>
    <row r="7" spans="2:25" x14ac:dyDescent="0.4">
      <c r="B7" s="38" t="s">
        <v>47</v>
      </c>
      <c r="C7" s="78" t="s">
        <v>48</v>
      </c>
      <c r="D7" s="38" t="s">
        <v>15</v>
      </c>
      <c r="E7" s="79" t="s">
        <v>43</v>
      </c>
      <c r="F7" s="38" t="s">
        <v>16</v>
      </c>
      <c r="G7" s="79" t="s">
        <v>43</v>
      </c>
      <c r="H7" s="43" t="s">
        <v>44</v>
      </c>
      <c r="I7" s="79" t="s">
        <v>43</v>
      </c>
      <c r="J7" s="39" t="s">
        <v>1</v>
      </c>
      <c r="K7" s="90" t="s">
        <v>43</v>
      </c>
      <c r="M7" s="85" t="s">
        <v>43</v>
      </c>
      <c r="N7" s="38" t="s">
        <v>16</v>
      </c>
      <c r="O7" s="85" t="s">
        <v>43</v>
      </c>
      <c r="Q7" s="90" t="s">
        <v>43</v>
      </c>
      <c r="R7" s="38" t="s">
        <v>16</v>
      </c>
      <c r="S7" s="90" t="s">
        <v>43</v>
      </c>
      <c r="T7" s="43" t="s">
        <v>44</v>
      </c>
      <c r="U7" s="79" t="s">
        <v>43</v>
      </c>
      <c r="V7" s="39" t="s">
        <v>1</v>
      </c>
      <c r="W7" s="84" t="s">
        <v>43</v>
      </c>
      <c r="Y7" s="84" t="s">
        <v>43</v>
      </c>
    </row>
    <row r="8" spans="2:25" x14ac:dyDescent="0.4">
      <c r="C8" s="78" t="s">
        <v>49</v>
      </c>
      <c r="D8" s="38" t="s">
        <v>15</v>
      </c>
      <c r="E8" s="79">
        <v>0.29166666666666669</v>
      </c>
      <c r="F8" s="38" t="s">
        <v>16</v>
      </c>
      <c r="G8" s="79">
        <v>0.66666666666666663</v>
      </c>
      <c r="H8" s="43" t="s">
        <v>44</v>
      </c>
      <c r="I8" s="79">
        <v>4.1666666666666664E-2</v>
      </c>
      <c r="J8" s="39" t="s">
        <v>1</v>
      </c>
      <c r="K8" s="84">
        <f>IF(OR(E8="",G8=""),"",(G8+IF(E8&gt;G8,1,0)-E8-I8)*24)</f>
        <v>7.9999999999999982</v>
      </c>
      <c r="M8" s="85">
        <f>特定施設入居者生活介護!$AA$8</f>
        <v>0.375</v>
      </c>
      <c r="N8" s="38" t="s">
        <v>16</v>
      </c>
      <c r="O8" s="85">
        <f>特定施設入居者生活介護!$AE$8</f>
        <v>0.70833333333333337</v>
      </c>
      <c r="Q8" s="86">
        <f t="shared" ref="Q8:Q21" si="0">IF(E8="","",IF(E8&lt;M8,M8,IF(E8&gt;=O8,"",E8)))</f>
        <v>0.375</v>
      </c>
      <c r="R8" s="38" t="s">
        <v>16</v>
      </c>
      <c r="S8" s="86">
        <f t="shared" ref="S8:S21" si="1">IF(G8="","",IF(G8&gt;E8,IF(G8&lt;O8,G8,O8),O8))</f>
        <v>0.66666666666666663</v>
      </c>
      <c r="T8" s="43" t="s">
        <v>44</v>
      </c>
      <c r="U8" s="79">
        <f>I8</f>
        <v>4.1666666666666664E-2</v>
      </c>
      <c r="V8" s="39" t="s">
        <v>1</v>
      </c>
      <c r="W8" s="84">
        <f>IF(Q8="","",IF((S8+IF(Q8&gt;S8,1,0)-Q8-U8)*24=0,"",(S8+IF(Q8&gt;S8,1,0)-Q8-U8)*24))</f>
        <v>5.9999999999999991</v>
      </c>
      <c r="Y8" s="84">
        <f>IF(W8="",K8,IF(OR(K8-W8=0,K8-W8&lt;0),"",K8-W8))</f>
        <v>1.9999999999999991</v>
      </c>
    </row>
    <row r="9" spans="2:25" x14ac:dyDescent="0.4">
      <c r="C9" s="78" t="s">
        <v>50</v>
      </c>
      <c r="D9" s="38" t="s">
        <v>15</v>
      </c>
      <c r="E9" s="79">
        <v>0.375</v>
      </c>
      <c r="F9" s="38" t="s">
        <v>16</v>
      </c>
      <c r="G9" s="79">
        <v>0.75</v>
      </c>
      <c r="H9" s="43" t="s">
        <v>44</v>
      </c>
      <c r="I9" s="79">
        <v>4.1666666666666664E-2</v>
      </c>
      <c r="J9" s="39" t="s">
        <v>1</v>
      </c>
      <c r="K9" s="84">
        <f t="shared" ref="K9:K21" si="2">IF(OR(E9="",G9=""),"",(G9+IF(E9&gt;G9,1,0)-E9-I9)*24)</f>
        <v>8</v>
      </c>
      <c r="M9" s="85">
        <f>特定施設入居者生活介護!$AA$8</f>
        <v>0.375</v>
      </c>
      <c r="N9" s="38" t="s">
        <v>16</v>
      </c>
      <c r="O9" s="85">
        <f>特定施設入居者生活介護!$AE$8</f>
        <v>0.70833333333333337</v>
      </c>
      <c r="Q9" s="86">
        <f t="shared" si="0"/>
        <v>0.375</v>
      </c>
      <c r="R9" s="38" t="s">
        <v>16</v>
      </c>
      <c r="S9" s="86">
        <f t="shared" si="1"/>
        <v>0.70833333333333337</v>
      </c>
      <c r="T9" s="43" t="s">
        <v>44</v>
      </c>
      <c r="U9" s="79">
        <f t="shared" ref="U9:U21" si="3">I9</f>
        <v>4.1666666666666664E-2</v>
      </c>
      <c r="V9" s="39" t="s">
        <v>1</v>
      </c>
      <c r="W9" s="84">
        <f t="shared" ref="W9:W21" si="4">IF(Q9="","",IF((S9+IF(Q9&gt;S9,1,0)-Q9-U9)*24=0,"",(S9+IF(Q9&gt;S9,1,0)-Q9-U9)*24))</f>
        <v>7</v>
      </c>
      <c r="Y9" s="84">
        <f t="shared" ref="Y9:Y21" si="5">IF(W9="",K9,IF(OR(K9-W9=0,K9-W9&lt;0),"",K9-W9))</f>
        <v>1</v>
      </c>
    </row>
    <row r="10" spans="2:25" x14ac:dyDescent="0.4">
      <c r="C10" s="78" t="s">
        <v>51</v>
      </c>
      <c r="D10" s="38" t="s">
        <v>15</v>
      </c>
      <c r="E10" s="79">
        <v>0.41666666666666669</v>
      </c>
      <c r="F10" s="38" t="s">
        <v>16</v>
      </c>
      <c r="G10" s="79">
        <v>0.79166666666666663</v>
      </c>
      <c r="H10" s="43" t="s">
        <v>44</v>
      </c>
      <c r="I10" s="79">
        <v>4.1666666666666699E-2</v>
      </c>
      <c r="J10" s="39" t="s">
        <v>1</v>
      </c>
      <c r="K10" s="84">
        <f t="shared" si="2"/>
        <v>7.9999999999999982</v>
      </c>
      <c r="M10" s="85">
        <f>特定施設入居者生活介護!$AA$8</f>
        <v>0.375</v>
      </c>
      <c r="N10" s="38" t="s">
        <v>16</v>
      </c>
      <c r="O10" s="85">
        <f>特定施設入居者生活介護!$AE$8</f>
        <v>0.70833333333333337</v>
      </c>
      <c r="Q10" s="86">
        <f t="shared" si="0"/>
        <v>0.41666666666666669</v>
      </c>
      <c r="R10" s="38" t="s">
        <v>16</v>
      </c>
      <c r="S10" s="86">
        <f t="shared" si="1"/>
        <v>0.70833333333333337</v>
      </c>
      <c r="T10" s="43" t="s">
        <v>44</v>
      </c>
      <c r="U10" s="79">
        <f t="shared" si="3"/>
        <v>4.1666666666666699E-2</v>
      </c>
      <c r="V10" s="39" t="s">
        <v>1</v>
      </c>
      <c r="W10" s="84">
        <f t="shared" si="4"/>
        <v>6</v>
      </c>
      <c r="Y10" s="84">
        <f t="shared" si="5"/>
        <v>1.9999999999999982</v>
      </c>
    </row>
    <row r="11" spans="2:25" x14ac:dyDescent="0.4">
      <c r="C11" s="78" t="s">
        <v>52</v>
      </c>
      <c r="D11" s="38" t="s">
        <v>15</v>
      </c>
      <c r="E11" s="79">
        <v>0.5</v>
      </c>
      <c r="F11" s="38" t="s">
        <v>16</v>
      </c>
      <c r="G11" s="79">
        <v>0.875</v>
      </c>
      <c r="H11" s="43" t="s">
        <v>44</v>
      </c>
      <c r="I11" s="79">
        <v>4.1666666666666664E-2</v>
      </c>
      <c r="J11" s="39" t="s">
        <v>1</v>
      </c>
      <c r="K11" s="84">
        <f t="shared" si="2"/>
        <v>8</v>
      </c>
      <c r="M11" s="85">
        <f>特定施設入居者生活介護!$AA$8</f>
        <v>0.375</v>
      </c>
      <c r="N11" s="38" t="s">
        <v>16</v>
      </c>
      <c r="O11" s="85">
        <f>特定施設入居者生活介護!$AE$8</f>
        <v>0.70833333333333337</v>
      </c>
      <c r="Q11" s="86">
        <f t="shared" si="0"/>
        <v>0.5</v>
      </c>
      <c r="R11" s="38" t="s">
        <v>16</v>
      </c>
      <c r="S11" s="86">
        <f t="shared" si="1"/>
        <v>0.70833333333333337</v>
      </c>
      <c r="T11" s="43" t="s">
        <v>44</v>
      </c>
      <c r="U11" s="79">
        <v>0</v>
      </c>
      <c r="V11" s="39" t="s">
        <v>1</v>
      </c>
      <c r="W11" s="84">
        <f t="shared" si="4"/>
        <v>5.0000000000000009</v>
      </c>
      <c r="Y11" s="84">
        <f t="shared" si="5"/>
        <v>2.9999999999999991</v>
      </c>
    </row>
    <row r="12" spans="2:25" x14ac:dyDescent="0.4">
      <c r="C12" s="78" t="s">
        <v>53</v>
      </c>
      <c r="D12" s="38" t="s">
        <v>15</v>
      </c>
      <c r="E12" s="79">
        <v>0.375</v>
      </c>
      <c r="F12" s="38" t="s">
        <v>16</v>
      </c>
      <c r="G12" s="79">
        <v>0.54166666666666663</v>
      </c>
      <c r="H12" s="43" t="s">
        <v>44</v>
      </c>
      <c r="I12" s="79">
        <v>0</v>
      </c>
      <c r="J12" s="39" t="s">
        <v>1</v>
      </c>
      <c r="K12" s="84">
        <f t="shared" si="2"/>
        <v>3.9999999999999991</v>
      </c>
      <c r="M12" s="85">
        <f>特定施設入居者生活介護!$AA$8</f>
        <v>0.375</v>
      </c>
      <c r="N12" s="38" t="s">
        <v>16</v>
      </c>
      <c r="O12" s="85">
        <f>特定施設入居者生活介護!$AE$8</f>
        <v>0.70833333333333337</v>
      </c>
      <c r="Q12" s="86">
        <f t="shared" si="0"/>
        <v>0.375</v>
      </c>
      <c r="R12" s="38" t="s">
        <v>16</v>
      </c>
      <c r="S12" s="86">
        <f t="shared" si="1"/>
        <v>0.54166666666666663</v>
      </c>
      <c r="T12" s="43" t="s">
        <v>44</v>
      </c>
      <c r="U12" s="79">
        <f t="shared" si="3"/>
        <v>0</v>
      </c>
      <c r="V12" s="39" t="s">
        <v>1</v>
      </c>
      <c r="W12" s="84">
        <f t="shared" si="4"/>
        <v>3.9999999999999991</v>
      </c>
      <c r="Y12" s="84" t="str">
        <f t="shared" si="5"/>
        <v/>
      </c>
    </row>
    <row r="13" spans="2:25" x14ac:dyDescent="0.4">
      <c r="C13" s="78" t="s">
        <v>54</v>
      </c>
      <c r="D13" s="38" t="s">
        <v>15</v>
      </c>
      <c r="E13" s="79">
        <v>0.54166666666666663</v>
      </c>
      <c r="F13" s="38" t="s">
        <v>16</v>
      </c>
      <c r="G13" s="79">
        <v>0.70833333333333337</v>
      </c>
      <c r="H13" s="43" t="s">
        <v>44</v>
      </c>
      <c r="I13" s="79">
        <v>0</v>
      </c>
      <c r="J13" s="39" t="s">
        <v>1</v>
      </c>
      <c r="K13" s="84">
        <f t="shared" si="2"/>
        <v>4.0000000000000018</v>
      </c>
      <c r="M13" s="85">
        <f>特定施設入居者生活介護!$AA$8</f>
        <v>0.375</v>
      </c>
      <c r="N13" s="38" t="s">
        <v>16</v>
      </c>
      <c r="O13" s="85">
        <f>特定施設入居者生活介護!$AE$8</f>
        <v>0.70833333333333337</v>
      </c>
      <c r="Q13" s="86">
        <f t="shared" si="0"/>
        <v>0.54166666666666663</v>
      </c>
      <c r="R13" s="38" t="s">
        <v>16</v>
      </c>
      <c r="S13" s="86">
        <f t="shared" si="1"/>
        <v>0.70833333333333337</v>
      </c>
      <c r="T13" s="43" t="s">
        <v>44</v>
      </c>
      <c r="U13" s="79">
        <f t="shared" si="3"/>
        <v>0</v>
      </c>
      <c r="V13" s="39" t="s">
        <v>1</v>
      </c>
      <c r="W13" s="84">
        <f t="shared" si="4"/>
        <v>4.0000000000000018</v>
      </c>
      <c r="Y13" s="84" t="str">
        <f t="shared" si="5"/>
        <v/>
      </c>
    </row>
    <row r="14" spans="2:25" x14ac:dyDescent="0.4">
      <c r="C14" s="78" t="s">
        <v>55</v>
      </c>
      <c r="D14" s="38" t="s">
        <v>15</v>
      </c>
      <c r="E14" s="79">
        <v>0.58333333333333337</v>
      </c>
      <c r="F14" s="38" t="s">
        <v>16</v>
      </c>
      <c r="G14" s="79">
        <v>0.83333333333333337</v>
      </c>
      <c r="H14" s="43" t="s">
        <v>44</v>
      </c>
      <c r="I14" s="79">
        <v>0</v>
      </c>
      <c r="J14" s="39" t="s">
        <v>1</v>
      </c>
      <c r="K14" s="84">
        <f t="shared" si="2"/>
        <v>6</v>
      </c>
      <c r="M14" s="85">
        <f>特定施設入居者生活介護!$AA$8</f>
        <v>0.375</v>
      </c>
      <c r="N14" s="38" t="s">
        <v>16</v>
      </c>
      <c r="O14" s="85">
        <f>特定施設入居者生活介護!$AE$8</f>
        <v>0.70833333333333337</v>
      </c>
      <c r="Q14" s="86">
        <f t="shared" si="0"/>
        <v>0.58333333333333337</v>
      </c>
      <c r="R14" s="38" t="s">
        <v>16</v>
      </c>
      <c r="S14" s="86">
        <f t="shared" si="1"/>
        <v>0.70833333333333337</v>
      </c>
      <c r="T14" s="43" t="s">
        <v>44</v>
      </c>
      <c r="U14" s="79">
        <f t="shared" si="3"/>
        <v>0</v>
      </c>
      <c r="V14" s="39" t="s">
        <v>1</v>
      </c>
      <c r="W14" s="84">
        <f t="shared" si="4"/>
        <v>3</v>
      </c>
      <c r="Y14" s="84">
        <f t="shared" si="5"/>
        <v>3</v>
      </c>
    </row>
    <row r="15" spans="2:25" x14ac:dyDescent="0.4">
      <c r="C15" s="78" t="s">
        <v>56</v>
      </c>
      <c r="D15" s="38" t="s">
        <v>15</v>
      </c>
      <c r="E15" s="79">
        <v>0.66666666666666663</v>
      </c>
      <c r="F15" s="38" t="s">
        <v>16</v>
      </c>
      <c r="G15" s="79">
        <v>0.375</v>
      </c>
      <c r="H15" s="43" t="s">
        <v>44</v>
      </c>
      <c r="I15" s="79">
        <v>8.3333333333333329E-2</v>
      </c>
      <c r="J15" s="39" t="s">
        <v>1</v>
      </c>
      <c r="K15" s="84">
        <f t="shared" si="2"/>
        <v>15</v>
      </c>
      <c r="M15" s="85">
        <f>特定施設入居者生活介護!$AA$8</f>
        <v>0.375</v>
      </c>
      <c r="N15" s="38" t="s">
        <v>16</v>
      </c>
      <c r="O15" s="85">
        <f>特定施設入居者生活介護!$AE$8</f>
        <v>0.70833333333333337</v>
      </c>
      <c r="Q15" s="86">
        <f t="shared" si="0"/>
        <v>0.66666666666666663</v>
      </c>
      <c r="R15" s="38" t="s">
        <v>16</v>
      </c>
      <c r="S15" s="86">
        <f t="shared" si="1"/>
        <v>0.70833333333333337</v>
      </c>
      <c r="T15" s="43" t="s">
        <v>44</v>
      </c>
      <c r="U15" s="79">
        <f t="shared" si="3"/>
        <v>8.3333333333333329E-2</v>
      </c>
      <c r="V15" s="39" t="s">
        <v>1</v>
      </c>
      <c r="W15" s="84">
        <f t="shared" si="4"/>
        <v>-0.99999999999999811</v>
      </c>
      <c r="Y15" s="84">
        <f t="shared" si="5"/>
        <v>15.999999999999998</v>
      </c>
    </row>
    <row r="16" spans="2:25" x14ac:dyDescent="0.4">
      <c r="C16" s="78" t="s">
        <v>57</v>
      </c>
      <c r="D16" s="38" t="s">
        <v>15</v>
      </c>
      <c r="E16" s="79">
        <v>0.25</v>
      </c>
      <c r="F16" s="38" t="s">
        <v>16</v>
      </c>
      <c r="G16" s="79">
        <v>0.5</v>
      </c>
      <c r="H16" s="43" t="s">
        <v>44</v>
      </c>
      <c r="I16" s="79">
        <v>0</v>
      </c>
      <c r="J16" s="39" t="s">
        <v>1</v>
      </c>
      <c r="K16" s="84">
        <f t="shared" si="2"/>
        <v>6</v>
      </c>
      <c r="M16" s="85">
        <f>特定施設入居者生活介護!$AA$8</f>
        <v>0.375</v>
      </c>
      <c r="N16" s="38" t="s">
        <v>16</v>
      </c>
      <c r="O16" s="85">
        <f>特定施設入居者生活介護!$AE$8</f>
        <v>0.70833333333333337</v>
      </c>
      <c r="Q16" s="86">
        <f t="shared" si="0"/>
        <v>0.375</v>
      </c>
      <c r="R16" s="38" t="s">
        <v>16</v>
      </c>
      <c r="S16" s="86">
        <f t="shared" si="1"/>
        <v>0.5</v>
      </c>
      <c r="T16" s="43" t="s">
        <v>44</v>
      </c>
      <c r="U16" s="79">
        <v>0</v>
      </c>
      <c r="V16" s="39" t="s">
        <v>1</v>
      </c>
      <c r="W16" s="84">
        <f t="shared" si="4"/>
        <v>3</v>
      </c>
      <c r="Y16" s="84">
        <f t="shared" si="5"/>
        <v>3</v>
      </c>
    </row>
    <row r="17" spans="3:25" x14ac:dyDescent="0.4">
      <c r="C17" s="78" t="s">
        <v>58</v>
      </c>
      <c r="D17" s="38" t="s">
        <v>15</v>
      </c>
      <c r="E17" s="79"/>
      <c r="F17" s="38" t="s">
        <v>16</v>
      </c>
      <c r="G17" s="79"/>
      <c r="H17" s="43" t="s">
        <v>44</v>
      </c>
      <c r="I17" s="79">
        <v>0</v>
      </c>
      <c r="J17" s="39" t="s">
        <v>1</v>
      </c>
      <c r="K17" s="84" t="str">
        <f t="shared" si="2"/>
        <v/>
      </c>
      <c r="M17" s="85">
        <f>特定施設入居者生活介護!$AA$8</f>
        <v>0.375</v>
      </c>
      <c r="N17" s="38" t="s">
        <v>16</v>
      </c>
      <c r="O17" s="85">
        <f>特定施設入居者生活介護!$AE$8</f>
        <v>0.70833333333333337</v>
      </c>
      <c r="Q17" s="86" t="str">
        <f t="shared" si="0"/>
        <v/>
      </c>
      <c r="R17" s="38" t="s">
        <v>16</v>
      </c>
      <c r="S17" s="86" t="str">
        <f t="shared" si="1"/>
        <v/>
      </c>
      <c r="T17" s="43" t="s">
        <v>44</v>
      </c>
      <c r="U17" s="79">
        <f t="shared" si="3"/>
        <v>0</v>
      </c>
      <c r="V17" s="39" t="s">
        <v>1</v>
      </c>
      <c r="W17" s="84" t="str">
        <f t="shared" si="4"/>
        <v/>
      </c>
      <c r="Y17" s="84" t="str">
        <f t="shared" si="5"/>
        <v/>
      </c>
    </row>
    <row r="18" spans="3:25" x14ac:dyDescent="0.4">
      <c r="C18" s="78" t="s">
        <v>59</v>
      </c>
      <c r="D18" s="38" t="s">
        <v>15</v>
      </c>
      <c r="E18" s="79"/>
      <c r="F18" s="38" t="s">
        <v>16</v>
      </c>
      <c r="G18" s="79"/>
      <c r="H18" s="43" t="s">
        <v>44</v>
      </c>
      <c r="I18" s="79">
        <v>0</v>
      </c>
      <c r="J18" s="39" t="s">
        <v>1</v>
      </c>
      <c r="K18" s="84" t="str">
        <f t="shared" si="2"/>
        <v/>
      </c>
      <c r="M18" s="85">
        <f>特定施設入居者生活介護!$AA$8</f>
        <v>0.375</v>
      </c>
      <c r="N18" s="38" t="s">
        <v>16</v>
      </c>
      <c r="O18" s="85">
        <f>特定施設入居者生活介護!$AE$8</f>
        <v>0.70833333333333337</v>
      </c>
      <c r="Q18" s="86" t="str">
        <f t="shared" si="0"/>
        <v/>
      </c>
      <c r="R18" s="38" t="s">
        <v>16</v>
      </c>
      <c r="S18" s="86" t="str">
        <f t="shared" si="1"/>
        <v/>
      </c>
      <c r="T18" s="43" t="s">
        <v>44</v>
      </c>
      <c r="U18" s="79">
        <f t="shared" si="3"/>
        <v>0</v>
      </c>
      <c r="V18" s="39" t="s">
        <v>1</v>
      </c>
      <c r="W18" s="84" t="str">
        <f t="shared" si="4"/>
        <v/>
      </c>
      <c r="Y18" s="84" t="str">
        <f t="shared" si="5"/>
        <v/>
      </c>
    </row>
    <row r="19" spans="3:25" x14ac:dyDescent="0.4">
      <c r="C19" s="78" t="s">
        <v>60</v>
      </c>
      <c r="D19" s="38" t="s">
        <v>15</v>
      </c>
      <c r="E19" s="79"/>
      <c r="F19" s="38" t="s">
        <v>16</v>
      </c>
      <c r="G19" s="79"/>
      <c r="H19" s="43" t="s">
        <v>44</v>
      </c>
      <c r="I19" s="79">
        <v>0</v>
      </c>
      <c r="J19" s="39" t="s">
        <v>1</v>
      </c>
      <c r="K19" s="84" t="str">
        <f t="shared" si="2"/>
        <v/>
      </c>
      <c r="M19" s="85">
        <f>特定施設入居者生活介護!$AA$8</f>
        <v>0.375</v>
      </c>
      <c r="N19" s="38" t="s">
        <v>16</v>
      </c>
      <c r="O19" s="85">
        <f>特定施設入居者生活介護!$AE$8</f>
        <v>0.70833333333333337</v>
      </c>
      <c r="Q19" s="86" t="str">
        <f t="shared" si="0"/>
        <v/>
      </c>
      <c r="R19" s="38" t="s">
        <v>16</v>
      </c>
      <c r="S19" s="86" t="str">
        <f t="shared" si="1"/>
        <v/>
      </c>
      <c r="T19" s="43" t="s">
        <v>44</v>
      </c>
      <c r="U19" s="79">
        <f t="shared" si="3"/>
        <v>0</v>
      </c>
      <c r="V19" s="39" t="s">
        <v>1</v>
      </c>
      <c r="W19" s="84" t="str">
        <f t="shared" si="4"/>
        <v/>
      </c>
      <c r="Y19" s="84" t="str">
        <f t="shared" si="5"/>
        <v/>
      </c>
    </row>
    <row r="20" spans="3:25" x14ac:dyDescent="0.4">
      <c r="C20" s="78" t="s">
        <v>61</v>
      </c>
      <c r="D20" s="38" t="s">
        <v>15</v>
      </c>
      <c r="E20" s="79"/>
      <c r="F20" s="38" t="s">
        <v>16</v>
      </c>
      <c r="G20" s="79"/>
      <c r="H20" s="43" t="s">
        <v>44</v>
      </c>
      <c r="I20" s="79">
        <v>0</v>
      </c>
      <c r="J20" s="39" t="s">
        <v>1</v>
      </c>
      <c r="K20" s="84" t="str">
        <f t="shared" si="2"/>
        <v/>
      </c>
      <c r="M20" s="85">
        <f>特定施設入居者生活介護!$AA$8</f>
        <v>0.375</v>
      </c>
      <c r="N20" s="38" t="s">
        <v>16</v>
      </c>
      <c r="O20" s="85">
        <f>特定施設入居者生活介護!$AE$8</f>
        <v>0.70833333333333337</v>
      </c>
      <c r="Q20" s="86" t="str">
        <f t="shared" si="0"/>
        <v/>
      </c>
      <c r="R20" s="38" t="s">
        <v>16</v>
      </c>
      <c r="S20" s="86" t="str">
        <f t="shared" si="1"/>
        <v/>
      </c>
      <c r="T20" s="43" t="s">
        <v>44</v>
      </c>
      <c r="U20" s="79">
        <f t="shared" si="3"/>
        <v>0</v>
      </c>
      <c r="V20" s="39" t="s">
        <v>1</v>
      </c>
      <c r="W20" s="84" t="str">
        <f t="shared" si="4"/>
        <v/>
      </c>
      <c r="Y20" s="84" t="str">
        <f t="shared" si="5"/>
        <v/>
      </c>
    </row>
    <row r="21" spans="3:25" x14ac:dyDescent="0.4">
      <c r="C21" s="78" t="s">
        <v>62</v>
      </c>
      <c r="D21" s="38" t="s">
        <v>15</v>
      </c>
      <c r="E21" s="79"/>
      <c r="F21" s="38" t="s">
        <v>16</v>
      </c>
      <c r="G21" s="79"/>
      <c r="H21" s="43" t="s">
        <v>44</v>
      </c>
      <c r="I21" s="79">
        <v>0</v>
      </c>
      <c r="J21" s="39" t="s">
        <v>1</v>
      </c>
      <c r="K21" s="84" t="str">
        <f t="shared" si="2"/>
        <v/>
      </c>
      <c r="M21" s="85">
        <f>特定施設入居者生活介護!$AA$8</f>
        <v>0.375</v>
      </c>
      <c r="N21" s="38" t="s">
        <v>16</v>
      </c>
      <c r="O21" s="85">
        <f>特定施設入居者生活介護!$AE$8</f>
        <v>0.70833333333333337</v>
      </c>
      <c r="Q21" s="86" t="str">
        <f t="shared" si="0"/>
        <v/>
      </c>
      <c r="R21" s="38" t="s">
        <v>16</v>
      </c>
      <c r="S21" s="86" t="str">
        <f t="shared" si="1"/>
        <v/>
      </c>
      <c r="T21" s="43" t="s">
        <v>44</v>
      </c>
      <c r="U21" s="79">
        <f t="shared" si="3"/>
        <v>0</v>
      </c>
      <c r="V21" s="39" t="s">
        <v>1</v>
      </c>
      <c r="W21" s="84" t="str">
        <f t="shared" si="4"/>
        <v/>
      </c>
      <c r="Y21" s="84" t="str">
        <f t="shared" si="5"/>
        <v/>
      </c>
    </row>
    <row r="22" spans="3:25" x14ac:dyDescent="0.4">
      <c r="C22" s="78" t="s">
        <v>63</v>
      </c>
      <c r="D22" s="38" t="s">
        <v>15</v>
      </c>
      <c r="E22" s="85">
        <v>0.66666666666666663</v>
      </c>
      <c r="F22" s="38" t="s">
        <v>16</v>
      </c>
      <c r="G22" s="85">
        <v>0.41666666666666669</v>
      </c>
      <c r="H22" s="43" t="s">
        <v>44</v>
      </c>
      <c r="I22" s="85">
        <v>8.3333333333333329E-2</v>
      </c>
      <c r="J22" s="39" t="s">
        <v>1</v>
      </c>
      <c r="K22" s="78">
        <v>16</v>
      </c>
      <c r="M22" s="90"/>
      <c r="N22" s="38" t="s">
        <v>16</v>
      </c>
      <c r="O22" s="90"/>
      <c r="Q22" s="90"/>
      <c r="R22" s="38" t="s">
        <v>16</v>
      </c>
      <c r="S22" s="90"/>
      <c r="T22" s="43" t="s">
        <v>44</v>
      </c>
      <c r="U22" s="85">
        <v>8.3333333333333329E-2</v>
      </c>
      <c r="V22" s="39" t="s">
        <v>1</v>
      </c>
      <c r="W22" s="80">
        <v>2</v>
      </c>
      <c r="Y22" s="80">
        <v>14</v>
      </c>
    </row>
    <row r="23" spans="3:25" x14ac:dyDescent="0.4">
      <c r="C23" s="78" t="s">
        <v>64</v>
      </c>
      <c r="D23" s="38" t="s">
        <v>15</v>
      </c>
      <c r="E23" s="85"/>
      <c r="F23" s="38" t="s">
        <v>16</v>
      </c>
      <c r="G23" s="85"/>
      <c r="H23" s="43" t="s">
        <v>44</v>
      </c>
      <c r="I23" s="85"/>
      <c r="J23" s="39" t="s">
        <v>1</v>
      </c>
      <c r="K23" s="78">
        <v>2</v>
      </c>
      <c r="M23" s="90"/>
      <c r="N23" s="38" t="s">
        <v>16</v>
      </c>
      <c r="O23" s="90"/>
      <c r="Q23" s="90"/>
      <c r="R23" s="38" t="s">
        <v>16</v>
      </c>
      <c r="S23" s="90"/>
      <c r="T23" s="43" t="s">
        <v>44</v>
      </c>
      <c r="U23" s="85"/>
      <c r="V23" s="39" t="s">
        <v>1</v>
      </c>
      <c r="W23" s="80">
        <v>2</v>
      </c>
      <c r="Y23" s="80"/>
    </row>
    <row r="24" spans="3:25" x14ac:dyDescent="0.4">
      <c r="C24" s="78" t="s">
        <v>65</v>
      </c>
      <c r="D24" s="38" t="s">
        <v>15</v>
      </c>
      <c r="E24" s="85"/>
      <c r="F24" s="38" t="s">
        <v>16</v>
      </c>
      <c r="G24" s="85"/>
      <c r="H24" s="43" t="s">
        <v>44</v>
      </c>
      <c r="I24" s="85"/>
      <c r="J24" s="39" t="s">
        <v>1</v>
      </c>
      <c r="K24" s="78">
        <v>3</v>
      </c>
      <c r="M24" s="90"/>
      <c r="N24" s="38" t="s">
        <v>16</v>
      </c>
      <c r="O24" s="90"/>
      <c r="Q24" s="90"/>
      <c r="R24" s="38" t="s">
        <v>16</v>
      </c>
      <c r="S24" s="90"/>
      <c r="T24" s="43" t="s">
        <v>44</v>
      </c>
      <c r="U24" s="85"/>
      <c r="V24" s="39" t="s">
        <v>1</v>
      </c>
      <c r="W24" s="80">
        <v>3</v>
      </c>
      <c r="Y24" s="80"/>
    </row>
    <row r="25" spans="3:25" x14ac:dyDescent="0.4">
      <c r="C25" s="78" t="s">
        <v>66</v>
      </c>
      <c r="D25" s="38" t="s">
        <v>15</v>
      </c>
      <c r="E25" s="85"/>
      <c r="F25" s="38" t="s">
        <v>16</v>
      </c>
      <c r="G25" s="85"/>
      <c r="H25" s="43" t="s">
        <v>44</v>
      </c>
      <c r="I25" s="85"/>
      <c r="J25" s="39" t="s">
        <v>1</v>
      </c>
      <c r="K25" s="78">
        <v>4</v>
      </c>
      <c r="M25" s="90"/>
      <c r="N25" s="38" t="s">
        <v>16</v>
      </c>
      <c r="O25" s="90"/>
      <c r="Q25" s="90"/>
      <c r="R25" s="38" t="s">
        <v>16</v>
      </c>
      <c r="S25" s="90"/>
      <c r="T25" s="43" t="s">
        <v>44</v>
      </c>
      <c r="U25" s="85"/>
      <c r="V25" s="39" t="s">
        <v>1</v>
      </c>
      <c r="W25" s="80">
        <v>4</v>
      </c>
      <c r="Y25" s="80"/>
    </row>
    <row r="26" spans="3:25" x14ac:dyDescent="0.4">
      <c r="C26" s="78" t="s">
        <v>67</v>
      </c>
      <c r="D26" s="38" t="s">
        <v>15</v>
      </c>
      <c r="E26" s="85"/>
      <c r="F26" s="38" t="s">
        <v>16</v>
      </c>
      <c r="G26" s="85"/>
      <c r="H26" s="43" t="s">
        <v>44</v>
      </c>
      <c r="I26" s="85"/>
      <c r="J26" s="39" t="s">
        <v>1</v>
      </c>
      <c r="K26" s="78">
        <v>5</v>
      </c>
      <c r="M26" s="90"/>
      <c r="N26" s="38" t="s">
        <v>16</v>
      </c>
      <c r="O26" s="90"/>
      <c r="Q26" s="90"/>
      <c r="R26" s="38" t="s">
        <v>16</v>
      </c>
      <c r="S26" s="90"/>
      <c r="T26" s="43" t="s">
        <v>44</v>
      </c>
      <c r="U26" s="85"/>
      <c r="V26" s="39" t="s">
        <v>1</v>
      </c>
      <c r="W26" s="80">
        <v>5</v>
      </c>
      <c r="Y26" s="80"/>
    </row>
    <row r="27" spans="3:25" x14ac:dyDescent="0.4">
      <c r="C27" s="78" t="s">
        <v>68</v>
      </c>
      <c r="D27" s="38" t="s">
        <v>15</v>
      </c>
      <c r="E27" s="85"/>
      <c r="F27" s="38" t="s">
        <v>16</v>
      </c>
      <c r="G27" s="85"/>
      <c r="H27" s="43" t="s">
        <v>44</v>
      </c>
      <c r="I27" s="85"/>
      <c r="J27" s="39" t="s">
        <v>1</v>
      </c>
      <c r="K27" s="78">
        <v>6</v>
      </c>
      <c r="M27" s="90"/>
      <c r="N27" s="38" t="s">
        <v>16</v>
      </c>
      <c r="O27" s="90"/>
      <c r="Q27" s="90"/>
      <c r="R27" s="38" t="s">
        <v>16</v>
      </c>
      <c r="S27" s="90"/>
      <c r="T27" s="43" t="s">
        <v>44</v>
      </c>
      <c r="U27" s="85"/>
      <c r="V27" s="39" t="s">
        <v>1</v>
      </c>
      <c r="W27" s="80">
        <v>6</v>
      </c>
      <c r="Y27" s="80"/>
    </row>
    <row r="28" spans="3:25" x14ac:dyDescent="0.4">
      <c r="C28" s="78" t="s">
        <v>69</v>
      </c>
      <c r="D28" s="38" t="s">
        <v>15</v>
      </c>
      <c r="E28" s="85"/>
      <c r="F28" s="38" t="s">
        <v>16</v>
      </c>
      <c r="G28" s="85"/>
      <c r="H28" s="43" t="s">
        <v>44</v>
      </c>
      <c r="I28" s="85"/>
      <c r="J28" s="39" t="s">
        <v>1</v>
      </c>
      <c r="K28" s="78">
        <v>7</v>
      </c>
      <c r="M28" s="90"/>
      <c r="N28" s="38" t="s">
        <v>16</v>
      </c>
      <c r="O28" s="90"/>
      <c r="Q28" s="90"/>
      <c r="R28" s="38" t="s">
        <v>16</v>
      </c>
      <c r="S28" s="90"/>
      <c r="T28" s="43" t="s">
        <v>44</v>
      </c>
      <c r="U28" s="85"/>
      <c r="V28" s="39" t="s">
        <v>1</v>
      </c>
      <c r="W28" s="80">
        <v>7</v>
      </c>
      <c r="Y28" s="80"/>
    </row>
    <row r="29" spans="3:25" x14ac:dyDescent="0.4">
      <c r="C29" s="78" t="s">
        <v>70</v>
      </c>
      <c r="D29" s="38" t="s">
        <v>15</v>
      </c>
      <c r="E29" s="85"/>
      <c r="F29" s="38" t="s">
        <v>16</v>
      </c>
      <c r="G29" s="85"/>
      <c r="H29" s="43" t="s">
        <v>44</v>
      </c>
      <c r="I29" s="85"/>
      <c r="J29" s="39" t="s">
        <v>1</v>
      </c>
      <c r="K29" s="78">
        <v>8</v>
      </c>
      <c r="M29" s="90"/>
      <c r="N29" s="38" t="s">
        <v>16</v>
      </c>
      <c r="O29" s="90"/>
      <c r="Q29" s="90"/>
      <c r="R29" s="38" t="s">
        <v>16</v>
      </c>
      <c r="S29" s="90"/>
      <c r="T29" s="43" t="s">
        <v>44</v>
      </c>
      <c r="U29" s="85"/>
      <c r="V29" s="39" t="s">
        <v>1</v>
      </c>
      <c r="W29" s="80">
        <v>8</v>
      </c>
      <c r="Y29" s="80"/>
    </row>
    <row r="30" spans="3:25" x14ac:dyDescent="0.4">
      <c r="C30" s="78" t="s">
        <v>71</v>
      </c>
      <c r="D30" s="38" t="s">
        <v>15</v>
      </c>
      <c r="E30" s="85"/>
      <c r="F30" s="38" t="s">
        <v>16</v>
      </c>
      <c r="G30" s="85"/>
      <c r="H30" s="43" t="s">
        <v>44</v>
      </c>
      <c r="I30" s="85"/>
      <c r="J30" s="39" t="s">
        <v>1</v>
      </c>
      <c r="K30" s="78">
        <v>1</v>
      </c>
      <c r="M30" s="90"/>
      <c r="N30" s="38" t="s">
        <v>16</v>
      </c>
      <c r="O30" s="90"/>
      <c r="Q30" s="90"/>
      <c r="R30" s="38" t="s">
        <v>16</v>
      </c>
      <c r="S30" s="90"/>
      <c r="T30" s="43" t="s">
        <v>44</v>
      </c>
      <c r="U30" s="85"/>
      <c r="V30" s="39" t="s">
        <v>1</v>
      </c>
      <c r="W30" s="80"/>
      <c r="Y30" s="80">
        <v>1</v>
      </c>
    </row>
    <row r="31" spans="3:25" x14ac:dyDescent="0.4">
      <c r="C31" s="78" t="s">
        <v>72</v>
      </c>
      <c r="D31" s="38" t="s">
        <v>15</v>
      </c>
      <c r="E31" s="85"/>
      <c r="F31" s="38" t="s">
        <v>16</v>
      </c>
      <c r="G31" s="85"/>
      <c r="H31" s="43" t="s">
        <v>44</v>
      </c>
      <c r="I31" s="85"/>
      <c r="J31" s="39" t="s">
        <v>1</v>
      </c>
      <c r="K31" s="78">
        <v>2</v>
      </c>
      <c r="M31" s="90"/>
      <c r="N31" s="38" t="s">
        <v>16</v>
      </c>
      <c r="O31" s="90"/>
      <c r="Q31" s="90"/>
      <c r="R31" s="38" t="s">
        <v>16</v>
      </c>
      <c r="S31" s="90"/>
      <c r="T31" s="43" t="s">
        <v>44</v>
      </c>
      <c r="U31" s="85"/>
      <c r="V31" s="39" t="s">
        <v>1</v>
      </c>
      <c r="W31" s="80"/>
      <c r="Y31" s="80">
        <v>2</v>
      </c>
    </row>
    <row r="32" spans="3:25" x14ac:dyDescent="0.4">
      <c r="C32" s="78" t="s">
        <v>73</v>
      </c>
      <c r="D32" s="38" t="s">
        <v>15</v>
      </c>
      <c r="E32" s="85"/>
      <c r="F32" s="38" t="s">
        <v>16</v>
      </c>
      <c r="G32" s="85"/>
      <c r="H32" s="43" t="s">
        <v>44</v>
      </c>
      <c r="I32" s="85"/>
      <c r="J32" s="39" t="s">
        <v>1</v>
      </c>
      <c r="K32" s="78">
        <v>3</v>
      </c>
      <c r="M32" s="90"/>
      <c r="N32" s="38" t="s">
        <v>16</v>
      </c>
      <c r="O32" s="90"/>
      <c r="Q32" s="90"/>
      <c r="R32" s="38" t="s">
        <v>16</v>
      </c>
      <c r="S32" s="90"/>
      <c r="T32" s="43" t="s">
        <v>44</v>
      </c>
      <c r="U32" s="85"/>
      <c r="V32" s="39" t="s">
        <v>1</v>
      </c>
      <c r="W32" s="80"/>
      <c r="Y32" s="80">
        <v>3</v>
      </c>
    </row>
    <row r="33" spans="2:27" x14ac:dyDescent="0.4">
      <c r="C33" s="78" t="s">
        <v>74</v>
      </c>
      <c r="D33" s="38" t="s">
        <v>15</v>
      </c>
      <c r="E33" s="85"/>
      <c r="F33" s="38" t="s">
        <v>16</v>
      </c>
      <c r="G33" s="85"/>
      <c r="H33" s="43" t="s">
        <v>44</v>
      </c>
      <c r="I33" s="85"/>
      <c r="J33" s="39" t="s">
        <v>1</v>
      </c>
      <c r="K33" s="78">
        <v>4</v>
      </c>
      <c r="M33" s="90"/>
      <c r="N33" s="38" t="s">
        <v>16</v>
      </c>
      <c r="O33" s="90"/>
      <c r="Q33" s="90"/>
      <c r="R33" s="38" t="s">
        <v>16</v>
      </c>
      <c r="S33" s="90"/>
      <c r="T33" s="43" t="s">
        <v>44</v>
      </c>
      <c r="U33" s="85"/>
      <c r="V33" s="39" t="s">
        <v>1</v>
      </c>
      <c r="W33" s="80"/>
      <c r="Y33" s="80">
        <v>4</v>
      </c>
    </row>
    <row r="34" spans="2:27" x14ac:dyDescent="0.4">
      <c r="C34" s="78" t="s">
        <v>76</v>
      </c>
      <c r="D34" s="38" t="s">
        <v>15</v>
      </c>
      <c r="E34" s="85"/>
      <c r="F34" s="38" t="s">
        <v>16</v>
      </c>
      <c r="G34" s="85"/>
      <c r="H34" s="43" t="s">
        <v>44</v>
      </c>
      <c r="I34" s="85"/>
      <c r="J34" s="39" t="s">
        <v>1</v>
      </c>
      <c r="K34" s="78">
        <v>5</v>
      </c>
      <c r="M34" s="90"/>
      <c r="N34" s="38" t="s">
        <v>16</v>
      </c>
      <c r="O34" s="90"/>
      <c r="Q34" s="90"/>
      <c r="R34" s="38" t="s">
        <v>16</v>
      </c>
      <c r="S34" s="90"/>
      <c r="T34" s="43" t="s">
        <v>44</v>
      </c>
      <c r="U34" s="85"/>
      <c r="V34" s="39" t="s">
        <v>1</v>
      </c>
      <c r="W34" s="80"/>
      <c r="Y34" s="80">
        <v>5</v>
      </c>
    </row>
    <row r="35" spans="2:27" x14ac:dyDescent="0.4">
      <c r="C35" s="78" t="s">
        <v>77</v>
      </c>
      <c r="D35" s="38" t="s">
        <v>15</v>
      </c>
      <c r="E35" s="85"/>
      <c r="F35" s="38" t="s">
        <v>16</v>
      </c>
      <c r="G35" s="85"/>
      <c r="H35" s="43" t="s">
        <v>44</v>
      </c>
      <c r="I35" s="85"/>
      <c r="J35" s="39" t="s">
        <v>1</v>
      </c>
      <c r="K35" s="78">
        <v>6</v>
      </c>
      <c r="M35" s="90"/>
      <c r="N35" s="38" t="s">
        <v>16</v>
      </c>
      <c r="O35" s="90"/>
      <c r="Q35" s="90"/>
      <c r="R35" s="38" t="s">
        <v>16</v>
      </c>
      <c r="S35" s="90"/>
      <c r="T35" s="43" t="s">
        <v>44</v>
      </c>
      <c r="U35" s="85"/>
      <c r="V35" s="39" t="s">
        <v>1</v>
      </c>
      <c r="W35" s="80"/>
      <c r="Y35" s="80">
        <v>6</v>
      </c>
    </row>
    <row r="36" spans="2:27" x14ac:dyDescent="0.4">
      <c r="C36" s="78" t="s">
        <v>78</v>
      </c>
      <c r="D36" s="38" t="s">
        <v>15</v>
      </c>
      <c r="E36" s="85"/>
      <c r="F36" s="38" t="s">
        <v>16</v>
      </c>
      <c r="G36" s="85"/>
      <c r="H36" s="43" t="s">
        <v>44</v>
      </c>
      <c r="I36" s="85"/>
      <c r="J36" s="39" t="s">
        <v>1</v>
      </c>
      <c r="K36" s="78">
        <v>7</v>
      </c>
      <c r="M36" s="90"/>
      <c r="N36" s="38" t="s">
        <v>16</v>
      </c>
      <c r="O36" s="90"/>
      <c r="Q36" s="90"/>
      <c r="R36" s="38" t="s">
        <v>16</v>
      </c>
      <c r="S36" s="90"/>
      <c r="T36" s="43" t="s">
        <v>44</v>
      </c>
      <c r="U36" s="85"/>
      <c r="V36" s="39" t="s">
        <v>1</v>
      </c>
      <c r="W36" s="80"/>
      <c r="Y36" s="80">
        <v>7</v>
      </c>
    </row>
    <row r="37" spans="2:27" x14ac:dyDescent="0.4">
      <c r="C37" s="78" t="s">
        <v>79</v>
      </c>
      <c r="D37" s="38" t="s">
        <v>15</v>
      </c>
      <c r="E37" s="85"/>
      <c r="F37" s="38" t="s">
        <v>16</v>
      </c>
      <c r="G37" s="85"/>
      <c r="H37" s="43" t="s">
        <v>44</v>
      </c>
      <c r="I37" s="85"/>
      <c r="J37" s="39" t="s">
        <v>1</v>
      </c>
      <c r="K37" s="78">
        <v>8</v>
      </c>
      <c r="M37" s="90"/>
      <c r="N37" s="38" t="s">
        <v>16</v>
      </c>
      <c r="O37" s="90"/>
      <c r="Q37" s="90"/>
      <c r="R37" s="38" t="s">
        <v>16</v>
      </c>
      <c r="S37" s="90"/>
      <c r="T37" s="43" t="s">
        <v>44</v>
      </c>
      <c r="U37" s="85"/>
      <c r="V37" s="39" t="s">
        <v>1</v>
      </c>
      <c r="W37" s="80"/>
      <c r="Y37" s="80">
        <v>8</v>
      </c>
    </row>
    <row r="38" spans="2:27" x14ac:dyDescent="0.4">
      <c r="C38" s="78" t="s">
        <v>80</v>
      </c>
      <c r="D38" s="38" t="s">
        <v>15</v>
      </c>
      <c r="E38" s="79"/>
      <c r="F38" s="38" t="s">
        <v>16</v>
      </c>
      <c r="G38" s="79"/>
      <c r="H38" s="43" t="s">
        <v>44</v>
      </c>
      <c r="I38" s="79">
        <v>0</v>
      </c>
      <c r="J38" s="39" t="s">
        <v>1</v>
      </c>
      <c r="K38" s="84" t="str">
        <f t="shared" ref="K38:K45" si="6">IF(OR(E38="",G38=""),"",(G38+IF(E38&gt;G38,1,0)-E38-I38)*24)</f>
        <v/>
      </c>
      <c r="M38" s="85">
        <f>特定施設入居者生活介護!$AA$8</f>
        <v>0.375</v>
      </c>
      <c r="N38" s="38" t="s">
        <v>16</v>
      </c>
      <c r="O38" s="85">
        <f>特定施設入居者生活介護!$AE$8</f>
        <v>0.70833333333333337</v>
      </c>
      <c r="Q38" s="86" t="str">
        <f t="shared" ref="Q38:Q47" si="7">IF(E38="","",IF(E38&lt;M38,M38,IF(E38&gt;=O38,"",E38)))</f>
        <v/>
      </c>
      <c r="R38" s="38" t="s">
        <v>16</v>
      </c>
      <c r="S38" s="86" t="str">
        <f t="shared" ref="S38:S47" si="8">IF(G38="","",IF(G38&gt;E38,IF(G38&lt;O38,G38,O38),O38))</f>
        <v/>
      </c>
      <c r="T38" s="43" t="s">
        <v>44</v>
      </c>
      <c r="U38" s="79">
        <f>I38</f>
        <v>0</v>
      </c>
      <c r="V38" s="39" t="s">
        <v>1</v>
      </c>
      <c r="W38" s="84" t="str">
        <f t="shared" ref="W38:W45" si="9">IF(Q38="","",IF((S38+IF(Q38&gt;S38,1,0)-Q38-U38)*24=0,"",(S38+IF(Q38&gt;S38,1,0)-Q38-U38)*24))</f>
        <v/>
      </c>
      <c r="Y38" s="84" t="str">
        <f t="shared" ref="Y38:Y45" si="10">IF(W38="",K38,IF(OR(K38-W38=0,K38-W38&lt;0),"",K38-W38))</f>
        <v/>
      </c>
    </row>
    <row r="39" spans="2:27" x14ac:dyDescent="0.4">
      <c r="C39" s="78" t="s">
        <v>81</v>
      </c>
      <c r="D39" s="38" t="s">
        <v>15</v>
      </c>
      <c r="E39" s="79"/>
      <c r="F39" s="38" t="s">
        <v>16</v>
      </c>
      <c r="G39" s="79"/>
      <c r="H39" s="43" t="s">
        <v>44</v>
      </c>
      <c r="I39" s="79">
        <v>0</v>
      </c>
      <c r="J39" s="39" t="s">
        <v>1</v>
      </c>
      <c r="K39" s="84" t="str">
        <f t="shared" si="6"/>
        <v/>
      </c>
      <c r="M39" s="85">
        <f>特定施設入居者生活介護!$AA$8</f>
        <v>0.375</v>
      </c>
      <c r="N39" s="38" t="s">
        <v>16</v>
      </c>
      <c r="O39" s="85">
        <f>特定施設入居者生活介護!$AE$8</f>
        <v>0.70833333333333337</v>
      </c>
      <c r="Q39" s="86" t="str">
        <f t="shared" si="7"/>
        <v/>
      </c>
      <c r="R39" s="38" t="s">
        <v>16</v>
      </c>
      <c r="S39" s="86" t="str">
        <f t="shared" si="8"/>
        <v/>
      </c>
      <c r="T39" s="43" t="s">
        <v>44</v>
      </c>
      <c r="U39" s="79">
        <f t="shared" ref="U39:U47" si="11">I39</f>
        <v>0</v>
      </c>
      <c r="V39" s="39" t="s">
        <v>1</v>
      </c>
      <c r="W39" s="84" t="str">
        <f t="shared" si="9"/>
        <v/>
      </c>
      <c r="Y39" s="84" t="str">
        <f t="shared" si="10"/>
        <v/>
      </c>
    </row>
    <row r="40" spans="2:27" x14ac:dyDescent="0.4">
      <c r="C40" s="78" t="s">
        <v>108</v>
      </c>
      <c r="D40" s="38" t="s">
        <v>15</v>
      </c>
      <c r="E40" s="79"/>
      <c r="F40" s="38" t="s">
        <v>16</v>
      </c>
      <c r="G40" s="79"/>
      <c r="H40" s="43" t="s">
        <v>44</v>
      </c>
      <c r="I40" s="79">
        <v>0</v>
      </c>
      <c r="J40" s="39" t="s">
        <v>1</v>
      </c>
      <c r="K40" s="84" t="str">
        <f t="shared" si="6"/>
        <v/>
      </c>
      <c r="M40" s="85">
        <f>特定施設入居者生活介護!$AA$8</f>
        <v>0.375</v>
      </c>
      <c r="N40" s="38" t="s">
        <v>16</v>
      </c>
      <c r="O40" s="85">
        <f>特定施設入居者生活介護!$AE$8</f>
        <v>0.70833333333333337</v>
      </c>
      <c r="Q40" s="86" t="str">
        <f t="shared" si="7"/>
        <v/>
      </c>
      <c r="R40" s="38" t="s">
        <v>16</v>
      </c>
      <c r="S40" s="86" t="str">
        <f t="shared" si="8"/>
        <v/>
      </c>
      <c r="T40" s="43" t="s">
        <v>44</v>
      </c>
      <c r="U40" s="79">
        <f t="shared" si="11"/>
        <v>0</v>
      </c>
      <c r="V40" s="39" t="s">
        <v>1</v>
      </c>
      <c r="W40" s="84" t="str">
        <f t="shared" si="9"/>
        <v/>
      </c>
      <c r="Y40" s="84" t="str">
        <f t="shared" si="10"/>
        <v/>
      </c>
    </row>
    <row r="41" spans="2:27" x14ac:dyDescent="0.4">
      <c r="C41" s="78" t="s">
        <v>220</v>
      </c>
      <c r="D41" s="38" t="s">
        <v>15</v>
      </c>
      <c r="E41" s="79"/>
      <c r="F41" s="38" t="s">
        <v>16</v>
      </c>
      <c r="G41" s="79"/>
      <c r="H41" s="43" t="s">
        <v>44</v>
      </c>
      <c r="I41" s="79">
        <v>0</v>
      </c>
      <c r="J41" s="39" t="s">
        <v>1</v>
      </c>
      <c r="K41" s="84" t="str">
        <f t="shared" si="6"/>
        <v/>
      </c>
      <c r="M41" s="85">
        <f>特定施設入居者生活介護!$AA$8</f>
        <v>0.375</v>
      </c>
      <c r="N41" s="38" t="s">
        <v>16</v>
      </c>
      <c r="O41" s="85">
        <f>特定施設入居者生活介護!$AE$8</f>
        <v>0.70833333333333337</v>
      </c>
      <c r="Q41" s="86" t="str">
        <f t="shared" si="7"/>
        <v/>
      </c>
      <c r="R41" s="38" t="s">
        <v>16</v>
      </c>
      <c r="S41" s="86" t="str">
        <f t="shared" si="8"/>
        <v/>
      </c>
      <c r="T41" s="43" t="s">
        <v>44</v>
      </c>
      <c r="U41" s="79">
        <f t="shared" si="11"/>
        <v>0</v>
      </c>
      <c r="V41" s="39" t="s">
        <v>1</v>
      </c>
      <c r="W41" s="84" t="str">
        <f t="shared" si="9"/>
        <v/>
      </c>
      <c r="Y41" s="84" t="str">
        <f t="shared" si="10"/>
        <v/>
      </c>
      <c r="AA41" s="39" t="s">
        <v>223</v>
      </c>
    </row>
    <row r="42" spans="2:27" x14ac:dyDescent="0.4">
      <c r="C42" s="78" t="s">
        <v>221</v>
      </c>
      <c r="D42" s="38" t="s">
        <v>15</v>
      </c>
      <c r="E42" s="79"/>
      <c r="F42" s="38" t="s">
        <v>16</v>
      </c>
      <c r="G42" s="79"/>
      <c r="H42" s="43" t="s">
        <v>44</v>
      </c>
      <c r="I42" s="79">
        <v>0</v>
      </c>
      <c r="J42" s="39" t="s">
        <v>1</v>
      </c>
      <c r="K42" s="84" t="str">
        <f t="shared" si="6"/>
        <v/>
      </c>
      <c r="M42" s="85">
        <f>特定施設入居者生活介護!$AA$8</f>
        <v>0.375</v>
      </c>
      <c r="N42" s="38" t="s">
        <v>16</v>
      </c>
      <c r="O42" s="85">
        <f>特定施設入居者生活介護!$AE$8</f>
        <v>0.70833333333333337</v>
      </c>
      <c r="Q42" s="86" t="str">
        <f t="shared" si="7"/>
        <v/>
      </c>
      <c r="R42" s="38" t="s">
        <v>16</v>
      </c>
      <c r="S42" s="86" t="str">
        <f t="shared" si="8"/>
        <v/>
      </c>
      <c r="T42" s="43" t="s">
        <v>44</v>
      </c>
      <c r="U42" s="79">
        <f t="shared" si="11"/>
        <v>0</v>
      </c>
      <c r="V42" s="39" t="s">
        <v>1</v>
      </c>
      <c r="W42" s="84" t="str">
        <f t="shared" si="9"/>
        <v/>
      </c>
      <c r="Y42" s="84" t="str">
        <f t="shared" si="10"/>
        <v/>
      </c>
      <c r="AA42" s="39" t="s">
        <v>223</v>
      </c>
    </row>
    <row r="43" spans="2:27" x14ac:dyDescent="0.4">
      <c r="C43" s="78" t="s">
        <v>75</v>
      </c>
      <c r="D43" s="38" t="s">
        <v>15</v>
      </c>
      <c r="E43" s="79"/>
      <c r="F43" s="38" t="s">
        <v>16</v>
      </c>
      <c r="G43" s="79"/>
      <c r="H43" s="43" t="s">
        <v>44</v>
      </c>
      <c r="I43" s="79">
        <v>0</v>
      </c>
      <c r="J43" s="39" t="s">
        <v>1</v>
      </c>
      <c r="K43" s="84" t="str">
        <f t="shared" si="6"/>
        <v/>
      </c>
      <c r="M43" s="85">
        <f>特定施設入居者生活介護!$AA$8</f>
        <v>0.375</v>
      </c>
      <c r="N43" s="38" t="s">
        <v>16</v>
      </c>
      <c r="O43" s="85">
        <f>特定施設入居者生活介護!$AE$8</f>
        <v>0.70833333333333337</v>
      </c>
      <c r="Q43" s="86" t="str">
        <f t="shared" si="7"/>
        <v/>
      </c>
      <c r="R43" s="38" t="s">
        <v>16</v>
      </c>
      <c r="S43" s="86" t="str">
        <f t="shared" si="8"/>
        <v/>
      </c>
      <c r="T43" s="43" t="s">
        <v>44</v>
      </c>
      <c r="U43" s="79">
        <f t="shared" si="11"/>
        <v>0</v>
      </c>
      <c r="V43" s="39" t="s">
        <v>1</v>
      </c>
      <c r="W43" s="84" t="str">
        <f t="shared" si="9"/>
        <v/>
      </c>
      <c r="Y43" s="84" t="str">
        <f t="shared" si="10"/>
        <v/>
      </c>
    </row>
    <row r="44" spans="2:27" x14ac:dyDescent="0.4">
      <c r="B44" s="38" t="s">
        <v>129</v>
      </c>
      <c r="C44" s="81"/>
      <c r="D44" s="38" t="s">
        <v>15</v>
      </c>
      <c r="E44" s="79">
        <v>0.29166666666666669</v>
      </c>
      <c r="F44" s="38" t="s">
        <v>16</v>
      </c>
      <c r="G44" s="79">
        <v>0.39583333333333331</v>
      </c>
      <c r="H44" s="43" t="s">
        <v>44</v>
      </c>
      <c r="I44" s="79">
        <v>0</v>
      </c>
      <c r="J44" s="39" t="s">
        <v>1</v>
      </c>
      <c r="K44" s="84">
        <f t="shared" si="6"/>
        <v>2.4999999999999991</v>
      </c>
      <c r="M44" s="85">
        <f>特定施設入居者生活介護!$AA$8</f>
        <v>0.375</v>
      </c>
      <c r="N44" s="38" t="s">
        <v>16</v>
      </c>
      <c r="O44" s="85">
        <f>特定施設入居者生活介護!$AE$8</f>
        <v>0.70833333333333337</v>
      </c>
      <c r="Q44" s="86">
        <f t="shared" si="7"/>
        <v>0.375</v>
      </c>
      <c r="R44" s="38" t="s">
        <v>16</v>
      </c>
      <c r="S44" s="86">
        <f t="shared" si="8"/>
        <v>0.39583333333333331</v>
      </c>
      <c r="T44" s="43" t="s">
        <v>44</v>
      </c>
      <c r="U44" s="79">
        <f t="shared" si="11"/>
        <v>0</v>
      </c>
      <c r="V44" s="39" t="s">
        <v>1</v>
      </c>
      <c r="W44" s="84">
        <f t="shared" si="9"/>
        <v>0.49999999999999956</v>
      </c>
      <c r="Y44" s="84">
        <f t="shared" si="10"/>
        <v>1.9999999999999996</v>
      </c>
    </row>
    <row r="45" spans="2:27" x14ac:dyDescent="0.4">
      <c r="B45" s="38" t="s">
        <v>85</v>
      </c>
      <c r="C45" s="82"/>
      <c r="D45" s="38" t="s">
        <v>15</v>
      </c>
      <c r="E45" s="79">
        <v>0.6875</v>
      </c>
      <c r="F45" s="38" t="s">
        <v>16</v>
      </c>
      <c r="G45" s="79">
        <v>0.83333333333333337</v>
      </c>
      <c r="H45" s="43" t="s">
        <v>44</v>
      </c>
      <c r="I45" s="79">
        <v>0</v>
      </c>
      <c r="J45" s="39" t="s">
        <v>1</v>
      </c>
      <c r="K45" s="84">
        <f t="shared" si="6"/>
        <v>3.5000000000000009</v>
      </c>
      <c r="M45" s="85">
        <f>特定施設入居者生活介護!$AA$8</f>
        <v>0.375</v>
      </c>
      <c r="N45" s="38" t="s">
        <v>16</v>
      </c>
      <c r="O45" s="85">
        <f>特定施設入居者生活介護!$AE$8</f>
        <v>0.70833333333333337</v>
      </c>
      <c r="Q45" s="86">
        <f t="shared" si="7"/>
        <v>0.6875</v>
      </c>
      <c r="R45" s="38" t="s">
        <v>16</v>
      </c>
      <c r="S45" s="86">
        <f t="shared" si="8"/>
        <v>0.70833333333333337</v>
      </c>
      <c r="T45" s="43" t="s">
        <v>44</v>
      </c>
      <c r="U45" s="79">
        <f t="shared" si="11"/>
        <v>0</v>
      </c>
      <c r="V45" s="39" t="s">
        <v>1</v>
      </c>
      <c r="W45" s="84">
        <f t="shared" si="9"/>
        <v>0.50000000000000089</v>
      </c>
      <c r="Y45" s="84">
        <f t="shared" si="10"/>
        <v>3</v>
      </c>
    </row>
    <row r="46" spans="2:27" x14ac:dyDescent="0.4">
      <c r="B46" s="38" t="s">
        <v>86</v>
      </c>
      <c r="C46" s="83" t="s">
        <v>83</v>
      </c>
      <c r="D46" s="38" t="s">
        <v>15</v>
      </c>
      <c r="E46" s="79" t="s">
        <v>43</v>
      </c>
      <c r="F46" s="38" t="s">
        <v>16</v>
      </c>
      <c r="G46" s="79" t="s">
        <v>43</v>
      </c>
      <c r="H46" s="43" t="s">
        <v>44</v>
      </c>
      <c r="I46" s="79" t="s">
        <v>43</v>
      </c>
      <c r="J46" s="39" t="s">
        <v>1</v>
      </c>
      <c r="K46" s="84">
        <f>K44+K45</f>
        <v>6</v>
      </c>
      <c r="M46" s="85">
        <f>特定施設入居者生活介護!$AA$8</f>
        <v>0.375</v>
      </c>
      <c r="N46" s="38" t="s">
        <v>16</v>
      </c>
      <c r="O46" s="85">
        <f>特定施設入居者生活介護!$AE$8</f>
        <v>0.70833333333333337</v>
      </c>
      <c r="Q46" s="86" t="str">
        <f t="shared" si="7"/>
        <v/>
      </c>
      <c r="R46" s="38" t="s">
        <v>16</v>
      </c>
      <c r="S46" s="86">
        <f t="shared" si="8"/>
        <v>0.70833333333333337</v>
      </c>
      <c r="T46" s="43" t="s">
        <v>44</v>
      </c>
      <c r="U46" s="79" t="str">
        <f t="shared" si="11"/>
        <v>-</v>
      </c>
      <c r="V46" s="39" t="s">
        <v>1</v>
      </c>
      <c r="W46" s="84">
        <f>W44+W45</f>
        <v>1.0000000000000004</v>
      </c>
      <c r="Y46" s="84">
        <f>IF(W46="",K46,IF(K46-W46=0,"",K46-W46))</f>
        <v>5</v>
      </c>
    </row>
    <row r="47" spans="2:27" x14ac:dyDescent="0.4">
      <c r="B47" s="44" t="s">
        <v>222</v>
      </c>
      <c r="C47" s="78" t="s">
        <v>112</v>
      </c>
      <c r="D47" s="38" t="s">
        <v>15</v>
      </c>
      <c r="E47" s="79">
        <v>0.83333333333333337</v>
      </c>
      <c r="F47" s="38" t="s">
        <v>16</v>
      </c>
      <c r="G47" s="79">
        <v>0.29166666666666669</v>
      </c>
      <c r="H47" s="43" t="s">
        <v>44</v>
      </c>
      <c r="I47" s="79"/>
      <c r="J47" s="39" t="s">
        <v>1</v>
      </c>
      <c r="K47" s="84">
        <f t="shared" ref="K47" si="12">IF(OR(E47="",G47=""),"",(G47+IF(E47&gt;G47,1,0)-E47-I47)*24)</f>
        <v>11</v>
      </c>
      <c r="M47" s="85">
        <f>特定施設入居者生活介護!$AA$8</f>
        <v>0.375</v>
      </c>
      <c r="N47" s="38" t="s">
        <v>16</v>
      </c>
      <c r="O47" s="85">
        <f>特定施設入居者生活介護!$AE$8</f>
        <v>0.70833333333333337</v>
      </c>
      <c r="Q47" s="86" t="str">
        <f t="shared" si="7"/>
        <v/>
      </c>
      <c r="R47" s="38" t="s">
        <v>16</v>
      </c>
      <c r="S47" s="86">
        <f t="shared" si="8"/>
        <v>0.70833333333333337</v>
      </c>
      <c r="T47" s="43" t="s">
        <v>44</v>
      </c>
      <c r="U47" s="79">
        <f t="shared" si="11"/>
        <v>0</v>
      </c>
      <c r="V47" s="39" t="s">
        <v>1</v>
      </c>
      <c r="W47" s="84" t="str">
        <f t="shared" ref="W47" si="13">IF(Q47="","",IF((S47+IF(Q47&gt;S47,1,0)-Q47-U47)*24=0,"",(S47+IF(Q47&gt;S47,1,0)-Q47-U47)*24))</f>
        <v/>
      </c>
      <c r="Y47" s="84">
        <f t="shared" ref="Y47" si="14">IF(W47="",K47,IF(OR(K47-W47=0,K47-W47&lt;0),"",K47-W47))</f>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4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79998168889431442"/>
    <pageSetUpPr fitToPage="1"/>
  </sheetPr>
  <dimension ref="B1:BB119"/>
  <sheetViews>
    <sheetView workbookViewId="0">
      <selection activeCell="G15" sqref="G15"/>
    </sheetView>
  </sheetViews>
  <sheetFormatPr defaultRowHeight="18.75" x14ac:dyDescent="0.4"/>
  <cols>
    <col min="1" max="1" width="1.375" style="1" customWidth="1"/>
    <col min="2" max="3" width="9" style="1"/>
    <col min="4" max="4" width="40.625" style="1" customWidth="1"/>
    <col min="5" max="16384" width="9" style="1"/>
  </cols>
  <sheetData>
    <row r="1" spans="2:11" x14ac:dyDescent="0.4">
      <c r="B1" s="1" t="s">
        <v>113</v>
      </c>
      <c r="D1" s="45"/>
      <c r="E1" s="45"/>
      <c r="F1" s="45"/>
    </row>
    <row r="2" spans="2:11" s="47" customFormat="1" ht="20.25" customHeight="1" x14ac:dyDescent="0.4">
      <c r="B2" s="46" t="s">
        <v>236</v>
      </c>
      <c r="C2" s="46"/>
      <c r="D2" s="45"/>
      <c r="E2" s="45"/>
      <c r="F2" s="45"/>
    </row>
    <row r="3" spans="2:11" s="47" customFormat="1" ht="20.25" customHeight="1" x14ac:dyDescent="0.4">
      <c r="B3" s="46"/>
      <c r="C3" s="46"/>
      <c r="D3" s="45"/>
      <c r="E3" s="45"/>
      <c r="F3" s="45"/>
    </row>
    <row r="4" spans="2:11" s="52" customFormat="1" ht="20.25" customHeight="1" x14ac:dyDescent="0.4">
      <c r="B4" s="87"/>
      <c r="C4" s="45" t="s">
        <v>237</v>
      </c>
      <c r="D4" s="45"/>
      <c r="F4" s="490" t="s">
        <v>238</v>
      </c>
      <c r="G4" s="490"/>
      <c r="H4" s="490"/>
      <c r="I4" s="490"/>
      <c r="J4" s="490"/>
      <c r="K4" s="490"/>
    </row>
    <row r="5" spans="2:11" s="52" customFormat="1" ht="20.25" customHeight="1" x14ac:dyDescent="0.4">
      <c r="B5" s="88"/>
      <c r="C5" s="45" t="s">
        <v>239</v>
      </c>
      <c r="D5" s="45"/>
      <c r="F5" s="490"/>
      <c r="G5" s="490"/>
      <c r="H5" s="490"/>
      <c r="I5" s="490"/>
      <c r="J5" s="490"/>
      <c r="K5" s="490"/>
    </row>
    <row r="6" spans="2:11" s="47" customFormat="1" ht="20.25" customHeight="1" x14ac:dyDescent="0.4">
      <c r="B6" s="49" t="s">
        <v>216</v>
      </c>
      <c r="C6" s="45"/>
      <c r="D6" s="45"/>
      <c r="E6" s="48"/>
      <c r="F6" s="50"/>
    </row>
    <row r="7" spans="2:11" s="47" customFormat="1" ht="20.25" customHeight="1" x14ac:dyDescent="0.4">
      <c r="B7" s="46"/>
      <c r="C7" s="46"/>
      <c r="D7" s="45"/>
      <c r="E7" s="48"/>
      <c r="F7" s="50"/>
    </row>
    <row r="8" spans="2:11" s="47" customFormat="1" ht="20.25" customHeight="1" x14ac:dyDescent="0.4">
      <c r="B8" s="45" t="s">
        <v>114</v>
      </c>
      <c r="C8" s="46"/>
      <c r="D8" s="45"/>
      <c r="E8" s="48"/>
      <c r="F8" s="50"/>
    </row>
    <row r="9" spans="2:11" s="47" customFormat="1" ht="20.25" customHeight="1" x14ac:dyDescent="0.4">
      <c r="B9" s="46"/>
      <c r="C9" s="46"/>
      <c r="D9" s="45"/>
      <c r="E9" s="45"/>
      <c r="F9" s="45"/>
    </row>
    <row r="10" spans="2:11" s="47" customFormat="1" ht="20.25" customHeight="1" x14ac:dyDescent="0.4">
      <c r="B10" s="45" t="s">
        <v>115</v>
      </c>
      <c r="C10" s="46"/>
      <c r="D10" s="45"/>
      <c r="E10" s="45"/>
      <c r="F10" s="45"/>
    </row>
    <row r="11" spans="2:11" s="47" customFormat="1" ht="20.25" customHeight="1" x14ac:dyDescent="0.4">
      <c r="B11" s="49" t="s">
        <v>276</v>
      </c>
      <c r="C11" s="46"/>
      <c r="D11" s="45"/>
      <c r="E11" s="45"/>
      <c r="F11" s="45"/>
    </row>
    <row r="12" spans="2:11" s="47" customFormat="1" ht="20.25" customHeight="1" x14ac:dyDescent="0.4">
      <c r="B12" s="45" t="s">
        <v>116</v>
      </c>
      <c r="C12" s="46"/>
      <c r="D12" s="45"/>
      <c r="E12" s="45"/>
      <c r="F12" s="45"/>
    </row>
    <row r="13" spans="2:11" s="47" customFormat="1" ht="20.25" customHeight="1" x14ac:dyDescent="0.4">
      <c r="B13" s="45"/>
      <c r="C13" s="46"/>
      <c r="D13" s="45"/>
    </row>
    <row r="14" spans="2:11" s="47" customFormat="1" ht="20.25" customHeight="1" x14ac:dyDescent="0.4">
      <c r="B14" s="45" t="s">
        <v>202</v>
      </c>
      <c r="C14" s="46"/>
      <c r="D14" s="45"/>
    </row>
    <row r="15" spans="2:11" s="47" customFormat="1" ht="20.25" customHeight="1" x14ac:dyDescent="0.4">
      <c r="B15" s="45"/>
      <c r="C15" s="46"/>
      <c r="D15" s="45"/>
    </row>
    <row r="16" spans="2:11" s="47" customFormat="1" ht="20.25" customHeight="1" x14ac:dyDescent="0.4">
      <c r="B16" s="45" t="s">
        <v>210</v>
      </c>
      <c r="C16" s="46"/>
      <c r="D16" s="45"/>
    </row>
    <row r="17" spans="2:4" s="47" customFormat="1" ht="20.25" customHeight="1" x14ac:dyDescent="0.4">
      <c r="B17" s="45" t="s">
        <v>203</v>
      </c>
      <c r="C17" s="46"/>
      <c r="D17" s="45"/>
    </row>
    <row r="18" spans="2:4" s="47" customFormat="1" ht="20.25" customHeight="1" x14ac:dyDescent="0.4">
      <c r="B18" s="46"/>
      <c r="C18" s="46"/>
      <c r="D18" s="45"/>
    </row>
    <row r="19" spans="2:4" s="47" customFormat="1" ht="20.25" customHeight="1" x14ac:dyDescent="0.4">
      <c r="B19" s="45" t="s">
        <v>252</v>
      </c>
      <c r="C19" s="46"/>
      <c r="D19" s="45"/>
    </row>
    <row r="20" spans="2:4" s="47" customFormat="1" ht="20.25" customHeight="1" x14ac:dyDescent="0.4">
      <c r="B20" s="46"/>
      <c r="C20" s="46"/>
      <c r="D20" s="45"/>
    </row>
    <row r="21" spans="2:4" s="47" customFormat="1" ht="20.25" customHeight="1" x14ac:dyDescent="0.4">
      <c r="B21" s="45" t="s">
        <v>253</v>
      </c>
      <c r="C21" s="46"/>
      <c r="D21" s="45"/>
    </row>
    <row r="22" spans="2:4" s="47" customFormat="1" ht="20.25" customHeight="1" x14ac:dyDescent="0.4">
      <c r="B22" s="45" t="s">
        <v>204</v>
      </c>
      <c r="C22" s="46"/>
      <c r="D22" s="45"/>
    </row>
    <row r="23" spans="2:4" s="47" customFormat="1" ht="20.25" customHeight="1" x14ac:dyDescent="0.4">
      <c r="B23" s="46"/>
      <c r="C23" s="46"/>
      <c r="D23" s="45"/>
    </row>
    <row r="24" spans="2:4" s="47" customFormat="1" ht="20.25" customHeight="1" x14ac:dyDescent="0.4">
      <c r="B24" s="45" t="s">
        <v>262</v>
      </c>
      <c r="C24" s="46"/>
      <c r="D24" s="45"/>
    </row>
    <row r="25" spans="2:4" s="47" customFormat="1" ht="20.25" customHeight="1" x14ac:dyDescent="0.4">
      <c r="B25" s="46"/>
      <c r="C25" s="46"/>
      <c r="D25" s="45"/>
    </row>
    <row r="26" spans="2:4" s="47" customFormat="1" ht="20.25" customHeight="1" x14ac:dyDescent="0.4">
      <c r="B26" s="45" t="s">
        <v>263</v>
      </c>
      <c r="C26" s="46"/>
      <c r="D26" s="45"/>
    </row>
    <row r="27" spans="2:4" s="47" customFormat="1" ht="20.25" customHeight="1" x14ac:dyDescent="0.4">
      <c r="B27" s="45" t="s">
        <v>264</v>
      </c>
      <c r="C27" s="46"/>
      <c r="D27" s="45"/>
    </row>
    <row r="28" spans="2:4" s="47" customFormat="1" ht="20.25" customHeight="1" x14ac:dyDescent="0.4">
      <c r="B28" s="45"/>
      <c r="C28" s="46"/>
      <c r="D28" s="45"/>
    </row>
    <row r="29" spans="2:4" s="47" customFormat="1" ht="17.25" customHeight="1" x14ac:dyDescent="0.4">
      <c r="B29" s="45" t="s">
        <v>254</v>
      </c>
      <c r="C29" s="45"/>
      <c r="D29" s="45"/>
    </row>
    <row r="30" spans="2:4" s="47" customFormat="1" ht="17.25" customHeight="1" x14ac:dyDescent="0.4">
      <c r="B30" s="45" t="s">
        <v>213</v>
      </c>
      <c r="C30" s="45"/>
      <c r="D30" s="45"/>
    </row>
    <row r="31" spans="2:4" s="47" customFormat="1" ht="17.25" customHeight="1" x14ac:dyDescent="0.4">
      <c r="B31" s="45"/>
      <c r="C31" s="45"/>
      <c r="D31" s="45"/>
    </row>
    <row r="32" spans="2:4" s="47" customFormat="1" ht="17.25" customHeight="1" x14ac:dyDescent="0.4">
      <c r="B32" s="45"/>
      <c r="C32" s="3" t="s">
        <v>19</v>
      </c>
      <c r="D32" s="3" t="s">
        <v>2</v>
      </c>
    </row>
    <row r="33" spans="2:25" s="47" customFormat="1" ht="17.25" customHeight="1" x14ac:dyDescent="0.4">
      <c r="B33" s="45"/>
      <c r="C33" s="3">
        <v>1</v>
      </c>
      <c r="D33" s="51" t="s">
        <v>87</v>
      </c>
    </row>
    <row r="34" spans="2:25" s="47" customFormat="1" ht="17.25" customHeight="1" x14ac:dyDescent="0.4">
      <c r="B34" s="45"/>
      <c r="C34" s="3">
        <v>2</v>
      </c>
      <c r="D34" s="51" t="s">
        <v>130</v>
      </c>
    </row>
    <row r="35" spans="2:25" s="47" customFormat="1" ht="17.25" customHeight="1" x14ac:dyDescent="0.4">
      <c r="B35" s="45"/>
      <c r="C35" s="3">
        <v>3</v>
      </c>
      <c r="D35" s="51" t="s">
        <v>131</v>
      </c>
    </row>
    <row r="36" spans="2:25" s="47" customFormat="1" ht="17.25" customHeight="1" x14ac:dyDescent="0.4">
      <c r="B36" s="45"/>
      <c r="C36" s="3">
        <v>4</v>
      </c>
      <c r="D36" s="51" t="s">
        <v>132</v>
      </c>
    </row>
    <row r="37" spans="2:25" s="47" customFormat="1" ht="17.25" customHeight="1" x14ac:dyDescent="0.4">
      <c r="B37" s="45"/>
      <c r="C37" s="3">
        <v>5</v>
      </c>
      <c r="D37" s="51" t="s">
        <v>133</v>
      </c>
    </row>
    <row r="38" spans="2:25" s="47" customFormat="1" ht="17.25" customHeight="1" x14ac:dyDescent="0.4">
      <c r="B38" s="45"/>
      <c r="C38" s="3">
        <v>6</v>
      </c>
      <c r="D38" s="51" t="s">
        <v>226</v>
      </c>
    </row>
    <row r="39" spans="2:25" s="47" customFormat="1" ht="17.25" customHeight="1" x14ac:dyDescent="0.4">
      <c r="B39" s="45"/>
      <c r="C39" s="48"/>
      <c r="D39" s="50"/>
    </row>
    <row r="40" spans="2:25" s="47" customFormat="1" ht="17.25" customHeight="1" x14ac:dyDescent="0.4">
      <c r="B40" s="45" t="s">
        <v>255</v>
      </c>
      <c r="C40" s="45"/>
      <c r="D40" s="45"/>
      <c r="E40" s="52"/>
      <c r="F40" s="52"/>
    </row>
    <row r="41" spans="2:25" s="47" customFormat="1" ht="17.25" customHeight="1" x14ac:dyDescent="0.4">
      <c r="B41" s="45" t="s">
        <v>117</v>
      </c>
      <c r="C41" s="45"/>
      <c r="D41" s="45"/>
      <c r="E41" s="52"/>
      <c r="F41" s="52"/>
    </row>
    <row r="42" spans="2:25" s="47" customFormat="1" ht="17.25" customHeight="1" x14ac:dyDescent="0.4">
      <c r="B42" s="45"/>
      <c r="C42" s="45"/>
      <c r="D42" s="45"/>
      <c r="E42" s="52"/>
      <c r="F42" s="52"/>
      <c r="G42" s="53"/>
      <c r="H42" s="53"/>
      <c r="J42" s="53"/>
      <c r="K42" s="53"/>
      <c r="L42" s="53"/>
      <c r="M42" s="53"/>
      <c r="N42" s="53"/>
      <c r="O42" s="53"/>
      <c r="R42" s="53"/>
      <c r="S42" s="53"/>
      <c r="T42" s="53"/>
      <c r="W42" s="53"/>
      <c r="X42" s="53"/>
      <c r="Y42" s="53"/>
    </row>
    <row r="43" spans="2:25" s="47" customFormat="1" ht="17.25" customHeight="1" x14ac:dyDescent="0.4">
      <c r="B43" s="45"/>
      <c r="C43" s="3" t="s">
        <v>3</v>
      </c>
      <c r="D43" s="3" t="s">
        <v>4</v>
      </c>
      <c r="E43" s="52"/>
      <c r="F43" s="52"/>
      <c r="G43" s="53"/>
      <c r="H43" s="53"/>
      <c r="J43" s="53"/>
      <c r="K43" s="53"/>
      <c r="L43" s="53"/>
      <c r="M43" s="53"/>
      <c r="N43" s="53"/>
      <c r="O43" s="53"/>
      <c r="R43" s="53"/>
      <c r="S43" s="53"/>
      <c r="T43" s="53"/>
      <c r="W43" s="53"/>
      <c r="X43" s="53"/>
      <c r="Y43" s="53"/>
    </row>
    <row r="44" spans="2:25" s="47" customFormat="1" ht="17.25" customHeight="1" x14ac:dyDescent="0.4">
      <c r="B44" s="45"/>
      <c r="C44" s="3" t="s">
        <v>5</v>
      </c>
      <c r="D44" s="51" t="s">
        <v>118</v>
      </c>
      <c r="E44" s="52"/>
      <c r="F44" s="52"/>
      <c r="G44" s="53"/>
      <c r="H44" s="53"/>
      <c r="J44" s="53"/>
      <c r="K44" s="53"/>
      <c r="L44" s="53"/>
      <c r="M44" s="53"/>
      <c r="N44" s="53"/>
      <c r="O44" s="53"/>
      <c r="R44" s="53"/>
      <c r="S44" s="53"/>
      <c r="T44" s="53"/>
      <c r="W44" s="53"/>
      <c r="X44" s="53"/>
      <c r="Y44" s="53"/>
    </row>
    <row r="45" spans="2:25" s="47" customFormat="1" ht="17.25" customHeight="1" x14ac:dyDescent="0.4">
      <c r="B45" s="45"/>
      <c r="C45" s="3" t="s">
        <v>6</v>
      </c>
      <c r="D45" s="51" t="s">
        <v>119</v>
      </c>
      <c r="E45" s="52"/>
      <c r="F45" s="52"/>
      <c r="G45" s="53"/>
      <c r="H45" s="53"/>
      <c r="J45" s="53"/>
      <c r="K45" s="53"/>
      <c r="L45" s="53"/>
      <c r="M45" s="53"/>
      <c r="N45" s="53"/>
      <c r="O45" s="53"/>
      <c r="R45" s="53"/>
      <c r="S45" s="53"/>
      <c r="T45" s="53"/>
      <c r="W45" s="53"/>
      <c r="X45" s="53"/>
      <c r="Y45" s="53"/>
    </row>
    <row r="46" spans="2:25" s="47" customFormat="1" ht="17.25" customHeight="1" x14ac:dyDescent="0.4">
      <c r="B46" s="45"/>
      <c r="C46" s="3" t="s">
        <v>7</v>
      </c>
      <c r="D46" s="51" t="s">
        <v>120</v>
      </c>
      <c r="E46" s="52"/>
      <c r="F46" s="52"/>
      <c r="G46" s="53"/>
      <c r="H46" s="53"/>
      <c r="J46" s="53"/>
      <c r="K46" s="53"/>
      <c r="L46" s="53"/>
      <c r="M46" s="53"/>
      <c r="N46" s="53"/>
      <c r="O46" s="53"/>
      <c r="R46" s="53"/>
      <c r="S46" s="53"/>
      <c r="T46" s="53"/>
      <c r="W46" s="53"/>
      <c r="X46" s="53"/>
      <c r="Y46" s="53"/>
    </row>
    <row r="47" spans="2:25" s="47" customFormat="1" ht="17.25" customHeight="1" x14ac:dyDescent="0.4">
      <c r="B47" s="45"/>
      <c r="C47" s="3" t="s">
        <v>8</v>
      </c>
      <c r="D47" s="51" t="s">
        <v>217</v>
      </c>
      <c r="E47" s="52"/>
      <c r="F47" s="52"/>
      <c r="G47" s="53"/>
      <c r="H47" s="53"/>
      <c r="J47" s="53"/>
      <c r="K47" s="53"/>
      <c r="L47" s="53"/>
      <c r="M47" s="53"/>
      <c r="N47" s="53"/>
      <c r="O47" s="53"/>
      <c r="R47" s="53"/>
      <c r="S47" s="53"/>
      <c r="T47" s="53"/>
      <c r="W47" s="53"/>
      <c r="X47" s="53"/>
      <c r="Y47" s="53"/>
    </row>
    <row r="48" spans="2:25" s="47" customFormat="1" ht="17.25" customHeight="1" x14ac:dyDescent="0.4">
      <c r="B48" s="45"/>
      <c r="C48" s="45"/>
      <c r="D48" s="45"/>
      <c r="E48" s="52"/>
      <c r="F48" s="52"/>
      <c r="G48" s="53"/>
      <c r="H48" s="53"/>
      <c r="J48" s="53"/>
      <c r="K48" s="53"/>
      <c r="L48" s="53"/>
      <c r="M48" s="53"/>
      <c r="N48" s="53"/>
      <c r="O48" s="53"/>
      <c r="R48" s="53"/>
      <c r="S48" s="53"/>
      <c r="T48" s="53"/>
      <c r="W48" s="53"/>
      <c r="X48" s="53"/>
      <c r="Y48" s="53"/>
    </row>
    <row r="49" spans="2:51" s="47" customFormat="1" ht="17.25" customHeight="1" x14ac:dyDescent="0.4">
      <c r="B49" s="45"/>
      <c r="C49" s="54" t="s">
        <v>9</v>
      </c>
      <c r="D49" s="45"/>
      <c r="E49" s="52"/>
      <c r="F49" s="52"/>
      <c r="G49" s="53"/>
      <c r="H49" s="53"/>
      <c r="J49" s="53"/>
      <c r="K49" s="53"/>
      <c r="L49" s="53"/>
      <c r="M49" s="53"/>
      <c r="N49" s="53"/>
      <c r="O49" s="53"/>
      <c r="R49" s="53"/>
      <c r="S49" s="53"/>
      <c r="T49" s="53"/>
      <c r="W49" s="53"/>
      <c r="X49" s="53"/>
      <c r="Y49" s="53"/>
    </row>
    <row r="50" spans="2:51" s="47" customFormat="1" ht="17.25" customHeight="1" x14ac:dyDescent="0.4">
      <c r="B50" s="52"/>
      <c r="C50" s="45" t="s">
        <v>277</v>
      </c>
      <c r="D50" s="52"/>
      <c r="E50" s="52"/>
      <c r="F50" s="54"/>
      <c r="G50" s="53"/>
      <c r="H50" s="53"/>
      <c r="J50" s="53"/>
      <c r="K50" s="53"/>
      <c r="L50" s="53"/>
      <c r="M50" s="53"/>
      <c r="N50" s="53"/>
      <c r="O50" s="53"/>
      <c r="R50" s="53"/>
      <c r="S50" s="53"/>
      <c r="T50" s="53"/>
      <c r="W50" s="53"/>
      <c r="X50" s="53"/>
      <c r="Y50" s="53"/>
    </row>
    <row r="51" spans="2:51" s="47" customFormat="1" ht="17.25" customHeight="1" x14ac:dyDescent="0.4">
      <c r="B51" s="52"/>
      <c r="C51" s="49" t="s">
        <v>278</v>
      </c>
      <c r="D51" s="52"/>
      <c r="E51" s="52"/>
      <c r="F51" s="54"/>
      <c r="G51" s="53"/>
      <c r="H51" s="53"/>
      <c r="J51" s="53"/>
      <c r="K51" s="53"/>
      <c r="L51" s="53"/>
      <c r="M51" s="53"/>
      <c r="N51" s="53"/>
      <c r="O51" s="53"/>
      <c r="R51" s="53"/>
      <c r="S51" s="53"/>
      <c r="T51" s="53"/>
      <c r="W51" s="53"/>
      <c r="X51" s="53"/>
      <c r="Y51" s="53"/>
    </row>
    <row r="52" spans="2:51" s="47" customFormat="1" ht="17.25" customHeight="1" x14ac:dyDescent="0.4">
      <c r="B52" s="52"/>
      <c r="C52" s="45" t="s">
        <v>279</v>
      </c>
      <c r="D52" s="52"/>
      <c r="E52" s="52"/>
      <c r="F52" s="45"/>
      <c r="G52" s="53"/>
      <c r="H52" s="53"/>
      <c r="J52" s="53"/>
      <c r="K52" s="53"/>
      <c r="L52" s="53"/>
      <c r="M52" s="53"/>
      <c r="N52" s="53"/>
      <c r="O52" s="53"/>
      <c r="R52" s="53"/>
      <c r="S52" s="53"/>
      <c r="T52" s="53"/>
      <c r="W52" s="53"/>
      <c r="X52" s="53"/>
      <c r="Y52" s="53"/>
    </row>
    <row r="53" spans="2:51" s="47" customFormat="1" ht="17.25" customHeight="1" x14ac:dyDescent="0.4">
      <c r="B53" s="45"/>
      <c r="C53" s="45"/>
      <c r="D53" s="45"/>
      <c r="E53" s="54"/>
      <c r="F53" s="53"/>
      <c r="G53" s="53"/>
      <c r="H53" s="53"/>
      <c r="J53" s="53"/>
      <c r="K53" s="53"/>
      <c r="L53" s="53"/>
      <c r="M53" s="53"/>
      <c r="N53" s="53"/>
      <c r="O53" s="53"/>
      <c r="R53" s="53"/>
      <c r="S53" s="53"/>
      <c r="T53" s="53"/>
      <c r="W53" s="53"/>
      <c r="X53" s="53"/>
      <c r="Y53" s="53"/>
    </row>
    <row r="54" spans="2:51" s="47" customFormat="1" ht="17.25" customHeight="1" x14ac:dyDescent="0.4">
      <c r="B54" s="45" t="s">
        <v>256</v>
      </c>
      <c r="C54" s="45"/>
      <c r="D54" s="45"/>
    </row>
    <row r="55" spans="2:51" s="47" customFormat="1" ht="17.25" customHeight="1" x14ac:dyDescent="0.4">
      <c r="B55" s="45" t="s">
        <v>205</v>
      </c>
      <c r="C55" s="45"/>
      <c r="D55" s="45"/>
      <c r="AH55" s="2"/>
      <c r="AI55" s="2"/>
      <c r="AJ55" s="2"/>
      <c r="AK55" s="2"/>
      <c r="AL55" s="2"/>
      <c r="AM55" s="2"/>
      <c r="AN55" s="2"/>
      <c r="AO55" s="2"/>
      <c r="AP55" s="2"/>
      <c r="AQ55" s="2"/>
      <c r="AR55" s="2"/>
      <c r="AS55" s="2"/>
    </row>
    <row r="56" spans="2:51" s="47" customFormat="1" ht="17.25" customHeight="1" x14ac:dyDescent="0.4">
      <c r="B56" s="55" t="s">
        <v>206</v>
      </c>
      <c r="C56" s="52"/>
      <c r="D56" s="52"/>
      <c r="E56" s="56"/>
      <c r="F56" s="56"/>
      <c r="G56" s="56"/>
      <c r="H56" s="56"/>
      <c r="I56" s="56"/>
      <c r="J56" s="56"/>
      <c r="K56" s="56"/>
      <c r="L56" s="56"/>
      <c r="M56" s="56"/>
      <c r="N56" s="56"/>
      <c r="O56" s="57"/>
      <c r="P56" s="57"/>
      <c r="Q56" s="56"/>
      <c r="R56" s="57"/>
      <c r="S56" s="56"/>
      <c r="T56" s="56"/>
      <c r="U56" s="57"/>
      <c r="V56" s="2"/>
      <c r="W56" s="2"/>
      <c r="X56" s="2"/>
      <c r="Y56" s="56"/>
      <c r="Z56" s="56"/>
      <c r="AA56" s="56"/>
      <c r="AB56" s="56"/>
      <c r="AC56" s="2"/>
      <c r="AD56" s="56"/>
      <c r="AE56" s="57"/>
      <c r="AF56" s="57"/>
      <c r="AG56" s="57"/>
      <c r="AH56" s="57"/>
      <c r="AI56" s="58"/>
      <c r="AJ56" s="57"/>
      <c r="AK56" s="57"/>
      <c r="AL56" s="57"/>
      <c r="AM56" s="57"/>
      <c r="AN56" s="57"/>
      <c r="AO56" s="57"/>
      <c r="AP56" s="57"/>
      <c r="AQ56" s="57"/>
      <c r="AR56" s="57"/>
      <c r="AS56" s="57"/>
      <c r="AT56" s="57"/>
      <c r="AU56" s="57"/>
      <c r="AV56" s="57"/>
      <c r="AW56" s="57"/>
      <c r="AX56" s="57"/>
      <c r="AY56" s="58"/>
    </row>
    <row r="57" spans="2:51" s="47" customFormat="1" ht="17.25" customHeight="1" x14ac:dyDescent="0.4">
      <c r="B57" s="55"/>
      <c r="C57" s="52"/>
      <c r="D57" s="52"/>
      <c r="E57" s="56"/>
      <c r="F57" s="56"/>
      <c r="G57" s="56"/>
      <c r="H57" s="56"/>
      <c r="I57" s="56"/>
      <c r="J57" s="56"/>
      <c r="K57" s="56"/>
      <c r="L57" s="56"/>
      <c r="M57" s="56"/>
      <c r="N57" s="56"/>
      <c r="O57" s="57"/>
      <c r="P57" s="57"/>
      <c r="Q57" s="56"/>
      <c r="R57" s="57"/>
      <c r="S57" s="56"/>
      <c r="T57" s="56"/>
      <c r="U57" s="57"/>
      <c r="V57" s="2"/>
      <c r="W57" s="2"/>
      <c r="X57" s="2"/>
      <c r="Y57" s="56"/>
      <c r="Z57" s="56"/>
      <c r="AA57" s="56"/>
      <c r="AB57" s="56"/>
      <c r="AC57" s="2"/>
      <c r="AD57" s="56"/>
      <c r="AE57" s="57"/>
      <c r="AF57" s="57"/>
      <c r="AG57" s="57"/>
      <c r="AH57" s="57"/>
      <c r="AI57" s="58"/>
      <c r="AJ57" s="57"/>
      <c r="AK57" s="57"/>
      <c r="AL57" s="57"/>
      <c r="AM57" s="57"/>
      <c r="AN57" s="57"/>
      <c r="AO57" s="57"/>
      <c r="AP57" s="57"/>
      <c r="AQ57" s="57"/>
      <c r="AR57" s="57"/>
      <c r="AS57" s="57"/>
      <c r="AT57" s="57"/>
      <c r="AU57" s="57"/>
      <c r="AV57" s="57"/>
      <c r="AW57" s="57"/>
      <c r="AX57" s="57"/>
      <c r="AY57" s="58"/>
    </row>
    <row r="58" spans="2:51" s="47" customFormat="1" ht="17.25" customHeight="1" x14ac:dyDescent="0.4">
      <c r="F58" s="2"/>
    </row>
    <row r="59" spans="2:51" s="47" customFormat="1" ht="17.25" customHeight="1" x14ac:dyDescent="0.4">
      <c r="B59" s="45" t="s">
        <v>257</v>
      </c>
      <c r="C59" s="45"/>
    </row>
    <row r="60" spans="2:51" s="47" customFormat="1" ht="17.25" customHeight="1" x14ac:dyDescent="0.4">
      <c r="B60" s="45"/>
      <c r="C60" s="45"/>
    </row>
    <row r="61" spans="2:51" s="47" customFormat="1" ht="17.25" customHeight="1" x14ac:dyDescent="0.4">
      <c r="B61" s="45" t="s">
        <v>281</v>
      </c>
      <c r="C61" s="45"/>
    </row>
    <row r="62" spans="2:51" s="47" customFormat="1" ht="17.25" customHeight="1" x14ac:dyDescent="0.4">
      <c r="B62" s="45" t="s">
        <v>280</v>
      </c>
      <c r="C62" s="45"/>
    </row>
    <row r="63" spans="2:51" s="47" customFormat="1" ht="17.25" customHeight="1" x14ac:dyDescent="0.4">
      <c r="B63" s="45"/>
      <c r="C63" s="45"/>
    </row>
    <row r="64" spans="2:51" s="47" customFormat="1" ht="17.25" customHeight="1" x14ac:dyDescent="0.4">
      <c r="B64" s="45" t="s">
        <v>258</v>
      </c>
      <c r="C64" s="45"/>
    </row>
    <row r="65" spans="2:54" s="47" customFormat="1" ht="17.25" customHeight="1" x14ac:dyDescent="0.4">
      <c r="B65" s="45" t="s">
        <v>121</v>
      </c>
      <c r="C65" s="45"/>
    </row>
    <row r="66" spans="2:54" s="47" customFormat="1" ht="17.25" customHeight="1" x14ac:dyDescent="0.4">
      <c r="B66" s="45"/>
      <c r="C66" s="45"/>
    </row>
    <row r="67" spans="2:54" s="47" customFormat="1" ht="17.25" customHeight="1" x14ac:dyDescent="0.4">
      <c r="B67" s="45" t="s">
        <v>259</v>
      </c>
      <c r="C67" s="45"/>
      <c r="D67" s="45"/>
    </row>
    <row r="68" spans="2:54" s="47" customFormat="1" ht="17.25" customHeight="1" x14ac:dyDescent="0.4">
      <c r="B68" s="45"/>
      <c r="C68" s="45"/>
      <c r="D68" s="45"/>
    </row>
    <row r="69" spans="2:54" s="47" customFormat="1" ht="17.25" customHeight="1" x14ac:dyDescent="0.4">
      <c r="B69" s="52" t="s">
        <v>260</v>
      </c>
      <c r="C69" s="52"/>
      <c r="D69" s="45"/>
    </row>
    <row r="70" spans="2:54" s="47" customFormat="1" ht="17.25" customHeight="1" x14ac:dyDescent="0.4">
      <c r="B70" s="52" t="s">
        <v>122</v>
      </c>
      <c r="C70" s="52"/>
      <c r="D70" s="45"/>
    </row>
    <row r="71" spans="2:54" s="47" customFormat="1" ht="17.25" customHeight="1" x14ac:dyDescent="0.4"/>
    <row r="72" spans="2:54" s="47" customFormat="1" ht="17.25" customHeight="1" x14ac:dyDescent="0.4">
      <c r="B72" s="52" t="s">
        <v>261</v>
      </c>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c r="AO72" s="59"/>
      <c r="AP72" s="59"/>
      <c r="AQ72" s="59"/>
      <c r="AR72" s="59"/>
      <c r="AS72" s="59"/>
      <c r="AT72" s="59"/>
      <c r="AU72" s="59"/>
      <c r="AV72" s="59"/>
      <c r="AW72" s="59"/>
      <c r="AX72" s="59"/>
    </row>
    <row r="73" spans="2:54" s="47" customFormat="1" ht="17.25" customHeight="1" x14ac:dyDescent="0.4">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row>
    <row r="74" spans="2:54" ht="18.75" customHeight="1" x14ac:dyDescent="0.4"/>
    <row r="75" spans="2:54" ht="18.75" customHeight="1" x14ac:dyDescent="0.4"/>
    <row r="76" spans="2:54" ht="18.75" customHeight="1" x14ac:dyDescent="0.4"/>
    <row r="77" spans="2:54" ht="18.75" customHeight="1" x14ac:dyDescent="0.4"/>
    <row r="78" spans="2:54" ht="18.75" customHeight="1" x14ac:dyDescent="0.4"/>
    <row r="79" spans="2:54" ht="18.75" customHeight="1" x14ac:dyDescent="0.4"/>
    <row r="80" spans="2:54"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sheetData>
  <sheetProtection sheet="1" objects="1" scenarios="1"/>
  <mergeCells count="1">
    <mergeCell ref="F4:K5"/>
  </mergeCells>
  <phoneticPr fontId="2"/>
  <pageMargins left="0.70866141732283472" right="0.70866141732283472" top="0.74803149606299213" bottom="0.35433070866141736" header="0.31496062992125984" footer="0.31496062992125984"/>
  <pageSetup paperSize="9" scale="3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81"/>
  <sheetViews>
    <sheetView showGridLines="0" view="pageBreakPreview" zoomScale="75" zoomScaleNormal="55" zoomScaleSheetLayoutView="75" workbookViewId="0">
      <selection activeCell="T8" sqref="T8:U8"/>
    </sheetView>
  </sheetViews>
  <sheetFormatPr defaultColWidth="4.5" defaultRowHeight="14.25" x14ac:dyDescent="0.4"/>
  <cols>
    <col min="1" max="1" width="0.875" style="35" customWidth="1"/>
    <col min="2" max="2" width="5.75" style="35" customWidth="1"/>
    <col min="3" max="6" width="5.75" style="35" hidden="1" customWidth="1"/>
    <col min="7" max="8" width="8.125" style="35" customWidth="1"/>
    <col min="9" max="12" width="3.25" style="35" hidden="1" customWidth="1"/>
    <col min="13" max="14" width="3.25" style="35" customWidth="1"/>
    <col min="15" max="66" width="5.75" style="35" customWidth="1"/>
    <col min="67" max="67" width="1.125" style="35" customWidth="1"/>
    <col min="68" max="16384" width="4.5" style="35"/>
  </cols>
  <sheetData>
    <row r="1" spans="1:70" s="15" customFormat="1" ht="20.25" customHeight="1" x14ac:dyDescent="0.4">
      <c r="A1" s="255" t="s">
        <v>274</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W1" s="93" t="s">
        <v>30</v>
      </c>
      <c r="AX1" s="247" t="s">
        <v>232</v>
      </c>
      <c r="AY1" s="248"/>
      <c r="AZ1" s="248"/>
      <c r="BA1" s="248"/>
      <c r="BB1" s="248"/>
      <c r="BC1" s="248"/>
      <c r="BD1" s="248"/>
      <c r="BE1" s="248"/>
      <c r="BF1" s="248"/>
      <c r="BG1" s="248"/>
      <c r="BH1" s="248"/>
      <c r="BI1" s="248"/>
      <c r="BJ1" s="248"/>
      <c r="BK1" s="248"/>
      <c r="BL1" s="248"/>
      <c r="BM1" s="248"/>
      <c r="BN1" s="93" t="s">
        <v>1</v>
      </c>
    </row>
    <row r="2" spans="1:70" s="17" customFormat="1" ht="20.25" customHeight="1" x14ac:dyDescent="0.4">
      <c r="A2" s="255"/>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F2" s="94" t="s">
        <v>27</v>
      </c>
      <c r="AG2" s="249">
        <v>3</v>
      </c>
      <c r="AH2" s="249"/>
      <c r="AI2" s="94" t="s">
        <v>28</v>
      </c>
      <c r="AJ2" s="250">
        <f>IF(AG2=0,"",YEAR(DATE(2018+AG2,1,1)))</f>
        <v>2021</v>
      </c>
      <c r="AK2" s="250"/>
      <c r="AL2" s="95" t="s">
        <v>29</v>
      </c>
      <c r="AM2" s="95" t="s">
        <v>0</v>
      </c>
      <c r="AN2" s="249">
        <v>4</v>
      </c>
      <c r="AO2" s="249"/>
      <c r="AP2" s="95" t="s">
        <v>24</v>
      </c>
      <c r="AW2" s="93" t="s">
        <v>31</v>
      </c>
      <c r="AX2" s="251" t="s">
        <v>271</v>
      </c>
      <c r="AY2" s="251"/>
      <c r="AZ2" s="251"/>
      <c r="BA2" s="251"/>
      <c r="BB2" s="251"/>
      <c r="BC2" s="251"/>
      <c r="BD2" s="251"/>
      <c r="BE2" s="251"/>
      <c r="BF2" s="251"/>
      <c r="BG2" s="251"/>
      <c r="BH2" s="251"/>
      <c r="BI2" s="251"/>
      <c r="BJ2" s="251"/>
      <c r="BK2" s="251"/>
      <c r="BL2" s="251"/>
      <c r="BM2" s="251"/>
      <c r="BN2" s="93" t="s">
        <v>1</v>
      </c>
      <c r="BO2" s="93"/>
      <c r="BP2" s="93"/>
      <c r="BQ2" s="93"/>
    </row>
    <row r="3" spans="1:70" s="17" customFormat="1" ht="20.25" customHeight="1" x14ac:dyDescent="0.4">
      <c r="A3" s="238" t="s">
        <v>275</v>
      </c>
      <c r="N3" s="92"/>
      <c r="Q3" s="92"/>
      <c r="S3" s="93"/>
      <c r="T3" s="93"/>
      <c r="U3" s="93"/>
      <c r="V3" s="93"/>
      <c r="W3" s="93"/>
      <c r="X3" s="93"/>
      <c r="Y3" s="93"/>
      <c r="AG3" s="96"/>
      <c r="AH3" s="96"/>
      <c r="AI3" s="97"/>
      <c r="AJ3" s="98"/>
      <c r="AK3" s="97"/>
      <c r="BH3" s="99" t="s">
        <v>20</v>
      </c>
      <c r="BI3" s="252" t="s">
        <v>270</v>
      </c>
      <c r="BJ3" s="253"/>
      <c r="BK3" s="253"/>
      <c r="BL3" s="254"/>
      <c r="BM3" s="93"/>
    </row>
    <row r="4" spans="1:70" s="17" customFormat="1" ht="15" customHeight="1" x14ac:dyDescent="0.4">
      <c r="N4" s="92"/>
      <c r="Q4" s="92"/>
      <c r="S4" s="93"/>
      <c r="T4" s="93"/>
      <c r="U4" s="93"/>
      <c r="V4" s="93"/>
      <c r="W4" s="93"/>
      <c r="X4" s="93"/>
      <c r="Y4" s="93"/>
      <c r="AG4" s="96"/>
      <c r="AH4" s="96"/>
      <c r="AI4" s="97"/>
      <c r="AJ4" s="98"/>
      <c r="AK4" s="97"/>
      <c r="BH4" s="99"/>
      <c r="BI4" s="100"/>
      <c r="BJ4" s="100"/>
      <c r="BK4" s="100"/>
      <c r="BL4" s="100"/>
      <c r="BM4" s="101"/>
    </row>
    <row r="5" spans="1:70" s="102" customFormat="1" ht="21" customHeight="1" x14ac:dyDescent="0.4">
      <c r="N5" s="92"/>
      <c r="Q5" s="92"/>
      <c r="S5" s="93"/>
      <c r="T5" s="93"/>
      <c r="U5" s="93"/>
      <c r="V5" s="93"/>
      <c r="W5" s="93"/>
      <c r="AE5" s="103"/>
      <c r="AF5" s="103"/>
      <c r="AL5" s="91"/>
      <c r="AM5" s="91"/>
      <c r="AN5" s="91"/>
      <c r="AO5" s="91"/>
      <c r="AP5" s="34" t="s">
        <v>272</v>
      </c>
      <c r="AR5" s="91"/>
      <c r="AS5" s="91"/>
      <c r="AT5" s="91"/>
      <c r="AU5" s="91"/>
      <c r="AV5" s="91"/>
      <c r="AW5" s="91"/>
      <c r="AX5" s="91"/>
      <c r="AY5" s="91"/>
      <c r="BA5" s="91"/>
      <c r="BB5" s="91"/>
      <c r="BC5" s="34" t="s">
        <v>273</v>
      </c>
      <c r="BD5" s="91"/>
      <c r="BE5" s="91"/>
      <c r="BF5" s="91"/>
      <c r="BG5" s="91"/>
      <c r="BH5" s="91"/>
      <c r="BI5" s="91"/>
      <c r="BJ5" s="91"/>
      <c r="BK5" s="16"/>
      <c r="BL5" s="16"/>
    </row>
    <row r="6" spans="1:70" s="17" customFormat="1" ht="21" customHeight="1" x14ac:dyDescent="0.4">
      <c r="B6" s="15" t="s">
        <v>207</v>
      </c>
      <c r="C6" s="22"/>
      <c r="D6" s="22"/>
      <c r="E6" s="22"/>
      <c r="F6" s="22"/>
      <c r="G6" s="19"/>
      <c r="H6" s="19"/>
      <c r="I6" s="19"/>
      <c r="J6" s="19"/>
      <c r="K6" s="19"/>
      <c r="L6" s="19"/>
      <c r="M6" s="19"/>
      <c r="N6" s="19"/>
      <c r="O6" s="28"/>
      <c r="P6" s="28"/>
      <c r="Q6" s="28"/>
      <c r="R6" s="25"/>
      <c r="S6" s="28"/>
      <c r="T6" s="28"/>
      <c r="U6" s="28"/>
      <c r="Y6" s="22" t="s">
        <v>126</v>
      </c>
      <c r="AL6" s="15"/>
      <c r="AN6" s="15"/>
      <c r="AO6" s="15"/>
      <c r="AP6" s="15"/>
      <c r="AQ6" s="19" t="s">
        <v>234</v>
      </c>
      <c r="AR6" s="15"/>
      <c r="AS6" s="15"/>
      <c r="AT6" s="15"/>
      <c r="AU6" s="246">
        <v>40</v>
      </c>
      <c r="AV6" s="246"/>
      <c r="AW6" s="15" t="s">
        <v>100</v>
      </c>
      <c r="AX6" s="15"/>
      <c r="BD6" s="26" t="s">
        <v>242</v>
      </c>
      <c r="BH6" s="246">
        <v>40</v>
      </c>
      <c r="BI6" s="246"/>
      <c r="BJ6" s="15" t="s">
        <v>100</v>
      </c>
      <c r="BM6" s="16"/>
    </row>
    <row r="7" spans="1:70" s="17" customFormat="1" ht="9" customHeight="1" x14ac:dyDescent="0.4">
      <c r="B7" s="22"/>
      <c r="C7" s="22"/>
      <c r="D7" s="22"/>
      <c r="E7" s="22"/>
      <c r="F7" s="22"/>
      <c r="G7" s="27"/>
      <c r="H7" s="27"/>
      <c r="I7" s="27"/>
      <c r="J7" s="27"/>
      <c r="K7" s="27"/>
      <c r="L7" s="27"/>
      <c r="M7" s="27"/>
      <c r="N7" s="28"/>
      <c r="O7" s="28"/>
      <c r="P7" s="28"/>
      <c r="Q7" s="25"/>
      <c r="R7" s="28"/>
      <c r="S7" s="28"/>
      <c r="T7" s="28"/>
      <c r="U7" s="28"/>
      <c r="AL7" s="15"/>
      <c r="AM7" s="15"/>
      <c r="AN7" s="15"/>
      <c r="AO7" s="15"/>
      <c r="AP7" s="15"/>
      <c r="AX7" s="15"/>
      <c r="AY7" s="15"/>
      <c r="AZ7" s="15"/>
      <c r="BA7" s="15"/>
      <c r="BB7" s="15"/>
      <c r="BD7" s="15"/>
      <c r="BE7" s="15"/>
      <c r="BF7" s="15"/>
      <c r="BG7" s="15"/>
      <c r="BH7" s="15"/>
      <c r="BI7" s="15"/>
      <c r="BJ7" s="15"/>
      <c r="BK7" s="15"/>
      <c r="BL7" s="16"/>
      <c r="BM7" s="16"/>
    </row>
    <row r="8" spans="1:70" s="17" customFormat="1" ht="21" customHeight="1" x14ac:dyDescent="0.4">
      <c r="B8" s="31"/>
      <c r="C8" s="31"/>
      <c r="D8" s="31"/>
      <c r="E8" s="31"/>
      <c r="F8" s="31"/>
      <c r="G8" s="241">
        <v>8</v>
      </c>
      <c r="H8" s="242"/>
      <c r="J8" s="15"/>
      <c r="M8" s="104" t="s">
        <v>21</v>
      </c>
      <c r="N8" s="15"/>
      <c r="P8" s="241">
        <v>40</v>
      </c>
      <c r="Q8" s="242"/>
      <c r="R8" s="104" t="s">
        <v>22</v>
      </c>
      <c r="T8" s="241">
        <v>160</v>
      </c>
      <c r="U8" s="242"/>
      <c r="V8" s="104" t="s">
        <v>23</v>
      </c>
      <c r="Z8" s="24" t="s">
        <v>127</v>
      </c>
      <c r="AG8" s="243">
        <f>AK9</f>
        <v>0.375</v>
      </c>
      <c r="AH8" s="244"/>
      <c r="AI8" s="245"/>
      <c r="AJ8" s="25" t="s">
        <v>16</v>
      </c>
      <c r="AK8" s="243">
        <f>AG9</f>
        <v>0.70833333333333337</v>
      </c>
      <c r="AL8" s="244"/>
      <c r="AM8" s="245"/>
      <c r="AN8" s="26"/>
      <c r="AO8" s="26"/>
      <c r="AP8" s="18"/>
      <c r="AQ8" s="15" t="s">
        <v>235</v>
      </c>
      <c r="AR8" s="19"/>
      <c r="AS8" s="19"/>
      <c r="AT8" s="19"/>
      <c r="AU8" s="26" t="s">
        <v>101</v>
      </c>
      <c r="AV8" s="27"/>
      <c r="AW8" s="27"/>
      <c r="AX8" s="26"/>
      <c r="AY8" s="246">
        <v>36</v>
      </c>
      <c r="AZ8" s="246"/>
      <c r="BA8" s="15" t="s">
        <v>100</v>
      </c>
      <c r="BB8" s="15"/>
      <c r="BD8" s="15" t="s">
        <v>243</v>
      </c>
      <c r="BE8" s="15"/>
      <c r="BH8" s="26" t="s">
        <v>101</v>
      </c>
      <c r="BL8" s="246">
        <v>45</v>
      </c>
      <c r="BM8" s="246"/>
      <c r="BN8" s="15" t="s">
        <v>100</v>
      </c>
      <c r="BP8" s="93"/>
      <c r="BQ8" s="93"/>
      <c r="BR8" s="93"/>
    </row>
    <row r="9" spans="1:70" s="17" customFormat="1" ht="21" customHeight="1" x14ac:dyDescent="0.15">
      <c r="B9" s="31"/>
      <c r="C9" s="31"/>
      <c r="D9" s="31"/>
      <c r="E9" s="31"/>
      <c r="F9" s="31"/>
      <c r="G9" s="32"/>
      <c r="H9" s="32"/>
      <c r="I9" s="32"/>
      <c r="J9" s="32"/>
      <c r="K9" s="32"/>
      <c r="L9" s="32"/>
      <c r="M9" s="32"/>
      <c r="N9" s="28"/>
      <c r="O9" s="28"/>
      <c r="P9" s="28"/>
      <c r="Q9" s="25"/>
      <c r="R9" s="28"/>
      <c r="S9" s="28"/>
      <c r="T9" s="28"/>
      <c r="U9" s="23"/>
      <c r="Z9" s="24" t="s">
        <v>125</v>
      </c>
      <c r="AG9" s="256">
        <v>0.70833333333333337</v>
      </c>
      <c r="AH9" s="257"/>
      <c r="AI9" s="258"/>
      <c r="AJ9" s="25" t="s">
        <v>16</v>
      </c>
      <c r="AK9" s="256">
        <v>0.375</v>
      </c>
      <c r="AL9" s="257"/>
      <c r="AM9" s="258"/>
      <c r="AN9" s="26"/>
      <c r="AO9" s="26"/>
      <c r="AP9" s="18"/>
      <c r="AQ9" s="19"/>
      <c r="AR9" s="19"/>
      <c r="AS9" s="19"/>
      <c r="AT9" s="19"/>
      <c r="AU9" s="29" t="s">
        <v>102</v>
      </c>
      <c r="AV9" s="21"/>
      <c r="AW9" s="22"/>
      <c r="AX9" s="27"/>
      <c r="AY9" s="27"/>
      <c r="AZ9" s="27"/>
      <c r="BA9" s="30"/>
      <c r="BB9" s="30"/>
      <c r="BD9" s="15"/>
      <c r="BE9" s="15"/>
      <c r="BF9" s="15"/>
      <c r="BG9" s="15"/>
      <c r="BH9" s="29" t="s">
        <v>102</v>
      </c>
      <c r="BI9" s="15"/>
      <c r="BJ9" s="15"/>
      <c r="BK9" s="15"/>
      <c r="BL9" s="27"/>
      <c r="BM9" s="27"/>
      <c r="BN9" s="30"/>
      <c r="BP9" s="93"/>
      <c r="BQ9" s="93"/>
      <c r="BR9" s="93"/>
    </row>
    <row r="10" spans="1:70" s="17" customFormat="1" ht="21" customHeight="1" x14ac:dyDescent="0.4">
      <c r="B10" s="31"/>
      <c r="C10" s="31"/>
      <c r="D10" s="31"/>
      <c r="E10" s="31"/>
      <c r="F10" s="31"/>
      <c r="G10" s="25"/>
      <c r="H10" s="25"/>
      <c r="I10" s="25"/>
      <c r="J10" s="25"/>
      <c r="K10" s="25"/>
      <c r="L10" s="25"/>
      <c r="M10" s="25"/>
      <c r="N10" s="25"/>
      <c r="O10" s="25"/>
      <c r="Q10" s="15" t="s">
        <v>26</v>
      </c>
      <c r="R10" s="15"/>
      <c r="S10" s="15"/>
      <c r="T10" s="259">
        <f>DAY(EOMONTH(DATE(AJ2,AN2,1),0))</f>
        <v>30</v>
      </c>
      <c r="U10" s="260"/>
      <c r="V10" s="15" t="s">
        <v>25</v>
      </c>
      <c r="W10" s="25"/>
      <c r="X10" s="20"/>
      <c r="Y10" s="261"/>
      <c r="Z10" s="261"/>
      <c r="AA10" s="22"/>
      <c r="AB10" s="33"/>
      <c r="AE10" s="27"/>
      <c r="AF10" s="21"/>
      <c r="AG10" s="22"/>
      <c r="AH10" s="27"/>
      <c r="AI10" s="27"/>
      <c r="AJ10" s="27"/>
      <c r="AK10" s="34"/>
      <c r="AL10" s="18"/>
      <c r="AN10" s="18"/>
      <c r="AO10" s="18"/>
      <c r="AP10" s="19"/>
      <c r="AQ10" s="20"/>
      <c r="AS10" s="26"/>
      <c r="AT10" s="27"/>
      <c r="AU10" s="26" t="s">
        <v>103</v>
      </c>
      <c r="AV10" s="19"/>
      <c r="AW10" s="19"/>
      <c r="AX10" s="26"/>
      <c r="AY10" s="246"/>
      <c r="AZ10" s="246"/>
      <c r="BA10" s="15" t="s">
        <v>100</v>
      </c>
      <c r="BB10" s="15"/>
      <c r="BD10" s="19"/>
      <c r="BE10" s="20"/>
      <c r="BG10" s="26"/>
      <c r="BH10" s="26" t="s">
        <v>103</v>
      </c>
      <c r="BI10" s="27"/>
      <c r="BJ10" s="26"/>
      <c r="BK10" s="26"/>
      <c r="BL10" s="246"/>
      <c r="BM10" s="246"/>
      <c r="BN10" s="15" t="s">
        <v>100</v>
      </c>
      <c r="BP10" s="93"/>
      <c r="BQ10" s="93"/>
      <c r="BR10" s="93"/>
    </row>
    <row r="11" spans="1:70" s="17" customFormat="1" ht="13.5" customHeight="1" x14ac:dyDescent="0.4">
      <c r="C11" s="22"/>
      <c r="D11" s="22"/>
      <c r="E11" s="22"/>
      <c r="F11" s="22"/>
      <c r="G11" s="26"/>
      <c r="H11" s="26"/>
      <c r="I11" s="26"/>
      <c r="J11" s="26"/>
      <c r="K11" s="26"/>
      <c r="L11" s="26"/>
      <c r="M11" s="26"/>
      <c r="N11" s="26"/>
      <c r="O11" s="26"/>
      <c r="P11" s="26"/>
      <c r="W11" s="27"/>
      <c r="X11" s="19"/>
      <c r="Y11" s="19"/>
      <c r="Z11" s="19"/>
      <c r="AE11" s="26"/>
      <c r="AF11" s="19"/>
      <c r="AG11" s="19"/>
      <c r="AH11" s="26"/>
      <c r="AI11" s="26"/>
      <c r="AJ11" s="26"/>
      <c r="AK11" s="34"/>
      <c r="AL11" s="27"/>
      <c r="AM11" s="18"/>
      <c r="AZ11" s="33"/>
      <c r="BA11" s="18"/>
      <c r="BB11" s="18"/>
      <c r="BG11" s="27"/>
      <c r="BH11" s="27"/>
      <c r="BI11" s="26"/>
      <c r="BP11" s="93"/>
      <c r="BQ11" s="93"/>
      <c r="BR11" s="93"/>
    </row>
    <row r="12" spans="1:70" ht="12" customHeight="1" thickBot="1" x14ac:dyDescent="0.45">
      <c r="G12" s="36"/>
      <c r="H12" s="36"/>
      <c r="I12" s="36"/>
      <c r="J12" s="36"/>
      <c r="K12" s="36"/>
      <c r="L12" s="36"/>
      <c r="M12" s="36"/>
      <c r="N12" s="36"/>
      <c r="AG12" s="36"/>
      <c r="AX12" s="36"/>
      <c r="BO12" s="105"/>
      <c r="BP12" s="105"/>
      <c r="BQ12" s="105"/>
    </row>
    <row r="13" spans="1:70" ht="21.6" customHeight="1" x14ac:dyDescent="0.4">
      <c r="B13" s="280" t="s">
        <v>19</v>
      </c>
      <c r="C13" s="283" t="s">
        <v>208</v>
      </c>
      <c r="D13" s="286" t="s">
        <v>209</v>
      </c>
      <c r="E13" s="287"/>
      <c r="F13" s="288"/>
      <c r="G13" s="268" t="s">
        <v>244</v>
      </c>
      <c r="H13" s="295"/>
      <c r="I13" s="106"/>
      <c r="J13" s="107"/>
      <c r="K13" s="106"/>
      <c r="L13" s="107"/>
      <c r="M13" s="298" t="s">
        <v>245</v>
      </c>
      <c r="N13" s="295"/>
      <c r="O13" s="298" t="s">
        <v>246</v>
      </c>
      <c r="P13" s="274"/>
      <c r="Q13" s="274"/>
      <c r="R13" s="295"/>
      <c r="S13" s="298" t="s">
        <v>247</v>
      </c>
      <c r="T13" s="274"/>
      <c r="U13" s="295"/>
      <c r="V13" s="298" t="s">
        <v>172</v>
      </c>
      <c r="W13" s="274"/>
      <c r="X13" s="274"/>
      <c r="Y13" s="274"/>
      <c r="Z13" s="269"/>
      <c r="AA13" s="287" t="s">
        <v>248</v>
      </c>
      <c r="AB13" s="287"/>
      <c r="AC13" s="287"/>
      <c r="AD13" s="287"/>
      <c r="AE13" s="287"/>
      <c r="AF13" s="287"/>
      <c r="AG13" s="287"/>
      <c r="AH13" s="287"/>
      <c r="AI13" s="287"/>
      <c r="AJ13" s="287"/>
      <c r="AK13" s="287"/>
      <c r="AL13" s="287"/>
      <c r="AM13" s="287"/>
      <c r="AN13" s="287"/>
      <c r="AO13" s="287"/>
      <c r="AP13" s="287"/>
      <c r="AQ13" s="287"/>
      <c r="AR13" s="287"/>
      <c r="AS13" s="287"/>
      <c r="AT13" s="287"/>
      <c r="AU13" s="287"/>
      <c r="AV13" s="287"/>
      <c r="AW13" s="287"/>
      <c r="AX13" s="287"/>
      <c r="AY13" s="287"/>
      <c r="AZ13" s="287"/>
      <c r="BA13" s="287"/>
      <c r="BB13" s="287"/>
      <c r="BC13" s="287"/>
      <c r="BD13" s="287"/>
      <c r="BE13" s="287"/>
      <c r="BF13" s="262" t="str">
        <f>IF(BI3="計画","(13)1～4週目の勤務時間数合計","(13)1か月の勤務時間数　合計")</f>
        <v>(13)1か月の勤務時間数　合計</v>
      </c>
      <c r="BG13" s="263"/>
      <c r="BH13" s="268" t="s">
        <v>249</v>
      </c>
      <c r="BI13" s="269"/>
      <c r="BJ13" s="268" t="s">
        <v>250</v>
      </c>
      <c r="BK13" s="274"/>
      <c r="BL13" s="274"/>
      <c r="BM13" s="274"/>
      <c r="BN13" s="269"/>
    </row>
    <row r="14" spans="1:70" ht="20.25" customHeight="1" x14ac:dyDescent="0.4">
      <c r="B14" s="281"/>
      <c r="C14" s="284"/>
      <c r="D14" s="289"/>
      <c r="E14" s="290"/>
      <c r="F14" s="291"/>
      <c r="G14" s="270"/>
      <c r="H14" s="296"/>
      <c r="I14" s="108"/>
      <c r="J14" s="109"/>
      <c r="K14" s="108"/>
      <c r="L14" s="109"/>
      <c r="M14" s="299"/>
      <c r="N14" s="296"/>
      <c r="O14" s="299"/>
      <c r="P14" s="275"/>
      <c r="Q14" s="275"/>
      <c r="R14" s="296"/>
      <c r="S14" s="299"/>
      <c r="T14" s="275"/>
      <c r="U14" s="296"/>
      <c r="V14" s="299"/>
      <c r="W14" s="275"/>
      <c r="X14" s="275"/>
      <c r="Y14" s="275"/>
      <c r="Z14" s="271"/>
      <c r="AA14" s="277" t="s">
        <v>10</v>
      </c>
      <c r="AB14" s="277"/>
      <c r="AC14" s="277"/>
      <c r="AD14" s="277"/>
      <c r="AE14" s="277"/>
      <c r="AF14" s="277"/>
      <c r="AG14" s="278"/>
      <c r="AH14" s="279" t="s">
        <v>11</v>
      </c>
      <c r="AI14" s="277"/>
      <c r="AJ14" s="277"/>
      <c r="AK14" s="277"/>
      <c r="AL14" s="277"/>
      <c r="AM14" s="277"/>
      <c r="AN14" s="278"/>
      <c r="AO14" s="279" t="s">
        <v>12</v>
      </c>
      <c r="AP14" s="277"/>
      <c r="AQ14" s="277"/>
      <c r="AR14" s="277"/>
      <c r="AS14" s="277"/>
      <c r="AT14" s="277"/>
      <c r="AU14" s="278"/>
      <c r="AV14" s="279" t="s">
        <v>13</v>
      </c>
      <c r="AW14" s="277"/>
      <c r="AX14" s="277"/>
      <c r="AY14" s="277"/>
      <c r="AZ14" s="277"/>
      <c r="BA14" s="277"/>
      <c r="BB14" s="278"/>
      <c r="BC14" s="279" t="s">
        <v>14</v>
      </c>
      <c r="BD14" s="277"/>
      <c r="BE14" s="277"/>
      <c r="BF14" s="264"/>
      <c r="BG14" s="265"/>
      <c r="BH14" s="270"/>
      <c r="BI14" s="271"/>
      <c r="BJ14" s="270"/>
      <c r="BK14" s="275"/>
      <c r="BL14" s="275"/>
      <c r="BM14" s="275"/>
      <c r="BN14" s="271"/>
    </row>
    <row r="15" spans="1:70" ht="20.25" customHeight="1" x14ac:dyDescent="0.4">
      <c r="B15" s="281"/>
      <c r="C15" s="284"/>
      <c r="D15" s="289"/>
      <c r="E15" s="290"/>
      <c r="F15" s="291"/>
      <c r="G15" s="270"/>
      <c r="H15" s="296"/>
      <c r="I15" s="108"/>
      <c r="J15" s="109"/>
      <c r="K15" s="108"/>
      <c r="L15" s="109"/>
      <c r="M15" s="299"/>
      <c r="N15" s="296"/>
      <c r="O15" s="299"/>
      <c r="P15" s="275"/>
      <c r="Q15" s="275"/>
      <c r="R15" s="296"/>
      <c r="S15" s="299"/>
      <c r="T15" s="275"/>
      <c r="U15" s="296"/>
      <c r="V15" s="299"/>
      <c r="W15" s="275"/>
      <c r="X15" s="275"/>
      <c r="Y15" s="275"/>
      <c r="Z15" s="271"/>
      <c r="AA15" s="110">
        <v>1</v>
      </c>
      <c r="AB15" s="111">
        <v>2</v>
      </c>
      <c r="AC15" s="111">
        <v>3</v>
      </c>
      <c r="AD15" s="111">
        <v>4</v>
      </c>
      <c r="AE15" s="111">
        <v>5</v>
      </c>
      <c r="AF15" s="111">
        <v>6</v>
      </c>
      <c r="AG15" s="112">
        <v>7</v>
      </c>
      <c r="AH15" s="113">
        <v>8</v>
      </c>
      <c r="AI15" s="111">
        <v>9</v>
      </c>
      <c r="AJ15" s="111">
        <v>10</v>
      </c>
      <c r="AK15" s="111">
        <v>11</v>
      </c>
      <c r="AL15" s="111">
        <v>12</v>
      </c>
      <c r="AM15" s="111">
        <v>13</v>
      </c>
      <c r="AN15" s="112">
        <v>14</v>
      </c>
      <c r="AO15" s="110">
        <v>15</v>
      </c>
      <c r="AP15" s="111">
        <v>16</v>
      </c>
      <c r="AQ15" s="111">
        <v>17</v>
      </c>
      <c r="AR15" s="111">
        <v>18</v>
      </c>
      <c r="AS15" s="111">
        <v>19</v>
      </c>
      <c r="AT15" s="111">
        <v>20</v>
      </c>
      <c r="AU15" s="112">
        <v>21</v>
      </c>
      <c r="AV15" s="113">
        <v>22</v>
      </c>
      <c r="AW15" s="111">
        <v>23</v>
      </c>
      <c r="AX15" s="111">
        <v>24</v>
      </c>
      <c r="AY15" s="111">
        <v>25</v>
      </c>
      <c r="AZ15" s="111">
        <v>26</v>
      </c>
      <c r="BA15" s="111">
        <v>27</v>
      </c>
      <c r="BB15" s="112">
        <v>28</v>
      </c>
      <c r="BC15" s="114">
        <f>IF($BI$3="実績",IF(DAY(DATE($AJ$2,$AN$2,29))=29,29,""),"")</f>
        <v>29</v>
      </c>
      <c r="BD15" s="115">
        <f>IF($BI$3="実績",IF(DAY(DATE($AJ$2,$AN$2,30))=30,30,""),"")</f>
        <v>30</v>
      </c>
      <c r="BE15" s="116" t="str">
        <f>IF($BI$3="実績",IF(DAY(DATE($AJ$2,$AN$2,31))=31,31,""),"")</f>
        <v/>
      </c>
      <c r="BF15" s="264"/>
      <c r="BG15" s="265"/>
      <c r="BH15" s="270"/>
      <c r="BI15" s="271"/>
      <c r="BJ15" s="270"/>
      <c r="BK15" s="275"/>
      <c r="BL15" s="275"/>
      <c r="BM15" s="275"/>
      <c r="BN15" s="271"/>
    </row>
    <row r="16" spans="1:70" ht="20.25" hidden="1" customHeight="1" x14ac:dyDescent="0.4">
      <c r="B16" s="281"/>
      <c r="C16" s="284"/>
      <c r="D16" s="289"/>
      <c r="E16" s="290"/>
      <c r="F16" s="291"/>
      <c r="G16" s="270"/>
      <c r="H16" s="296"/>
      <c r="I16" s="108"/>
      <c r="J16" s="109"/>
      <c r="K16" s="108"/>
      <c r="L16" s="109"/>
      <c r="M16" s="299"/>
      <c r="N16" s="296"/>
      <c r="O16" s="299"/>
      <c r="P16" s="275"/>
      <c r="Q16" s="275"/>
      <c r="R16" s="296"/>
      <c r="S16" s="299"/>
      <c r="T16" s="275"/>
      <c r="U16" s="296"/>
      <c r="V16" s="299"/>
      <c r="W16" s="275"/>
      <c r="X16" s="275"/>
      <c r="Y16" s="275"/>
      <c r="Z16" s="271"/>
      <c r="AA16" s="110">
        <f>WEEKDAY(DATE($AJ$2,$AN$2,1))</f>
        <v>5</v>
      </c>
      <c r="AB16" s="111">
        <f>WEEKDAY(DATE($AJ$2,$AN$2,2))</f>
        <v>6</v>
      </c>
      <c r="AC16" s="111">
        <f>WEEKDAY(DATE($AJ$2,$AN$2,3))</f>
        <v>7</v>
      </c>
      <c r="AD16" s="111">
        <f>WEEKDAY(DATE($AJ$2,$AN$2,4))</f>
        <v>1</v>
      </c>
      <c r="AE16" s="111">
        <f>WEEKDAY(DATE($AJ$2,$AN$2,5))</f>
        <v>2</v>
      </c>
      <c r="AF16" s="111">
        <f>WEEKDAY(DATE($AJ$2,$AN$2,6))</f>
        <v>3</v>
      </c>
      <c r="AG16" s="112">
        <f>WEEKDAY(DATE($AJ$2,$AN$2,7))</f>
        <v>4</v>
      </c>
      <c r="AH16" s="113">
        <f>WEEKDAY(DATE($AJ$2,$AN$2,8))</f>
        <v>5</v>
      </c>
      <c r="AI16" s="111">
        <f>WEEKDAY(DATE($AJ$2,$AN$2,9))</f>
        <v>6</v>
      </c>
      <c r="AJ16" s="111">
        <f>WEEKDAY(DATE($AJ$2,$AN$2,10))</f>
        <v>7</v>
      </c>
      <c r="AK16" s="111">
        <f>WEEKDAY(DATE($AJ$2,$AN$2,11))</f>
        <v>1</v>
      </c>
      <c r="AL16" s="111">
        <f>WEEKDAY(DATE($AJ$2,$AN$2,12))</f>
        <v>2</v>
      </c>
      <c r="AM16" s="111">
        <f>WEEKDAY(DATE($AJ$2,$AN$2,13))</f>
        <v>3</v>
      </c>
      <c r="AN16" s="112">
        <f>WEEKDAY(DATE($AJ$2,$AN$2,14))</f>
        <v>4</v>
      </c>
      <c r="AO16" s="113">
        <f>WEEKDAY(DATE($AJ$2,$AN$2,15))</f>
        <v>5</v>
      </c>
      <c r="AP16" s="111">
        <f>WEEKDAY(DATE($AJ$2,$AN$2,16))</f>
        <v>6</v>
      </c>
      <c r="AQ16" s="111">
        <f>WEEKDAY(DATE($AJ$2,$AN$2,17))</f>
        <v>7</v>
      </c>
      <c r="AR16" s="111">
        <f>WEEKDAY(DATE($AJ$2,$AN$2,18))</f>
        <v>1</v>
      </c>
      <c r="AS16" s="111">
        <f>WEEKDAY(DATE($AJ$2,$AN$2,19))</f>
        <v>2</v>
      </c>
      <c r="AT16" s="111">
        <f>WEEKDAY(DATE($AJ$2,$AN$2,20))</f>
        <v>3</v>
      </c>
      <c r="AU16" s="112">
        <f>WEEKDAY(DATE($AJ$2,$AN$2,21))</f>
        <v>4</v>
      </c>
      <c r="AV16" s="113">
        <f>WEEKDAY(DATE($AJ$2,$AN$2,22))</f>
        <v>5</v>
      </c>
      <c r="AW16" s="111">
        <f>WEEKDAY(DATE($AJ$2,$AN$2,23))</f>
        <v>6</v>
      </c>
      <c r="AX16" s="111">
        <f>WEEKDAY(DATE($AJ$2,$AN$2,24))</f>
        <v>7</v>
      </c>
      <c r="AY16" s="111">
        <f>WEEKDAY(DATE($AJ$2,$AN$2,25))</f>
        <v>1</v>
      </c>
      <c r="AZ16" s="111">
        <f>WEEKDAY(DATE($AJ$2,$AN$2,26))</f>
        <v>2</v>
      </c>
      <c r="BA16" s="111">
        <f>WEEKDAY(DATE($AJ$2,$AN$2,27))</f>
        <v>3</v>
      </c>
      <c r="BB16" s="112">
        <f>WEEKDAY(DATE($AJ$2,$AN$2,28))</f>
        <v>4</v>
      </c>
      <c r="BC16" s="113">
        <f>IF(BC15=29,WEEKDAY(DATE($AJ$2,$AN$2,29)),0)</f>
        <v>5</v>
      </c>
      <c r="BD16" s="111">
        <f>IF(BD15=30,WEEKDAY(DATE($AJ$2,$AN$2,30)),0)</f>
        <v>6</v>
      </c>
      <c r="BE16" s="112">
        <f>IF(BE15=31,WEEKDAY(DATE($AJ$2,$AN$2,31)),0)</f>
        <v>0</v>
      </c>
      <c r="BF16" s="264"/>
      <c r="BG16" s="265"/>
      <c r="BH16" s="270"/>
      <c r="BI16" s="271"/>
      <c r="BJ16" s="270"/>
      <c r="BK16" s="275"/>
      <c r="BL16" s="275"/>
      <c r="BM16" s="275"/>
      <c r="BN16" s="271"/>
    </row>
    <row r="17" spans="2:66" ht="20.25" customHeight="1" thickBot="1" x14ac:dyDescent="0.45">
      <c r="B17" s="282"/>
      <c r="C17" s="285"/>
      <c r="D17" s="292"/>
      <c r="E17" s="293"/>
      <c r="F17" s="294"/>
      <c r="G17" s="272"/>
      <c r="H17" s="297"/>
      <c r="I17" s="117"/>
      <c r="J17" s="118"/>
      <c r="K17" s="117"/>
      <c r="L17" s="118"/>
      <c r="M17" s="300"/>
      <c r="N17" s="297"/>
      <c r="O17" s="300"/>
      <c r="P17" s="276"/>
      <c r="Q17" s="276"/>
      <c r="R17" s="297"/>
      <c r="S17" s="300"/>
      <c r="T17" s="276"/>
      <c r="U17" s="297"/>
      <c r="V17" s="300"/>
      <c r="W17" s="276"/>
      <c r="X17" s="276"/>
      <c r="Y17" s="276"/>
      <c r="Z17" s="273"/>
      <c r="AA17" s="119" t="str">
        <f>IF(AA16=1,"日",IF(AA16=2,"月",IF(AA16=3,"火",IF(AA16=4,"水",IF(AA16=5,"木",IF(AA16=6,"金","土"))))))</f>
        <v>木</v>
      </c>
      <c r="AB17" s="120" t="str">
        <f t="shared" ref="AB17:BB17" si="0">IF(AB16=1,"日",IF(AB16=2,"月",IF(AB16=3,"火",IF(AB16=4,"水",IF(AB16=5,"木",IF(AB16=6,"金","土"))))))</f>
        <v>金</v>
      </c>
      <c r="AC17" s="120" t="str">
        <f t="shared" si="0"/>
        <v>土</v>
      </c>
      <c r="AD17" s="120" t="str">
        <f t="shared" si="0"/>
        <v>日</v>
      </c>
      <c r="AE17" s="120" t="str">
        <f t="shared" si="0"/>
        <v>月</v>
      </c>
      <c r="AF17" s="120" t="str">
        <f t="shared" si="0"/>
        <v>火</v>
      </c>
      <c r="AG17" s="121" t="str">
        <f t="shared" si="0"/>
        <v>水</v>
      </c>
      <c r="AH17" s="122" t="str">
        <f>IF(AH16=1,"日",IF(AH16=2,"月",IF(AH16=3,"火",IF(AH16=4,"水",IF(AH16=5,"木",IF(AH16=6,"金","土"))))))</f>
        <v>木</v>
      </c>
      <c r="AI17" s="120" t="str">
        <f t="shared" si="0"/>
        <v>金</v>
      </c>
      <c r="AJ17" s="120" t="str">
        <f t="shared" si="0"/>
        <v>土</v>
      </c>
      <c r="AK17" s="120" t="str">
        <f t="shared" si="0"/>
        <v>日</v>
      </c>
      <c r="AL17" s="120" t="str">
        <f t="shared" si="0"/>
        <v>月</v>
      </c>
      <c r="AM17" s="120" t="str">
        <f t="shared" si="0"/>
        <v>火</v>
      </c>
      <c r="AN17" s="121" t="str">
        <f t="shared" si="0"/>
        <v>水</v>
      </c>
      <c r="AO17" s="122" t="str">
        <f>IF(AO16=1,"日",IF(AO16=2,"月",IF(AO16=3,"火",IF(AO16=4,"水",IF(AO16=5,"木",IF(AO16=6,"金","土"))))))</f>
        <v>木</v>
      </c>
      <c r="AP17" s="120" t="str">
        <f t="shared" si="0"/>
        <v>金</v>
      </c>
      <c r="AQ17" s="120" t="str">
        <f t="shared" si="0"/>
        <v>土</v>
      </c>
      <c r="AR17" s="120" t="str">
        <f t="shared" si="0"/>
        <v>日</v>
      </c>
      <c r="AS17" s="120" t="str">
        <f t="shared" si="0"/>
        <v>月</v>
      </c>
      <c r="AT17" s="120" t="str">
        <f t="shared" si="0"/>
        <v>火</v>
      </c>
      <c r="AU17" s="121" t="str">
        <f t="shared" si="0"/>
        <v>水</v>
      </c>
      <c r="AV17" s="122" t="str">
        <f>IF(AV16=1,"日",IF(AV16=2,"月",IF(AV16=3,"火",IF(AV16=4,"水",IF(AV16=5,"木",IF(AV16=6,"金","土"))))))</f>
        <v>木</v>
      </c>
      <c r="AW17" s="120" t="str">
        <f t="shared" si="0"/>
        <v>金</v>
      </c>
      <c r="AX17" s="120" t="str">
        <f t="shared" si="0"/>
        <v>土</v>
      </c>
      <c r="AY17" s="120" t="str">
        <f t="shared" si="0"/>
        <v>日</v>
      </c>
      <c r="AZ17" s="120" t="str">
        <f t="shared" si="0"/>
        <v>月</v>
      </c>
      <c r="BA17" s="120" t="str">
        <f t="shared" si="0"/>
        <v>火</v>
      </c>
      <c r="BB17" s="121" t="str">
        <f t="shared" si="0"/>
        <v>水</v>
      </c>
      <c r="BC17" s="120" t="str">
        <f>IF(BC16=1,"日",IF(BC16=2,"月",IF(BC16=3,"火",IF(BC16=4,"水",IF(BC16=5,"木",IF(BC16=6,"金",IF(BC16=0,"","土")))))))</f>
        <v>木</v>
      </c>
      <c r="BD17" s="120" t="str">
        <f>IF(BD16=1,"日",IF(BD16=2,"月",IF(BD16=3,"火",IF(BD16=4,"水",IF(BD16=5,"木",IF(BD16=6,"金",IF(BD16=0,"","土")))))))</f>
        <v>金</v>
      </c>
      <c r="BE17" s="120" t="str">
        <f>IF(BE16=1,"日",IF(BE16=2,"月",IF(BE16=3,"火",IF(BE16=4,"水",IF(BE16=5,"木",IF(BE16=6,"金",IF(BE16=0,"","土")))))))</f>
        <v/>
      </c>
      <c r="BF17" s="266"/>
      <c r="BG17" s="267"/>
      <c r="BH17" s="272"/>
      <c r="BI17" s="273"/>
      <c r="BJ17" s="272"/>
      <c r="BK17" s="276"/>
      <c r="BL17" s="276"/>
      <c r="BM17" s="276"/>
      <c r="BN17" s="273"/>
    </row>
    <row r="18" spans="2:66" ht="20.25" customHeight="1" x14ac:dyDescent="0.4">
      <c r="B18" s="123"/>
      <c r="C18" s="301"/>
      <c r="D18" s="303"/>
      <c r="E18" s="304"/>
      <c r="F18" s="305"/>
      <c r="G18" s="309"/>
      <c r="H18" s="310"/>
      <c r="I18" s="124"/>
      <c r="J18" s="125"/>
      <c r="K18" s="124"/>
      <c r="L18" s="125"/>
      <c r="M18" s="311"/>
      <c r="N18" s="312"/>
      <c r="O18" s="313"/>
      <c r="P18" s="314"/>
      <c r="Q18" s="314"/>
      <c r="R18" s="310"/>
      <c r="S18" s="315" t="s">
        <v>109</v>
      </c>
      <c r="T18" s="316"/>
      <c r="U18" s="317"/>
      <c r="V18" s="126" t="s">
        <v>17</v>
      </c>
      <c r="W18" s="127"/>
      <c r="X18" s="127"/>
      <c r="Y18" s="128"/>
      <c r="Z18" s="129"/>
      <c r="AA18" s="130" t="s">
        <v>173</v>
      </c>
      <c r="AB18" s="131" t="s">
        <v>173</v>
      </c>
      <c r="AC18" s="131" t="s">
        <v>173</v>
      </c>
      <c r="AD18" s="131" t="s">
        <v>42</v>
      </c>
      <c r="AE18" s="131" t="s">
        <v>42</v>
      </c>
      <c r="AF18" s="131" t="s">
        <v>173</v>
      </c>
      <c r="AG18" s="132" t="s">
        <v>173</v>
      </c>
      <c r="AH18" s="130" t="s">
        <v>173</v>
      </c>
      <c r="AI18" s="131" t="s">
        <v>173</v>
      </c>
      <c r="AJ18" s="131" t="s">
        <v>173</v>
      </c>
      <c r="AK18" s="131" t="s">
        <v>42</v>
      </c>
      <c r="AL18" s="131" t="s">
        <v>42</v>
      </c>
      <c r="AM18" s="131" t="s">
        <v>173</v>
      </c>
      <c r="AN18" s="132" t="s">
        <v>173</v>
      </c>
      <c r="AO18" s="130" t="s">
        <v>173</v>
      </c>
      <c r="AP18" s="131" t="s">
        <v>173</v>
      </c>
      <c r="AQ18" s="131" t="s">
        <v>173</v>
      </c>
      <c r="AR18" s="131" t="s">
        <v>42</v>
      </c>
      <c r="AS18" s="131" t="s">
        <v>42</v>
      </c>
      <c r="AT18" s="131" t="s">
        <v>173</v>
      </c>
      <c r="AU18" s="132" t="s">
        <v>173</v>
      </c>
      <c r="AV18" s="130" t="s">
        <v>173</v>
      </c>
      <c r="AW18" s="131" t="s">
        <v>173</v>
      </c>
      <c r="AX18" s="131" t="s">
        <v>173</v>
      </c>
      <c r="AY18" s="131" t="s">
        <v>42</v>
      </c>
      <c r="AZ18" s="131" t="s">
        <v>42</v>
      </c>
      <c r="BA18" s="131" t="s">
        <v>173</v>
      </c>
      <c r="BB18" s="132" t="s">
        <v>173</v>
      </c>
      <c r="BC18" s="130" t="s">
        <v>173</v>
      </c>
      <c r="BD18" s="131" t="s">
        <v>173</v>
      </c>
      <c r="BE18" s="133"/>
      <c r="BF18" s="329"/>
      <c r="BG18" s="330"/>
      <c r="BH18" s="331"/>
      <c r="BI18" s="332"/>
      <c r="BJ18" s="333"/>
      <c r="BK18" s="316"/>
      <c r="BL18" s="316"/>
      <c r="BM18" s="316"/>
      <c r="BN18" s="334"/>
    </row>
    <row r="19" spans="2:66" ht="20.25" customHeight="1" x14ac:dyDescent="0.4">
      <c r="B19" s="134">
        <v>1</v>
      </c>
      <c r="C19" s="302"/>
      <c r="D19" s="306"/>
      <c r="E19" s="307"/>
      <c r="F19" s="308"/>
      <c r="G19" s="339" t="s">
        <v>87</v>
      </c>
      <c r="H19" s="340"/>
      <c r="I19" s="135"/>
      <c r="J19" s="133"/>
      <c r="K19" s="135"/>
      <c r="L19" s="133"/>
      <c r="M19" s="341" t="s">
        <v>110</v>
      </c>
      <c r="N19" s="342"/>
      <c r="O19" s="343" t="s">
        <v>111</v>
      </c>
      <c r="P19" s="344"/>
      <c r="Q19" s="344"/>
      <c r="R19" s="340"/>
      <c r="S19" s="318"/>
      <c r="T19" s="319"/>
      <c r="U19" s="320"/>
      <c r="V19" s="136" t="s">
        <v>82</v>
      </c>
      <c r="W19" s="137"/>
      <c r="X19" s="137"/>
      <c r="Y19" s="138"/>
      <c r="Z19" s="139"/>
      <c r="AA19" s="140">
        <f>IF(AA18="","",VLOOKUP(AA18,【記載例】シフト記号表!$C$5:$W$46,21,FALSE))</f>
        <v>7</v>
      </c>
      <c r="AB19" s="141">
        <f>IF(AB18="","",VLOOKUP(AB18,【記載例】シフト記号表!$C$5:$W$46,21,FALSE))</f>
        <v>7</v>
      </c>
      <c r="AC19" s="141">
        <f>IF(AC18="","",VLOOKUP(AC18,【記載例】シフト記号表!$C$5:$W$46,21,FALSE))</f>
        <v>7</v>
      </c>
      <c r="AD19" s="141" t="str">
        <f>IF(AD18="","",VLOOKUP(AD18,【記載例】シフト記号表!$C$5:$W$46,21,FALSE))</f>
        <v>-</v>
      </c>
      <c r="AE19" s="141" t="str">
        <f>IF(AE18="","",VLOOKUP(AE18,【記載例】シフト記号表!$C$5:$W$46,21,FALSE))</f>
        <v>-</v>
      </c>
      <c r="AF19" s="141">
        <f>IF(AF18="","",VLOOKUP(AF18,【記載例】シフト記号表!$C$5:$W$46,21,FALSE))</f>
        <v>7</v>
      </c>
      <c r="AG19" s="142">
        <f>IF(AG18="","",VLOOKUP(AG18,【記載例】シフト記号表!$C$5:$W$46,21,FALSE))</f>
        <v>7</v>
      </c>
      <c r="AH19" s="140">
        <f>IF(AH18="","",VLOOKUP(AH18,【記載例】シフト記号表!$C$5:$W$46,21,FALSE))</f>
        <v>7</v>
      </c>
      <c r="AI19" s="141">
        <f>IF(AI18="","",VLOOKUP(AI18,【記載例】シフト記号表!$C$5:$W$46,21,FALSE))</f>
        <v>7</v>
      </c>
      <c r="AJ19" s="141">
        <f>IF(AJ18="","",VLOOKUP(AJ18,【記載例】シフト記号表!$C$5:$W$46,21,FALSE))</f>
        <v>7</v>
      </c>
      <c r="AK19" s="141" t="str">
        <f>IF(AK18="","",VLOOKUP(AK18,【記載例】シフト記号表!$C$5:$W$46,21,FALSE))</f>
        <v>-</v>
      </c>
      <c r="AL19" s="141" t="str">
        <f>IF(AL18="","",VLOOKUP(AL18,【記載例】シフト記号表!$C$5:$W$46,21,FALSE))</f>
        <v>-</v>
      </c>
      <c r="AM19" s="141">
        <f>IF(AM18="","",VLOOKUP(AM18,【記載例】シフト記号表!$C$5:$W$46,21,FALSE))</f>
        <v>7</v>
      </c>
      <c r="AN19" s="142">
        <f>IF(AN18="","",VLOOKUP(AN18,【記載例】シフト記号表!$C$5:$W$46,21,FALSE))</f>
        <v>7</v>
      </c>
      <c r="AO19" s="140">
        <f>IF(AO18="","",VLOOKUP(AO18,【記載例】シフト記号表!$C$5:$W$46,21,FALSE))</f>
        <v>7</v>
      </c>
      <c r="AP19" s="141">
        <f>IF(AP18="","",VLOOKUP(AP18,【記載例】シフト記号表!$C$5:$W$46,21,FALSE))</f>
        <v>7</v>
      </c>
      <c r="AQ19" s="141">
        <f>IF(AQ18="","",VLOOKUP(AQ18,【記載例】シフト記号表!$C$5:$W$46,21,FALSE))</f>
        <v>7</v>
      </c>
      <c r="AR19" s="141" t="str">
        <f>IF(AR18="","",VLOOKUP(AR18,【記載例】シフト記号表!$C$5:$W$46,21,FALSE))</f>
        <v>-</v>
      </c>
      <c r="AS19" s="141" t="str">
        <f>IF(AS18="","",VLOOKUP(AS18,【記載例】シフト記号表!$C$5:$W$46,21,FALSE))</f>
        <v>-</v>
      </c>
      <c r="AT19" s="141">
        <f>IF(AT18="","",VLOOKUP(AT18,【記載例】シフト記号表!$C$5:$W$46,21,FALSE))</f>
        <v>7</v>
      </c>
      <c r="AU19" s="142">
        <f>IF(AU18="","",VLOOKUP(AU18,【記載例】シフト記号表!$C$5:$W$46,21,FALSE))</f>
        <v>7</v>
      </c>
      <c r="AV19" s="140">
        <f>IF(AV18="","",VLOOKUP(AV18,【記載例】シフト記号表!$C$5:$W$46,21,FALSE))</f>
        <v>7</v>
      </c>
      <c r="AW19" s="141">
        <f>IF(AW18="","",VLOOKUP(AW18,【記載例】シフト記号表!$C$5:$W$46,21,FALSE))</f>
        <v>7</v>
      </c>
      <c r="AX19" s="141">
        <f>IF(AX18="","",VLOOKUP(AX18,【記載例】シフト記号表!$C$5:$W$46,21,FALSE))</f>
        <v>7</v>
      </c>
      <c r="AY19" s="141" t="str">
        <f>IF(AY18="","",VLOOKUP(AY18,【記載例】シフト記号表!$C$5:$W$46,21,FALSE))</f>
        <v>-</v>
      </c>
      <c r="AZ19" s="141" t="str">
        <f>IF(AZ18="","",VLOOKUP(AZ18,【記載例】シフト記号表!$C$5:$W$46,21,FALSE))</f>
        <v>-</v>
      </c>
      <c r="BA19" s="141">
        <f>IF(BA18="","",VLOOKUP(BA18,【記載例】シフト記号表!$C$5:$W$46,21,FALSE))</f>
        <v>7</v>
      </c>
      <c r="BB19" s="142">
        <f>IF(BB18="","",VLOOKUP(BB18,【記載例】シフト記号表!$C$5:$W$46,21,FALSE))</f>
        <v>7</v>
      </c>
      <c r="BC19" s="140">
        <f>IF(BC18="","",VLOOKUP(BC18,【記載例】シフト記号表!$C$5:$W$46,21,FALSE))</f>
        <v>7</v>
      </c>
      <c r="BD19" s="141">
        <f>IF(BD18="","",VLOOKUP(BD18,【記載例】シフト記号表!$C$5:$W$46,21,FALSE))</f>
        <v>7</v>
      </c>
      <c r="BE19" s="141" t="str">
        <f>IF(BE18="","",VLOOKUP(BE18,シフト記号表!$C$5:$W$46,21,FALSE))</f>
        <v/>
      </c>
      <c r="BF19" s="345">
        <f>IF($BI$3="計画",SUM(AA19:BB19),IF($BI$3="実績",SUM(AA19:BE19),""))</f>
        <v>154</v>
      </c>
      <c r="BG19" s="346"/>
      <c r="BH19" s="347">
        <f>IF($BI$3="計画",BF19/4,IF($BI$3="実績",(BF19/($T$10/7)),""))</f>
        <v>35.933333333333337</v>
      </c>
      <c r="BI19" s="348"/>
      <c r="BJ19" s="335"/>
      <c r="BK19" s="319"/>
      <c r="BL19" s="319"/>
      <c r="BM19" s="319"/>
      <c r="BN19" s="336"/>
    </row>
    <row r="20" spans="2:66" ht="20.25" customHeight="1" x14ac:dyDescent="0.4">
      <c r="B20" s="143"/>
      <c r="C20" s="302"/>
      <c r="D20" s="306"/>
      <c r="E20" s="307"/>
      <c r="F20" s="308"/>
      <c r="G20" s="349"/>
      <c r="H20" s="325"/>
      <c r="I20" s="324" t="str">
        <f>G19</f>
        <v>管理者</v>
      </c>
      <c r="J20" s="325"/>
      <c r="K20" s="324" t="str">
        <f>M19</f>
        <v>A</v>
      </c>
      <c r="L20" s="325"/>
      <c r="M20" s="326"/>
      <c r="N20" s="327"/>
      <c r="O20" s="324"/>
      <c r="P20" s="328"/>
      <c r="Q20" s="328"/>
      <c r="R20" s="325"/>
      <c r="S20" s="321"/>
      <c r="T20" s="322"/>
      <c r="U20" s="323"/>
      <c r="V20" s="144" t="s">
        <v>124</v>
      </c>
      <c r="W20" s="145"/>
      <c r="X20" s="145"/>
      <c r="Y20" s="146"/>
      <c r="Z20" s="147"/>
      <c r="AA20" s="148">
        <f>IF(AA18="","",VLOOKUP(AA18,【記載例】シフト記号表!$C$5:$Y$46,23,FALSE))</f>
        <v>1</v>
      </c>
      <c r="AB20" s="149">
        <f>IF(AB18="","",VLOOKUP(AB18,【記載例】シフト記号表!$C$5:$Y$46,23,FALSE))</f>
        <v>1</v>
      </c>
      <c r="AC20" s="149">
        <f>IF(AC18="","",VLOOKUP(AC18,【記載例】シフト記号表!$C$5:$Y$46,23,FALSE))</f>
        <v>1</v>
      </c>
      <c r="AD20" s="149" t="str">
        <f>IF(AD18="","",VLOOKUP(AD18,【記載例】シフト記号表!$C$5:$Y$46,23,FALSE))</f>
        <v>-</v>
      </c>
      <c r="AE20" s="149" t="str">
        <f>IF(AE18="","",VLOOKUP(AE18,【記載例】シフト記号表!$C$5:$Y$46,23,FALSE))</f>
        <v>-</v>
      </c>
      <c r="AF20" s="149">
        <f>IF(AF18="","",VLOOKUP(AF18,【記載例】シフト記号表!$C$5:$Y$46,23,FALSE))</f>
        <v>1</v>
      </c>
      <c r="AG20" s="150">
        <f>IF(AG18="","",VLOOKUP(AG18,【記載例】シフト記号表!$C$5:$Y$46,23,FALSE))</f>
        <v>1</v>
      </c>
      <c r="AH20" s="148">
        <f>IF(AH18="","",VLOOKUP(AH18,【記載例】シフト記号表!$C$5:$Y$46,23,FALSE))</f>
        <v>1</v>
      </c>
      <c r="AI20" s="149">
        <f>IF(AI18="","",VLOOKUP(AI18,【記載例】シフト記号表!$C$5:$Y$46,23,FALSE))</f>
        <v>1</v>
      </c>
      <c r="AJ20" s="149">
        <f>IF(AJ18="","",VLOOKUP(AJ18,【記載例】シフト記号表!$C$5:$Y$46,23,FALSE))</f>
        <v>1</v>
      </c>
      <c r="AK20" s="149" t="str">
        <f>IF(AK18="","",VLOOKUP(AK18,【記載例】シフト記号表!$C$5:$Y$46,23,FALSE))</f>
        <v>-</v>
      </c>
      <c r="AL20" s="149" t="str">
        <f>IF(AL18="","",VLOOKUP(AL18,【記載例】シフト記号表!$C$5:$Y$46,23,FALSE))</f>
        <v>-</v>
      </c>
      <c r="AM20" s="149">
        <f>IF(AM18="","",VLOOKUP(AM18,【記載例】シフト記号表!$C$5:$Y$46,23,FALSE))</f>
        <v>1</v>
      </c>
      <c r="AN20" s="150">
        <f>IF(AN18="","",VLOOKUP(AN18,【記載例】シフト記号表!$C$5:$Y$46,23,FALSE))</f>
        <v>1</v>
      </c>
      <c r="AO20" s="148">
        <f>IF(AO18="","",VLOOKUP(AO18,【記載例】シフト記号表!$C$5:$Y$46,23,FALSE))</f>
        <v>1</v>
      </c>
      <c r="AP20" s="149">
        <f>IF(AP18="","",VLOOKUP(AP18,【記載例】シフト記号表!$C$5:$Y$46,23,FALSE))</f>
        <v>1</v>
      </c>
      <c r="AQ20" s="149">
        <f>IF(AQ18="","",VLOOKUP(AQ18,【記載例】シフト記号表!$C$5:$Y$46,23,FALSE))</f>
        <v>1</v>
      </c>
      <c r="AR20" s="149" t="str">
        <f>IF(AR18="","",VLOOKUP(AR18,【記載例】シフト記号表!$C$5:$Y$46,23,FALSE))</f>
        <v>-</v>
      </c>
      <c r="AS20" s="149" t="str">
        <f>IF(AS18="","",VLOOKUP(AS18,【記載例】シフト記号表!$C$5:$Y$46,23,FALSE))</f>
        <v>-</v>
      </c>
      <c r="AT20" s="149">
        <f>IF(AT18="","",VLOOKUP(AT18,【記載例】シフト記号表!$C$5:$Y$46,23,FALSE))</f>
        <v>1</v>
      </c>
      <c r="AU20" s="150">
        <f>IF(AU18="","",VLOOKUP(AU18,【記載例】シフト記号表!$C$5:$Y$46,23,FALSE))</f>
        <v>1</v>
      </c>
      <c r="AV20" s="148">
        <f>IF(AV18="","",VLOOKUP(AV18,【記載例】シフト記号表!$C$5:$Y$46,23,FALSE))</f>
        <v>1</v>
      </c>
      <c r="AW20" s="149">
        <f>IF(AW18="","",VLOOKUP(AW18,【記載例】シフト記号表!$C$5:$Y$46,23,FALSE))</f>
        <v>1</v>
      </c>
      <c r="AX20" s="149">
        <f>IF(AX18="","",VLOOKUP(AX18,【記載例】シフト記号表!$C$5:$Y$46,23,FALSE))</f>
        <v>1</v>
      </c>
      <c r="AY20" s="149" t="str">
        <f>IF(AY18="","",VLOOKUP(AY18,【記載例】シフト記号表!$C$5:$Y$46,23,FALSE))</f>
        <v>-</v>
      </c>
      <c r="AZ20" s="149" t="str">
        <f>IF(AZ18="","",VLOOKUP(AZ18,【記載例】シフト記号表!$C$5:$Y$46,23,FALSE))</f>
        <v>-</v>
      </c>
      <c r="BA20" s="149">
        <f>IF(BA18="","",VLOOKUP(BA18,【記載例】シフト記号表!$C$5:$Y$46,23,FALSE))</f>
        <v>1</v>
      </c>
      <c r="BB20" s="150">
        <f>IF(BB18="","",VLOOKUP(BB18,【記載例】シフト記号表!$C$5:$Y$46,23,FALSE))</f>
        <v>1</v>
      </c>
      <c r="BC20" s="148">
        <f>IF(BC18="","",VLOOKUP(BC18,【記載例】シフト記号表!$C$5:$Y$46,23,FALSE))</f>
        <v>1</v>
      </c>
      <c r="BD20" s="149">
        <f>IF(BD18="","",VLOOKUP(BD18,【記載例】シフト記号表!$C$5:$Y$46,23,FALSE))</f>
        <v>1</v>
      </c>
      <c r="BE20" s="151" t="str">
        <f>IF(BE18="","",VLOOKUP(BE18,シフト記号表!$C$5:$Y$46,23,FALSE))</f>
        <v/>
      </c>
      <c r="BF20" s="350">
        <f>IF($BI$3="計画",SUM(AA20:BB20),IF($BI$3="実績",SUM(AA20:BE20),""))</f>
        <v>22</v>
      </c>
      <c r="BG20" s="351"/>
      <c r="BH20" s="352">
        <f>IF($BI$3="計画",BF20/4,IF($BI$3="実績",(BF20/($T$10/7)),""))</f>
        <v>5.1333333333333337</v>
      </c>
      <c r="BI20" s="353"/>
      <c r="BJ20" s="337"/>
      <c r="BK20" s="322"/>
      <c r="BL20" s="322"/>
      <c r="BM20" s="322"/>
      <c r="BN20" s="338"/>
    </row>
    <row r="21" spans="2:66" ht="20.25" customHeight="1" x14ac:dyDescent="0.4">
      <c r="B21" s="152"/>
      <c r="C21" s="354"/>
      <c r="D21" s="355"/>
      <c r="E21" s="307"/>
      <c r="F21" s="308"/>
      <c r="G21" s="356"/>
      <c r="H21" s="357"/>
      <c r="I21" s="153"/>
      <c r="J21" s="154"/>
      <c r="K21" s="153"/>
      <c r="L21" s="154"/>
      <c r="M21" s="358"/>
      <c r="N21" s="359"/>
      <c r="O21" s="360"/>
      <c r="P21" s="361"/>
      <c r="Q21" s="361"/>
      <c r="R21" s="357"/>
      <c r="S21" s="362" t="s">
        <v>174</v>
      </c>
      <c r="T21" s="363"/>
      <c r="U21" s="364"/>
      <c r="V21" s="155" t="s">
        <v>17</v>
      </c>
      <c r="W21" s="156"/>
      <c r="X21" s="156"/>
      <c r="Y21" s="157"/>
      <c r="Z21" s="158"/>
      <c r="AA21" s="159" t="s">
        <v>50</v>
      </c>
      <c r="AB21" s="160" t="s">
        <v>50</v>
      </c>
      <c r="AC21" s="160" t="s">
        <v>50</v>
      </c>
      <c r="AD21" s="160" t="s">
        <v>42</v>
      </c>
      <c r="AE21" s="160" t="s">
        <v>42</v>
      </c>
      <c r="AF21" s="160" t="s">
        <v>50</v>
      </c>
      <c r="AG21" s="161" t="s">
        <v>50</v>
      </c>
      <c r="AH21" s="159" t="s">
        <v>50</v>
      </c>
      <c r="AI21" s="160" t="s">
        <v>50</v>
      </c>
      <c r="AJ21" s="160" t="s">
        <v>50</v>
      </c>
      <c r="AK21" s="160" t="s">
        <v>42</v>
      </c>
      <c r="AL21" s="160" t="s">
        <v>42</v>
      </c>
      <c r="AM21" s="160" t="s">
        <v>50</v>
      </c>
      <c r="AN21" s="161" t="s">
        <v>50</v>
      </c>
      <c r="AO21" s="159" t="s">
        <v>50</v>
      </c>
      <c r="AP21" s="160" t="s">
        <v>50</v>
      </c>
      <c r="AQ21" s="160" t="s">
        <v>50</v>
      </c>
      <c r="AR21" s="160" t="s">
        <v>42</v>
      </c>
      <c r="AS21" s="160" t="s">
        <v>42</v>
      </c>
      <c r="AT21" s="160" t="s">
        <v>50</v>
      </c>
      <c r="AU21" s="161" t="s">
        <v>50</v>
      </c>
      <c r="AV21" s="159" t="s">
        <v>50</v>
      </c>
      <c r="AW21" s="160" t="s">
        <v>50</v>
      </c>
      <c r="AX21" s="160" t="s">
        <v>50</v>
      </c>
      <c r="AY21" s="160" t="s">
        <v>42</v>
      </c>
      <c r="AZ21" s="160" t="s">
        <v>42</v>
      </c>
      <c r="BA21" s="160" t="s">
        <v>50</v>
      </c>
      <c r="BB21" s="161" t="s">
        <v>50</v>
      </c>
      <c r="BC21" s="159" t="s">
        <v>50</v>
      </c>
      <c r="BD21" s="160" t="s">
        <v>50</v>
      </c>
      <c r="BE21" s="162"/>
      <c r="BF21" s="365"/>
      <c r="BG21" s="366"/>
      <c r="BH21" s="367"/>
      <c r="BI21" s="368"/>
      <c r="BJ21" s="369"/>
      <c r="BK21" s="363"/>
      <c r="BL21" s="363"/>
      <c r="BM21" s="363"/>
      <c r="BN21" s="370"/>
    </row>
    <row r="22" spans="2:66" ht="20.25" customHeight="1" x14ac:dyDescent="0.4">
      <c r="B22" s="134">
        <f>B19+1</f>
        <v>2</v>
      </c>
      <c r="C22" s="302"/>
      <c r="D22" s="306"/>
      <c r="E22" s="307"/>
      <c r="F22" s="308"/>
      <c r="G22" s="339" t="s">
        <v>130</v>
      </c>
      <c r="H22" s="340"/>
      <c r="I22" s="135"/>
      <c r="J22" s="133"/>
      <c r="K22" s="135"/>
      <c r="L22" s="133"/>
      <c r="M22" s="341" t="s">
        <v>110</v>
      </c>
      <c r="N22" s="342"/>
      <c r="O22" s="343" t="s">
        <v>135</v>
      </c>
      <c r="P22" s="344"/>
      <c r="Q22" s="344"/>
      <c r="R22" s="340"/>
      <c r="S22" s="318"/>
      <c r="T22" s="319"/>
      <c r="U22" s="320"/>
      <c r="V22" s="136" t="s">
        <v>82</v>
      </c>
      <c r="W22" s="137"/>
      <c r="X22" s="137"/>
      <c r="Y22" s="138"/>
      <c r="Z22" s="139"/>
      <c r="AA22" s="140">
        <f>IF(AA21="","",VLOOKUP(AA21,【記載例】シフト記号表!$C$5:$W$46,21,FALSE))</f>
        <v>7</v>
      </c>
      <c r="AB22" s="141">
        <f>IF(AB21="","",VLOOKUP(AB21,【記載例】シフト記号表!$C$5:$W$46,21,FALSE))</f>
        <v>7</v>
      </c>
      <c r="AC22" s="141">
        <f>IF(AC21="","",VLOOKUP(AC21,【記載例】シフト記号表!$C$5:$W$46,21,FALSE))</f>
        <v>7</v>
      </c>
      <c r="AD22" s="141" t="str">
        <f>IF(AD21="","",VLOOKUP(AD21,【記載例】シフト記号表!$C$5:$W$46,21,FALSE))</f>
        <v>-</v>
      </c>
      <c r="AE22" s="141" t="str">
        <f>IF(AE21="","",VLOOKUP(AE21,【記載例】シフト記号表!$C$5:$W$46,21,FALSE))</f>
        <v>-</v>
      </c>
      <c r="AF22" s="141">
        <f>IF(AF21="","",VLOOKUP(AF21,【記載例】シフト記号表!$C$5:$W$46,21,FALSE))</f>
        <v>7</v>
      </c>
      <c r="AG22" s="142">
        <f>IF(AG21="","",VLOOKUP(AG21,【記載例】シフト記号表!$C$5:$W$46,21,FALSE))</f>
        <v>7</v>
      </c>
      <c r="AH22" s="140">
        <f>IF(AH21="","",VLOOKUP(AH21,【記載例】シフト記号表!$C$5:$W$46,21,FALSE))</f>
        <v>7</v>
      </c>
      <c r="AI22" s="141">
        <f>IF(AI21="","",VLOOKUP(AI21,【記載例】シフト記号表!$C$5:$W$46,21,FALSE))</f>
        <v>7</v>
      </c>
      <c r="AJ22" s="141">
        <f>IF(AJ21="","",VLOOKUP(AJ21,【記載例】シフト記号表!$C$5:$W$46,21,FALSE))</f>
        <v>7</v>
      </c>
      <c r="AK22" s="141" t="str">
        <f>IF(AK21="","",VLOOKUP(AK21,【記載例】シフト記号表!$C$5:$W$46,21,FALSE))</f>
        <v>-</v>
      </c>
      <c r="AL22" s="141" t="str">
        <f>IF(AL21="","",VLOOKUP(AL21,【記載例】シフト記号表!$C$5:$W$46,21,FALSE))</f>
        <v>-</v>
      </c>
      <c r="AM22" s="141">
        <f>IF(AM21="","",VLOOKUP(AM21,【記載例】シフト記号表!$C$5:$W$46,21,FALSE))</f>
        <v>7</v>
      </c>
      <c r="AN22" s="142">
        <f>IF(AN21="","",VLOOKUP(AN21,【記載例】シフト記号表!$C$5:$W$46,21,FALSE))</f>
        <v>7</v>
      </c>
      <c r="AO22" s="140">
        <f>IF(AO21="","",VLOOKUP(AO21,【記載例】シフト記号表!$C$5:$W$46,21,FALSE))</f>
        <v>7</v>
      </c>
      <c r="AP22" s="141">
        <f>IF(AP21="","",VLOOKUP(AP21,【記載例】シフト記号表!$C$5:$W$46,21,FALSE))</f>
        <v>7</v>
      </c>
      <c r="AQ22" s="141">
        <f>IF(AQ21="","",VLOOKUP(AQ21,【記載例】シフト記号表!$C$5:$W$46,21,FALSE))</f>
        <v>7</v>
      </c>
      <c r="AR22" s="141" t="str">
        <f>IF(AR21="","",VLOOKUP(AR21,【記載例】シフト記号表!$C$5:$W$46,21,FALSE))</f>
        <v>-</v>
      </c>
      <c r="AS22" s="141" t="str">
        <f>IF(AS21="","",VLOOKUP(AS21,【記載例】シフト記号表!$C$5:$W$46,21,FALSE))</f>
        <v>-</v>
      </c>
      <c r="AT22" s="141">
        <f>IF(AT21="","",VLOOKUP(AT21,【記載例】シフト記号表!$C$5:$W$46,21,FALSE))</f>
        <v>7</v>
      </c>
      <c r="AU22" s="142">
        <f>IF(AU21="","",VLOOKUP(AU21,【記載例】シフト記号表!$C$5:$W$46,21,FALSE))</f>
        <v>7</v>
      </c>
      <c r="AV22" s="140">
        <f>IF(AV21="","",VLOOKUP(AV21,【記載例】シフト記号表!$C$5:$W$46,21,FALSE))</f>
        <v>7</v>
      </c>
      <c r="AW22" s="141">
        <f>IF(AW21="","",VLOOKUP(AW21,【記載例】シフト記号表!$C$5:$W$46,21,FALSE))</f>
        <v>7</v>
      </c>
      <c r="AX22" s="141">
        <f>IF(AX21="","",VLOOKUP(AX21,【記載例】シフト記号表!$C$5:$W$46,21,FALSE))</f>
        <v>7</v>
      </c>
      <c r="AY22" s="141" t="str">
        <f>IF(AY21="","",VLOOKUP(AY21,【記載例】シフト記号表!$C$5:$W$46,21,FALSE))</f>
        <v>-</v>
      </c>
      <c r="AZ22" s="141" t="str">
        <f>IF(AZ21="","",VLOOKUP(AZ21,【記載例】シフト記号表!$C$5:$W$46,21,FALSE))</f>
        <v>-</v>
      </c>
      <c r="BA22" s="141">
        <f>IF(BA21="","",VLOOKUP(BA21,【記載例】シフト記号表!$C$5:$W$46,21,FALSE))</f>
        <v>7</v>
      </c>
      <c r="BB22" s="142">
        <f>IF(BB21="","",VLOOKUP(BB21,【記載例】シフト記号表!$C$5:$W$46,21,FALSE))</f>
        <v>7</v>
      </c>
      <c r="BC22" s="140">
        <f>IF(BC21="","",VLOOKUP(BC21,【記載例】シフト記号表!$C$5:$W$46,21,FALSE))</f>
        <v>7</v>
      </c>
      <c r="BD22" s="141">
        <f>IF(BD21="","",VLOOKUP(BD21,【記載例】シフト記号表!$C$5:$W$46,21,FALSE))</f>
        <v>7</v>
      </c>
      <c r="BE22" s="141" t="str">
        <f>IF(BE21="","",VLOOKUP(BE21,シフト記号表!$C$5:$W$46,21,FALSE))</f>
        <v/>
      </c>
      <c r="BF22" s="345">
        <f>IF($BI$3="計画",SUM(AA22:BB22),IF($BI$3="実績",SUM(AA22:BE22),""))</f>
        <v>154</v>
      </c>
      <c r="BG22" s="346"/>
      <c r="BH22" s="347">
        <f>IF($BI$3="計画",BF22/4,IF($BI$3="実績",(BF22/($T$10/7)),""))</f>
        <v>35.933333333333337</v>
      </c>
      <c r="BI22" s="348"/>
      <c r="BJ22" s="335"/>
      <c r="BK22" s="319"/>
      <c r="BL22" s="319"/>
      <c r="BM22" s="319"/>
      <c r="BN22" s="336"/>
    </row>
    <row r="23" spans="2:66" ht="20.25" customHeight="1" x14ac:dyDescent="0.4">
      <c r="B23" s="143"/>
      <c r="C23" s="302"/>
      <c r="D23" s="306"/>
      <c r="E23" s="307"/>
      <c r="F23" s="308"/>
      <c r="G23" s="349"/>
      <c r="H23" s="325"/>
      <c r="I23" s="324" t="str">
        <f>G22</f>
        <v>生活相談員</v>
      </c>
      <c r="J23" s="325"/>
      <c r="K23" s="324" t="str">
        <f>M22</f>
        <v>A</v>
      </c>
      <c r="L23" s="325"/>
      <c r="M23" s="326"/>
      <c r="N23" s="327"/>
      <c r="O23" s="324"/>
      <c r="P23" s="328"/>
      <c r="Q23" s="328"/>
      <c r="R23" s="325"/>
      <c r="S23" s="321"/>
      <c r="T23" s="322"/>
      <c r="U23" s="323"/>
      <c r="V23" s="144" t="s">
        <v>124</v>
      </c>
      <c r="W23" s="145"/>
      <c r="X23" s="145"/>
      <c r="Y23" s="146"/>
      <c r="Z23" s="147"/>
      <c r="AA23" s="148">
        <f>IF(AA21="","",VLOOKUP(AA21,【記載例】シフト記号表!$C$5:$Y$46,23,FALSE))</f>
        <v>1</v>
      </c>
      <c r="AB23" s="149">
        <f>IF(AB21="","",VLOOKUP(AB21,【記載例】シフト記号表!$C$5:$Y$46,23,FALSE))</f>
        <v>1</v>
      </c>
      <c r="AC23" s="149">
        <f>IF(AC21="","",VLOOKUP(AC21,【記載例】シフト記号表!$C$5:$Y$46,23,FALSE))</f>
        <v>1</v>
      </c>
      <c r="AD23" s="149" t="str">
        <f>IF(AD21="","",VLOOKUP(AD21,【記載例】シフト記号表!$C$5:$Y$46,23,FALSE))</f>
        <v>-</v>
      </c>
      <c r="AE23" s="149" t="str">
        <f>IF(AE21="","",VLOOKUP(AE21,【記載例】シフト記号表!$C$5:$Y$46,23,FALSE))</f>
        <v>-</v>
      </c>
      <c r="AF23" s="149">
        <f>IF(AF21="","",VLOOKUP(AF21,【記載例】シフト記号表!$C$5:$Y$46,23,FALSE))</f>
        <v>1</v>
      </c>
      <c r="AG23" s="150">
        <f>IF(AG21="","",VLOOKUP(AG21,【記載例】シフト記号表!$C$5:$Y$46,23,FALSE))</f>
        <v>1</v>
      </c>
      <c r="AH23" s="148">
        <f>IF(AH21="","",VLOOKUP(AH21,【記載例】シフト記号表!$C$5:$Y$46,23,FALSE))</f>
        <v>1</v>
      </c>
      <c r="AI23" s="149">
        <f>IF(AI21="","",VLOOKUP(AI21,【記載例】シフト記号表!$C$5:$Y$46,23,FALSE))</f>
        <v>1</v>
      </c>
      <c r="AJ23" s="149">
        <f>IF(AJ21="","",VLOOKUP(AJ21,【記載例】シフト記号表!$C$5:$Y$46,23,FALSE))</f>
        <v>1</v>
      </c>
      <c r="AK23" s="149" t="str">
        <f>IF(AK21="","",VLOOKUP(AK21,【記載例】シフト記号表!$C$5:$Y$46,23,FALSE))</f>
        <v>-</v>
      </c>
      <c r="AL23" s="149" t="str">
        <f>IF(AL21="","",VLOOKUP(AL21,【記載例】シフト記号表!$C$5:$Y$46,23,FALSE))</f>
        <v>-</v>
      </c>
      <c r="AM23" s="149">
        <f>IF(AM21="","",VLOOKUP(AM21,【記載例】シフト記号表!$C$5:$Y$46,23,FALSE))</f>
        <v>1</v>
      </c>
      <c r="AN23" s="150">
        <f>IF(AN21="","",VLOOKUP(AN21,【記載例】シフト記号表!$C$5:$Y$46,23,FALSE))</f>
        <v>1</v>
      </c>
      <c r="AO23" s="148">
        <f>IF(AO21="","",VLOOKUP(AO21,【記載例】シフト記号表!$C$5:$Y$46,23,FALSE))</f>
        <v>1</v>
      </c>
      <c r="AP23" s="149">
        <f>IF(AP21="","",VLOOKUP(AP21,【記載例】シフト記号表!$C$5:$Y$46,23,FALSE))</f>
        <v>1</v>
      </c>
      <c r="AQ23" s="149">
        <f>IF(AQ21="","",VLOOKUP(AQ21,【記載例】シフト記号表!$C$5:$Y$46,23,FALSE))</f>
        <v>1</v>
      </c>
      <c r="AR23" s="149" t="str">
        <f>IF(AR21="","",VLOOKUP(AR21,【記載例】シフト記号表!$C$5:$Y$46,23,FALSE))</f>
        <v>-</v>
      </c>
      <c r="AS23" s="149" t="str">
        <f>IF(AS21="","",VLOOKUP(AS21,【記載例】シフト記号表!$C$5:$Y$46,23,FALSE))</f>
        <v>-</v>
      </c>
      <c r="AT23" s="149">
        <f>IF(AT21="","",VLOOKUP(AT21,【記載例】シフト記号表!$C$5:$Y$46,23,FALSE))</f>
        <v>1</v>
      </c>
      <c r="AU23" s="150">
        <f>IF(AU21="","",VLOOKUP(AU21,【記載例】シフト記号表!$C$5:$Y$46,23,FALSE))</f>
        <v>1</v>
      </c>
      <c r="AV23" s="148">
        <f>IF(AV21="","",VLOOKUP(AV21,【記載例】シフト記号表!$C$5:$Y$46,23,FALSE))</f>
        <v>1</v>
      </c>
      <c r="AW23" s="149">
        <f>IF(AW21="","",VLOOKUP(AW21,【記載例】シフト記号表!$C$5:$Y$46,23,FALSE))</f>
        <v>1</v>
      </c>
      <c r="AX23" s="149">
        <f>IF(AX21="","",VLOOKUP(AX21,【記載例】シフト記号表!$C$5:$Y$46,23,FALSE))</f>
        <v>1</v>
      </c>
      <c r="AY23" s="149" t="str">
        <f>IF(AY21="","",VLOOKUP(AY21,【記載例】シフト記号表!$C$5:$Y$46,23,FALSE))</f>
        <v>-</v>
      </c>
      <c r="AZ23" s="149" t="str">
        <f>IF(AZ21="","",VLOOKUP(AZ21,【記載例】シフト記号表!$C$5:$Y$46,23,FALSE))</f>
        <v>-</v>
      </c>
      <c r="BA23" s="149">
        <f>IF(BA21="","",VLOOKUP(BA21,【記載例】シフト記号表!$C$5:$Y$46,23,FALSE))</f>
        <v>1</v>
      </c>
      <c r="BB23" s="150">
        <f>IF(BB21="","",VLOOKUP(BB21,【記載例】シフト記号表!$C$5:$Y$46,23,FALSE))</f>
        <v>1</v>
      </c>
      <c r="BC23" s="148">
        <f>IF(BC21="","",VLOOKUP(BC21,【記載例】シフト記号表!$C$5:$Y$46,23,FALSE))</f>
        <v>1</v>
      </c>
      <c r="BD23" s="149">
        <f>IF(BD21="","",VLOOKUP(BD21,【記載例】シフト記号表!$C$5:$Y$46,23,FALSE))</f>
        <v>1</v>
      </c>
      <c r="BE23" s="149" t="str">
        <f>IF(BE21="","",VLOOKUP(BE21,シフト記号表!$C$5:$Y$46,23,FALSE))</f>
        <v/>
      </c>
      <c r="BF23" s="350">
        <f>IF($BI$3="計画",SUM(AA23:BB23),IF($BI$3="実績",SUM(AA23:BE23),""))</f>
        <v>22</v>
      </c>
      <c r="BG23" s="351"/>
      <c r="BH23" s="352">
        <f>IF($BI$3="計画",BF23/4,IF($BI$3="実績",(BF23/($T$10/7)),""))</f>
        <v>5.1333333333333337</v>
      </c>
      <c r="BI23" s="353"/>
      <c r="BJ23" s="337"/>
      <c r="BK23" s="322"/>
      <c r="BL23" s="322"/>
      <c r="BM23" s="322"/>
      <c r="BN23" s="338"/>
    </row>
    <row r="24" spans="2:66" ht="20.25" customHeight="1" x14ac:dyDescent="0.4">
      <c r="B24" s="152"/>
      <c r="C24" s="354"/>
      <c r="D24" s="355"/>
      <c r="E24" s="307"/>
      <c r="F24" s="308"/>
      <c r="G24" s="339"/>
      <c r="H24" s="340"/>
      <c r="I24" s="135"/>
      <c r="J24" s="133"/>
      <c r="K24" s="135"/>
      <c r="L24" s="133"/>
      <c r="M24" s="358"/>
      <c r="N24" s="359"/>
      <c r="O24" s="343"/>
      <c r="P24" s="344"/>
      <c r="Q24" s="344"/>
      <c r="R24" s="340"/>
      <c r="S24" s="362" t="s">
        <v>175</v>
      </c>
      <c r="T24" s="363"/>
      <c r="U24" s="364"/>
      <c r="V24" s="155" t="s">
        <v>17</v>
      </c>
      <c r="W24" s="156"/>
      <c r="X24" s="156"/>
      <c r="Y24" s="157"/>
      <c r="Z24" s="158"/>
      <c r="AA24" s="159" t="s">
        <v>173</v>
      </c>
      <c r="AB24" s="160" t="s">
        <v>173</v>
      </c>
      <c r="AC24" s="160" t="s">
        <v>173</v>
      </c>
      <c r="AD24" s="160" t="s">
        <v>42</v>
      </c>
      <c r="AE24" s="160" t="s">
        <v>42</v>
      </c>
      <c r="AF24" s="160" t="s">
        <v>173</v>
      </c>
      <c r="AG24" s="161" t="s">
        <v>173</v>
      </c>
      <c r="AH24" s="159" t="s">
        <v>173</v>
      </c>
      <c r="AI24" s="160" t="s">
        <v>173</v>
      </c>
      <c r="AJ24" s="160" t="s">
        <v>173</v>
      </c>
      <c r="AK24" s="160" t="s">
        <v>42</v>
      </c>
      <c r="AL24" s="160" t="s">
        <v>42</v>
      </c>
      <c r="AM24" s="160" t="s">
        <v>173</v>
      </c>
      <c r="AN24" s="161" t="s">
        <v>173</v>
      </c>
      <c r="AO24" s="159" t="s">
        <v>173</v>
      </c>
      <c r="AP24" s="160" t="s">
        <v>173</v>
      </c>
      <c r="AQ24" s="160" t="s">
        <v>173</v>
      </c>
      <c r="AR24" s="160" t="s">
        <v>42</v>
      </c>
      <c r="AS24" s="160" t="s">
        <v>42</v>
      </c>
      <c r="AT24" s="160" t="s">
        <v>173</v>
      </c>
      <c r="AU24" s="161" t="s">
        <v>173</v>
      </c>
      <c r="AV24" s="159" t="s">
        <v>173</v>
      </c>
      <c r="AW24" s="160" t="s">
        <v>173</v>
      </c>
      <c r="AX24" s="160" t="s">
        <v>173</v>
      </c>
      <c r="AY24" s="160" t="s">
        <v>42</v>
      </c>
      <c r="AZ24" s="160" t="s">
        <v>42</v>
      </c>
      <c r="BA24" s="160" t="s">
        <v>173</v>
      </c>
      <c r="BB24" s="161" t="s">
        <v>173</v>
      </c>
      <c r="BC24" s="159" t="s">
        <v>173</v>
      </c>
      <c r="BD24" s="160" t="s">
        <v>173</v>
      </c>
      <c r="BE24" s="162"/>
      <c r="BF24" s="365"/>
      <c r="BG24" s="366"/>
      <c r="BH24" s="367"/>
      <c r="BI24" s="368"/>
      <c r="BJ24" s="369"/>
      <c r="BK24" s="363"/>
      <c r="BL24" s="363"/>
      <c r="BM24" s="363"/>
      <c r="BN24" s="370"/>
    </row>
    <row r="25" spans="2:66" ht="20.25" customHeight="1" x14ac:dyDescent="0.4">
      <c r="B25" s="134">
        <f>B22+1</f>
        <v>3</v>
      </c>
      <c r="C25" s="302"/>
      <c r="D25" s="306"/>
      <c r="E25" s="307"/>
      <c r="F25" s="308"/>
      <c r="G25" s="339" t="s">
        <v>226</v>
      </c>
      <c r="H25" s="340"/>
      <c r="I25" s="135"/>
      <c r="J25" s="133"/>
      <c r="K25" s="135"/>
      <c r="L25" s="133"/>
      <c r="M25" s="341" t="s">
        <v>110</v>
      </c>
      <c r="N25" s="342"/>
      <c r="O25" s="343" t="s">
        <v>88</v>
      </c>
      <c r="P25" s="344"/>
      <c r="Q25" s="344"/>
      <c r="R25" s="340"/>
      <c r="S25" s="318"/>
      <c r="T25" s="319"/>
      <c r="U25" s="320"/>
      <c r="V25" s="136" t="s">
        <v>82</v>
      </c>
      <c r="W25" s="137"/>
      <c r="X25" s="137"/>
      <c r="Y25" s="138"/>
      <c r="Z25" s="139"/>
      <c r="AA25" s="140">
        <f>IF(AA24="","",VLOOKUP(AA24,【記載例】シフト記号表!$C$5:$W$46,21,FALSE))</f>
        <v>7</v>
      </c>
      <c r="AB25" s="141">
        <f>IF(AB24="","",VLOOKUP(AB24,【記載例】シフト記号表!$C$5:$W$46,21,FALSE))</f>
        <v>7</v>
      </c>
      <c r="AC25" s="141">
        <f>IF(AC24="","",VLOOKUP(AC24,【記載例】シフト記号表!$C$5:$W$46,21,FALSE))</f>
        <v>7</v>
      </c>
      <c r="AD25" s="141" t="str">
        <f>IF(AD24="","",VLOOKUP(AD24,【記載例】シフト記号表!$C$5:$W$46,21,FALSE))</f>
        <v>-</v>
      </c>
      <c r="AE25" s="141" t="str">
        <f>IF(AE24="","",VLOOKUP(AE24,【記載例】シフト記号表!$C$5:$W$46,21,FALSE))</f>
        <v>-</v>
      </c>
      <c r="AF25" s="141">
        <f>IF(AF24="","",VLOOKUP(AF24,【記載例】シフト記号表!$C$5:$W$46,21,FALSE))</f>
        <v>7</v>
      </c>
      <c r="AG25" s="142">
        <f>IF(AG24="","",VLOOKUP(AG24,【記載例】シフト記号表!$C$5:$W$46,21,FALSE))</f>
        <v>7</v>
      </c>
      <c r="AH25" s="140">
        <f>IF(AH24="","",VLOOKUP(AH24,【記載例】シフト記号表!$C$5:$W$46,21,FALSE))</f>
        <v>7</v>
      </c>
      <c r="AI25" s="141">
        <f>IF(AI24="","",VLOOKUP(AI24,【記載例】シフト記号表!$C$5:$W$46,21,FALSE))</f>
        <v>7</v>
      </c>
      <c r="AJ25" s="141">
        <f>IF(AJ24="","",VLOOKUP(AJ24,【記載例】シフト記号表!$C$5:$W$46,21,FALSE))</f>
        <v>7</v>
      </c>
      <c r="AK25" s="141" t="str">
        <f>IF(AK24="","",VLOOKUP(AK24,【記載例】シフト記号表!$C$5:$W$46,21,FALSE))</f>
        <v>-</v>
      </c>
      <c r="AL25" s="141" t="str">
        <f>IF(AL24="","",VLOOKUP(AL24,【記載例】シフト記号表!$C$5:$W$46,21,FALSE))</f>
        <v>-</v>
      </c>
      <c r="AM25" s="141">
        <f>IF(AM24="","",VLOOKUP(AM24,【記載例】シフト記号表!$C$5:$W$46,21,FALSE))</f>
        <v>7</v>
      </c>
      <c r="AN25" s="142">
        <f>IF(AN24="","",VLOOKUP(AN24,【記載例】シフト記号表!$C$5:$W$46,21,FALSE))</f>
        <v>7</v>
      </c>
      <c r="AO25" s="140">
        <f>IF(AO24="","",VLOOKUP(AO24,【記載例】シフト記号表!$C$5:$W$46,21,FALSE))</f>
        <v>7</v>
      </c>
      <c r="AP25" s="141">
        <f>IF(AP24="","",VLOOKUP(AP24,【記載例】シフト記号表!$C$5:$W$46,21,FALSE))</f>
        <v>7</v>
      </c>
      <c r="AQ25" s="141">
        <f>IF(AQ24="","",VLOOKUP(AQ24,【記載例】シフト記号表!$C$5:$W$46,21,FALSE))</f>
        <v>7</v>
      </c>
      <c r="AR25" s="141" t="str">
        <f>IF(AR24="","",VLOOKUP(AR24,【記載例】シフト記号表!$C$5:$W$46,21,FALSE))</f>
        <v>-</v>
      </c>
      <c r="AS25" s="141" t="str">
        <f>IF(AS24="","",VLOOKUP(AS24,【記載例】シフト記号表!$C$5:$W$46,21,FALSE))</f>
        <v>-</v>
      </c>
      <c r="AT25" s="141">
        <f>IF(AT24="","",VLOOKUP(AT24,【記載例】シフト記号表!$C$5:$W$46,21,FALSE))</f>
        <v>7</v>
      </c>
      <c r="AU25" s="142">
        <f>IF(AU24="","",VLOOKUP(AU24,【記載例】シフト記号表!$C$5:$W$46,21,FALSE))</f>
        <v>7</v>
      </c>
      <c r="AV25" s="140">
        <f>IF(AV24="","",VLOOKUP(AV24,【記載例】シフト記号表!$C$5:$W$46,21,FALSE))</f>
        <v>7</v>
      </c>
      <c r="AW25" s="141">
        <f>IF(AW24="","",VLOOKUP(AW24,【記載例】シフト記号表!$C$5:$W$46,21,FALSE))</f>
        <v>7</v>
      </c>
      <c r="AX25" s="141">
        <f>IF(AX24="","",VLOOKUP(AX24,【記載例】シフト記号表!$C$5:$W$46,21,FALSE))</f>
        <v>7</v>
      </c>
      <c r="AY25" s="141" t="str">
        <f>IF(AY24="","",VLOOKUP(AY24,【記載例】シフト記号表!$C$5:$W$46,21,FALSE))</f>
        <v>-</v>
      </c>
      <c r="AZ25" s="141" t="str">
        <f>IF(AZ24="","",VLOOKUP(AZ24,【記載例】シフト記号表!$C$5:$W$46,21,FALSE))</f>
        <v>-</v>
      </c>
      <c r="BA25" s="141">
        <f>IF(BA24="","",VLOOKUP(BA24,【記載例】シフト記号表!$C$5:$W$46,21,FALSE))</f>
        <v>7</v>
      </c>
      <c r="BB25" s="142">
        <f>IF(BB24="","",VLOOKUP(BB24,【記載例】シフト記号表!$C$5:$W$46,21,FALSE))</f>
        <v>7</v>
      </c>
      <c r="BC25" s="140">
        <f>IF(BC24="","",VLOOKUP(BC24,【記載例】シフト記号表!$C$5:$W$46,21,FALSE))</f>
        <v>7</v>
      </c>
      <c r="BD25" s="141">
        <f>IF(BD24="","",VLOOKUP(BD24,【記載例】シフト記号表!$C$5:$W$46,21,FALSE))</f>
        <v>7</v>
      </c>
      <c r="BE25" s="141" t="str">
        <f>IF(BE24="","",VLOOKUP(BE24,シフト記号表!$C$5:$W$46,21,FALSE))</f>
        <v/>
      </c>
      <c r="BF25" s="345">
        <f>IF($BI$3="計画",SUM(AA25:BB25),IF($BI$3="実績",SUM(AA25:BE25),""))</f>
        <v>154</v>
      </c>
      <c r="BG25" s="346"/>
      <c r="BH25" s="347">
        <f>IF($BI$3="計画",BF25/4,IF($BI$3="実績",(BF25/($T$10/7)),""))</f>
        <v>35.933333333333337</v>
      </c>
      <c r="BI25" s="348"/>
      <c r="BJ25" s="335"/>
      <c r="BK25" s="319"/>
      <c r="BL25" s="319"/>
      <c r="BM25" s="319"/>
      <c r="BN25" s="336"/>
    </row>
    <row r="26" spans="2:66" ht="20.25" customHeight="1" x14ac:dyDescent="0.4">
      <c r="B26" s="143"/>
      <c r="C26" s="302"/>
      <c r="D26" s="306"/>
      <c r="E26" s="307"/>
      <c r="F26" s="308"/>
      <c r="G26" s="349"/>
      <c r="H26" s="325"/>
      <c r="I26" s="324" t="str">
        <f>G25</f>
        <v>計画作成担当者</v>
      </c>
      <c r="J26" s="325"/>
      <c r="K26" s="324" t="str">
        <f>M25</f>
        <v>A</v>
      </c>
      <c r="L26" s="325"/>
      <c r="M26" s="326"/>
      <c r="N26" s="327"/>
      <c r="O26" s="324"/>
      <c r="P26" s="328"/>
      <c r="Q26" s="328"/>
      <c r="R26" s="325"/>
      <c r="S26" s="321"/>
      <c r="T26" s="322"/>
      <c r="U26" s="323"/>
      <c r="V26" s="144" t="s">
        <v>124</v>
      </c>
      <c r="W26" s="163"/>
      <c r="X26" s="163"/>
      <c r="Y26" s="164"/>
      <c r="Z26" s="165"/>
      <c r="AA26" s="148">
        <f>IF(AA24="","",VLOOKUP(AA24,【記載例】シフト記号表!$C$5:$Y$46,23,FALSE))</f>
        <v>1</v>
      </c>
      <c r="AB26" s="149">
        <f>IF(AB24="","",VLOOKUP(AB24,【記載例】シフト記号表!$C$5:$Y$46,23,FALSE))</f>
        <v>1</v>
      </c>
      <c r="AC26" s="149">
        <f>IF(AC24="","",VLOOKUP(AC24,【記載例】シフト記号表!$C$5:$Y$46,23,FALSE))</f>
        <v>1</v>
      </c>
      <c r="AD26" s="149" t="str">
        <f>IF(AD24="","",VLOOKUP(AD24,【記載例】シフト記号表!$C$5:$Y$46,23,FALSE))</f>
        <v>-</v>
      </c>
      <c r="AE26" s="149" t="str">
        <f>IF(AE24="","",VLOOKUP(AE24,【記載例】シフト記号表!$C$5:$Y$46,23,FALSE))</f>
        <v>-</v>
      </c>
      <c r="AF26" s="149">
        <f>IF(AF24="","",VLOOKUP(AF24,【記載例】シフト記号表!$C$5:$Y$46,23,FALSE))</f>
        <v>1</v>
      </c>
      <c r="AG26" s="150">
        <f>IF(AG24="","",VLOOKUP(AG24,【記載例】シフト記号表!$C$5:$Y$46,23,FALSE))</f>
        <v>1</v>
      </c>
      <c r="AH26" s="148">
        <f>IF(AH24="","",VLOOKUP(AH24,【記載例】シフト記号表!$C$5:$Y$46,23,FALSE))</f>
        <v>1</v>
      </c>
      <c r="AI26" s="149">
        <f>IF(AI24="","",VLOOKUP(AI24,【記載例】シフト記号表!$C$5:$Y$46,23,FALSE))</f>
        <v>1</v>
      </c>
      <c r="AJ26" s="149">
        <f>IF(AJ24="","",VLOOKUP(AJ24,【記載例】シフト記号表!$C$5:$Y$46,23,FALSE))</f>
        <v>1</v>
      </c>
      <c r="AK26" s="149" t="str">
        <f>IF(AK24="","",VLOOKUP(AK24,【記載例】シフト記号表!$C$5:$Y$46,23,FALSE))</f>
        <v>-</v>
      </c>
      <c r="AL26" s="149" t="str">
        <f>IF(AL24="","",VLOOKUP(AL24,【記載例】シフト記号表!$C$5:$Y$46,23,FALSE))</f>
        <v>-</v>
      </c>
      <c r="AM26" s="149">
        <f>IF(AM24="","",VLOOKUP(AM24,【記載例】シフト記号表!$C$5:$Y$46,23,FALSE))</f>
        <v>1</v>
      </c>
      <c r="AN26" s="150">
        <f>IF(AN24="","",VLOOKUP(AN24,【記載例】シフト記号表!$C$5:$Y$46,23,FALSE))</f>
        <v>1</v>
      </c>
      <c r="AO26" s="148">
        <f>IF(AO24="","",VLOOKUP(AO24,【記載例】シフト記号表!$C$5:$Y$46,23,FALSE))</f>
        <v>1</v>
      </c>
      <c r="AP26" s="149">
        <f>IF(AP24="","",VLOOKUP(AP24,【記載例】シフト記号表!$C$5:$Y$46,23,FALSE))</f>
        <v>1</v>
      </c>
      <c r="AQ26" s="149">
        <f>IF(AQ24="","",VLOOKUP(AQ24,【記載例】シフト記号表!$C$5:$Y$46,23,FALSE))</f>
        <v>1</v>
      </c>
      <c r="AR26" s="149" t="str">
        <f>IF(AR24="","",VLOOKUP(AR24,【記載例】シフト記号表!$C$5:$Y$46,23,FALSE))</f>
        <v>-</v>
      </c>
      <c r="AS26" s="149" t="str">
        <f>IF(AS24="","",VLOOKUP(AS24,【記載例】シフト記号表!$C$5:$Y$46,23,FALSE))</f>
        <v>-</v>
      </c>
      <c r="AT26" s="149">
        <f>IF(AT24="","",VLOOKUP(AT24,【記載例】シフト記号表!$C$5:$Y$46,23,FALSE))</f>
        <v>1</v>
      </c>
      <c r="AU26" s="150">
        <f>IF(AU24="","",VLOOKUP(AU24,【記載例】シフト記号表!$C$5:$Y$46,23,FALSE))</f>
        <v>1</v>
      </c>
      <c r="AV26" s="148">
        <f>IF(AV24="","",VLOOKUP(AV24,【記載例】シフト記号表!$C$5:$Y$46,23,FALSE))</f>
        <v>1</v>
      </c>
      <c r="AW26" s="149">
        <f>IF(AW24="","",VLOOKUP(AW24,【記載例】シフト記号表!$C$5:$Y$46,23,FALSE))</f>
        <v>1</v>
      </c>
      <c r="AX26" s="149">
        <f>IF(AX24="","",VLOOKUP(AX24,【記載例】シフト記号表!$C$5:$Y$46,23,FALSE))</f>
        <v>1</v>
      </c>
      <c r="AY26" s="149" t="str">
        <f>IF(AY24="","",VLOOKUP(AY24,【記載例】シフト記号表!$C$5:$Y$46,23,FALSE))</f>
        <v>-</v>
      </c>
      <c r="AZ26" s="149" t="str">
        <f>IF(AZ24="","",VLOOKUP(AZ24,【記載例】シフト記号表!$C$5:$Y$46,23,FALSE))</f>
        <v>-</v>
      </c>
      <c r="BA26" s="149">
        <f>IF(BA24="","",VLOOKUP(BA24,【記載例】シフト記号表!$C$5:$Y$46,23,FALSE))</f>
        <v>1</v>
      </c>
      <c r="BB26" s="150">
        <f>IF(BB24="","",VLOOKUP(BB24,【記載例】シフト記号表!$C$5:$Y$46,23,FALSE))</f>
        <v>1</v>
      </c>
      <c r="BC26" s="148">
        <f>IF(BC24="","",VLOOKUP(BC24,【記載例】シフト記号表!$C$5:$Y$46,23,FALSE))</f>
        <v>1</v>
      </c>
      <c r="BD26" s="149">
        <f>IF(BD24="","",VLOOKUP(BD24,【記載例】シフト記号表!$C$5:$Y$46,23,FALSE))</f>
        <v>1</v>
      </c>
      <c r="BE26" s="149" t="str">
        <f>IF(BE24="","",VLOOKUP(BE24,シフト記号表!$C$5:$Y$46,23,FALSE))</f>
        <v/>
      </c>
      <c r="BF26" s="350">
        <f>IF($BI$3="計画",SUM(AA26:BB26),IF($BI$3="実績",SUM(AA26:BE26),""))</f>
        <v>22</v>
      </c>
      <c r="BG26" s="351"/>
      <c r="BH26" s="352">
        <f>IF($BI$3="計画",BF26/4,IF($BI$3="実績",(BF26/($T$10/7)),""))</f>
        <v>5.1333333333333337</v>
      </c>
      <c r="BI26" s="353"/>
      <c r="BJ26" s="337"/>
      <c r="BK26" s="322"/>
      <c r="BL26" s="322"/>
      <c r="BM26" s="322"/>
      <c r="BN26" s="338"/>
    </row>
    <row r="27" spans="2:66" ht="20.25" customHeight="1" x14ac:dyDescent="0.4">
      <c r="B27" s="152"/>
      <c r="C27" s="354"/>
      <c r="D27" s="355"/>
      <c r="E27" s="307"/>
      <c r="F27" s="308"/>
      <c r="G27" s="339"/>
      <c r="H27" s="340"/>
      <c r="I27" s="135"/>
      <c r="J27" s="133"/>
      <c r="K27" s="135"/>
      <c r="L27" s="133"/>
      <c r="M27" s="358"/>
      <c r="N27" s="359"/>
      <c r="O27" s="343"/>
      <c r="P27" s="344"/>
      <c r="Q27" s="344"/>
      <c r="R27" s="340"/>
      <c r="S27" s="362" t="s">
        <v>176</v>
      </c>
      <c r="T27" s="363"/>
      <c r="U27" s="364"/>
      <c r="V27" s="155" t="s">
        <v>17</v>
      </c>
      <c r="W27" s="156"/>
      <c r="X27" s="156"/>
      <c r="Y27" s="157"/>
      <c r="Z27" s="158"/>
      <c r="AA27" s="159" t="s">
        <v>54</v>
      </c>
      <c r="AB27" s="160" t="s">
        <v>54</v>
      </c>
      <c r="AC27" s="160" t="s">
        <v>54</v>
      </c>
      <c r="AD27" s="160" t="s">
        <v>42</v>
      </c>
      <c r="AE27" s="160" t="s">
        <v>42</v>
      </c>
      <c r="AF27" s="160" t="s">
        <v>54</v>
      </c>
      <c r="AG27" s="161" t="s">
        <v>54</v>
      </c>
      <c r="AH27" s="159" t="s">
        <v>54</v>
      </c>
      <c r="AI27" s="160" t="s">
        <v>54</v>
      </c>
      <c r="AJ27" s="160" t="s">
        <v>54</v>
      </c>
      <c r="AK27" s="160" t="s">
        <v>42</v>
      </c>
      <c r="AL27" s="160" t="s">
        <v>42</v>
      </c>
      <c r="AM27" s="160" t="s">
        <v>54</v>
      </c>
      <c r="AN27" s="161" t="s">
        <v>54</v>
      </c>
      <c r="AO27" s="159" t="s">
        <v>54</v>
      </c>
      <c r="AP27" s="160" t="s">
        <v>54</v>
      </c>
      <c r="AQ27" s="160" t="s">
        <v>54</v>
      </c>
      <c r="AR27" s="160" t="s">
        <v>42</v>
      </c>
      <c r="AS27" s="160" t="s">
        <v>42</v>
      </c>
      <c r="AT27" s="160" t="s">
        <v>54</v>
      </c>
      <c r="AU27" s="161" t="s">
        <v>54</v>
      </c>
      <c r="AV27" s="159" t="s">
        <v>54</v>
      </c>
      <c r="AW27" s="160" t="s">
        <v>54</v>
      </c>
      <c r="AX27" s="160" t="s">
        <v>54</v>
      </c>
      <c r="AY27" s="160" t="s">
        <v>42</v>
      </c>
      <c r="AZ27" s="160" t="s">
        <v>42</v>
      </c>
      <c r="BA27" s="160" t="s">
        <v>54</v>
      </c>
      <c r="BB27" s="161" t="s">
        <v>54</v>
      </c>
      <c r="BC27" s="159" t="s">
        <v>54</v>
      </c>
      <c r="BD27" s="160" t="s">
        <v>54</v>
      </c>
      <c r="BE27" s="162"/>
      <c r="BF27" s="365"/>
      <c r="BG27" s="366"/>
      <c r="BH27" s="367"/>
      <c r="BI27" s="368"/>
      <c r="BJ27" s="369" t="s">
        <v>200</v>
      </c>
      <c r="BK27" s="363"/>
      <c r="BL27" s="363"/>
      <c r="BM27" s="363"/>
      <c r="BN27" s="370"/>
    </row>
    <row r="28" spans="2:66" ht="20.25" customHeight="1" x14ac:dyDescent="0.4">
      <c r="B28" s="134">
        <f>B25+1</f>
        <v>4</v>
      </c>
      <c r="C28" s="302"/>
      <c r="D28" s="306"/>
      <c r="E28" s="307"/>
      <c r="F28" s="308"/>
      <c r="G28" s="339" t="s">
        <v>133</v>
      </c>
      <c r="H28" s="340"/>
      <c r="I28" s="135"/>
      <c r="J28" s="133"/>
      <c r="K28" s="135"/>
      <c r="L28" s="133"/>
      <c r="M28" s="341" t="s">
        <v>157</v>
      </c>
      <c r="N28" s="342"/>
      <c r="O28" s="343" t="s">
        <v>143</v>
      </c>
      <c r="P28" s="344"/>
      <c r="Q28" s="344"/>
      <c r="R28" s="340"/>
      <c r="S28" s="318"/>
      <c r="T28" s="319"/>
      <c r="U28" s="320"/>
      <c r="V28" s="136" t="s">
        <v>82</v>
      </c>
      <c r="W28" s="137"/>
      <c r="X28" s="137"/>
      <c r="Y28" s="138"/>
      <c r="Z28" s="139"/>
      <c r="AA28" s="140">
        <f>IF(AA27="","",VLOOKUP(AA27,【記載例】シフト記号表!$C$5:$W$46,21,FALSE))</f>
        <v>4.0000000000000018</v>
      </c>
      <c r="AB28" s="141">
        <f>IF(AB27="","",VLOOKUP(AB27,【記載例】シフト記号表!$C$5:$W$46,21,FALSE))</f>
        <v>4.0000000000000018</v>
      </c>
      <c r="AC28" s="141">
        <f>IF(AC27="","",VLOOKUP(AC27,【記載例】シフト記号表!$C$5:$W$46,21,FALSE))</f>
        <v>4.0000000000000018</v>
      </c>
      <c r="AD28" s="141" t="str">
        <f>IF(AD27="","",VLOOKUP(AD27,【記載例】シフト記号表!$C$5:$W$46,21,FALSE))</f>
        <v>-</v>
      </c>
      <c r="AE28" s="141" t="str">
        <f>IF(AE27="","",VLOOKUP(AE27,【記載例】シフト記号表!$C$5:$W$46,21,FALSE))</f>
        <v>-</v>
      </c>
      <c r="AF28" s="141">
        <f>IF(AF27="","",VLOOKUP(AF27,【記載例】シフト記号表!$C$5:$W$46,21,FALSE))</f>
        <v>4.0000000000000018</v>
      </c>
      <c r="AG28" s="142">
        <f>IF(AG27="","",VLOOKUP(AG27,【記載例】シフト記号表!$C$5:$W$46,21,FALSE))</f>
        <v>4.0000000000000018</v>
      </c>
      <c r="AH28" s="140">
        <f>IF(AH27="","",VLOOKUP(AH27,【記載例】シフト記号表!$C$5:$W$46,21,FALSE))</f>
        <v>4.0000000000000018</v>
      </c>
      <c r="AI28" s="141">
        <f>IF(AI27="","",VLOOKUP(AI27,【記載例】シフト記号表!$C$5:$W$46,21,FALSE))</f>
        <v>4.0000000000000018</v>
      </c>
      <c r="AJ28" s="141">
        <f>IF(AJ27="","",VLOOKUP(AJ27,【記載例】シフト記号表!$C$5:$W$46,21,FALSE))</f>
        <v>4.0000000000000018</v>
      </c>
      <c r="AK28" s="141" t="str">
        <f>IF(AK27="","",VLOOKUP(AK27,【記載例】シフト記号表!$C$5:$W$46,21,FALSE))</f>
        <v>-</v>
      </c>
      <c r="AL28" s="141" t="str">
        <f>IF(AL27="","",VLOOKUP(AL27,【記載例】シフト記号表!$C$5:$W$46,21,FALSE))</f>
        <v>-</v>
      </c>
      <c r="AM28" s="141">
        <f>IF(AM27="","",VLOOKUP(AM27,【記載例】シフト記号表!$C$5:$W$46,21,FALSE))</f>
        <v>4.0000000000000018</v>
      </c>
      <c r="AN28" s="142">
        <f>IF(AN27="","",VLOOKUP(AN27,【記載例】シフト記号表!$C$5:$W$46,21,FALSE))</f>
        <v>4.0000000000000018</v>
      </c>
      <c r="AO28" s="140">
        <f>IF(AO27="","",VLOOKUP(AO27,【記載例】シフト記号表!$C$5:$W$46,21,FALSE))</f>
        <v>4.0000000000000018</v>
      </c>
      <c r="AP28" s="141">
        <f>IF(AP27="","",VLOOKUP(AP27,【記載例】シフト記号表!$C$5:$W$46,21,FALSE))</f>
        <v>4.0000000000000018</v>
      </c>
      <c r="AQ28" s="141">
        <f>IF(AQ27="","",VLOOKUP(AQ27,【記載例】シフト記号表!$C$5:$W$46,21,FALSE))</f>
        <v>4.0000000000000018</v>
      </c>
      <c r="AR28" s="141" t="str">
        <f>IF(AR27="","",VLOOKUP(AR27,【記載例】シフト記号表!$C$5:$W$46,21,FALSE))</f>
        <v>-</v>
      </c>
      <c r="AS28" s="141" t="str">
        <f>IF(AS27="","",VLOOKUP(AS27,【記載例】シフト記号表!$C$5:$W$46,21,FALSE))</f>
        <v>-</v>
      </c>
      <c r="AT28" s="141">
        <f>IF(AT27="","",VLOOKUP(AT27,【記載例】シフト記号表!$C$5:$W$46,21,FALSE))</f>
        <v>4.0000000000000018</v>
      </c>
      <c r="AU28" s="142">
        <f>IF(AU27="","",VLOOKUP(AU27,【記載例】シフト記号表!$C$5:$W$46,21,FALSE))</f>
        <v>4.0000000000000018</v>
      </c>
      <c r="AV28" s="140">
        <f>IF(AV27="","",VLOOKUP(AV27,【記載例】シフト記号表!$C$5:$W$46,21,FALSE))</f>
        <v>4.0000000000000018</v>
      </c>
      <c r="AW28" s="141">
        <f>IF(AW27="","",VLOOKUP(AW27,【記載例】シフト記号表!$C$5:$W$46,21,FALSE))</f>
        <v>4.0000000000000018</v>
      </c>
      <c r="AX28" s="141">
        <f>IF(AX27="","",VLOOKUP(AX27,【記載例】シフト記号表!$C$5:$W$46,21,FALSE))</f>
        <v>4.0000000000000018</v>
      </c>
      <c r="AY28" s="141" t="str">
        <f>IF(AY27="","",VLOOKUP(AY27,【記載例】シフト記号表!$C$5:$W$46,21,FALSE))</f>
        <v>-</v>
      </c>
      <c r="AZ28" s="141" t="str">
        <f>IF(AZ27="","",VLOOKUP(AZ27,【記載例】シフト記号表!$C$5:$W$46,21,FALSE))</f>
        <v>-</v>
      </c>
      <c r="BA28" s="141">
        <f>IF(BA27="","",VLOOKUP(BA27,【記載例】シフト記号表!$C$5:$W$46,21,FALSE))</f>
        <v>4.0000000000000018</v>
      </c>
      <c r="BB28" s="142">
        <f>IF(BB27="","",VLOOKUP(BB27,【記載例】シフト記号表!$C$5:$W$46,21,FALSE))</f>
        <v>4.0000000000000018</v>
      </c>
      <c r="BC28" s="140">
        <f>IF(BC27="","",VLOOKUP(BC27,【記載例】シフト記号表!$C$5:$W$46,21,FALSE))</f>
        <v>4.0000000000000018</v>
      </c>
      <c r="BD28" s="141">
        <f>IF(BD27="","",VLOOKUP(BD27,【記載例】シフト記号表!$C$5:$W$46,21,FALSE))</f>
        <v>4.0000000000000018</v>
      </c>
      <c r="BE28" s="141" t="str">
        <f>IF(BE27="","",VLOOKUP(BE27,シフト記号表!$C$5:$W$46,21,FALSE))</f>
        <v/>
      </c>
      <c r="BF28" s="345">
        <f>IF($BI$3="計画",SUM(AA28:BB28),IF($BI$3="実績",SUM(AA28:BE28),""))</f>
        <v>88.000000000000014</v>
      </c>
      <c r="BG28" s="346"/>
      <c r="BH28" s="347">
        <f>IF($BI$3="計画",BF28/4,IF($BI$3="実績",(BF28/($T$10/7)),""))</f>
        <v>20.533333333333339</v>
      </c>
      <c r="BI28" s="348"/>
      <c r="BJ28" s="335"/>
      <c r="BK28" s="319"/>
      <c r="BL28" s="319"/>
      <c r="BM28" s="319"/>
      <c r="BN28" s="336"/>
    </row>
    <row r="29" spans="2:66" ht="20.25" customHeight="1" x14ac:dyDescent="0.4">
      <c r="B29" s="143"/>
      <c r="C29" s="302"/>
      <c r="D29" s="306"/>
      <c r="E29" s="307"/>
      <c r="F29" s="308"/>
      <c r="G29" s="349"/>
      <c r="H29" s="325"/>
      <c r="I29" s="324" t="str">
        <f>G28</f>
        <v>機能訓練指導員</v>
      </c>
      <c r="J29" s="325"/>
      <c r="K29" s="324" t="str">
        <f>M28</f>
        <v>B</v>
      </c>
      <c r="L29" s="325"/>
      <c r="M29" s="326"/>
      <c r="N29" s="327"/>
      <c r="O29" s="324"/>
      <c r="P29" s="328"/>
      <c r="Q29" s="328"/>
      <c r="R29" s="325"/>
      <c r="S29" s="321"/>
      <c r="T29" s="322"/>
      <c r="U29" s="323"/>
      <c r="V29" s="144" t="s">
        <v>124</v>
      </c>
      <c r="W29" s="166"/>
      <c r="X29" s="166"/>
      <c r="Y29" s="146"/>
      <c r="Z29" s="147"/>
      <c r="AA29" s="148" t="str">
        <f>IF(AA27="","",VLOOKUP(AA27,【記載例】シフト記号表!$C$5:$Y$46,23,FALSE))</f>
        <v/>
      </c>
      <c r="AB29" s="149" t="str">
        <f>IF(AB27="","",VLOOKUP(AB27,【記載例】シフト記号表!$C$5:$Y$46,23,FALSE))</f>
        <v/>
      </c>
      <c r="AC29" s="149" t="str">
        <f>IF(AC27="","",VLOOKUP(AC27,【記載例】シフト記号表!$C$5:$Y$46,23,FALSE))</f>
        <v/>
      </c>
      <c r="AD29" s="149" t="str">
        <f>IF(AD27="","",VLOOKUP(AD27,【記載例】シフト記号表!$C$5:$Y$46,23,FALSE))</f>
        <v>-</v>
      </c>
      <c r="AE29" s="149" t="str">
        <f>IF(AE27="","",VLOOKUP(AE27,【記載例】シフト記号表!$C$5:$Y$46,23,FALSE))</f>
        <v>-</v>
      </c>
      <c r="AF29" s="149" t="str">
        <f>IF(AF27="","",VLOOKUP(AF27,【記載例】シフト記号表!$C$5:$Y$46,23,FALSE))</f>
        <v/>
      </c>
      <c r="AG29" s="150" t="str">
        <f>IF(AG27="","",VLOOKUP(AG27,【記載例】シフト記号表!$C$5:$Y$46,23,FALSE))</f>
        <v/>
      </c>
      <c r="AH29" s="148" t="str">
        <f>IF(AH27="","",VLOOKUP(AH27,【記載例】シフト記号表!$C$5:$Y$46,23,FALSE))</f>
        <v/>
      </c>
      <c r="AI29" s="149" t="str">
        <f>IF(AI27="","",VLOOKUP(AI27,【記載例】シフト記号表!$C$5:$Y$46,23,FALSE))</f>
        <v/>
      </c>
      <c r="AJ29" s="149" t="str">
        <f>IF(AJ27="","",VLOOKUP(AJ27,【記載例】シフト記号表!$C$5:$Y$46,23,FALSE))</f>
        <v/>
      </c>
      <c r="AK29" s="149" t="str">
        <f>IF(AK27="","",VLOOKUP(AK27,【記載例】シフト記号表!$C$5:$Y$46,23,FALSE))</f>
        <v>-</v>
      </c>
      <c r="AL29" s="149" t="str">
        <f>IF(AL27="","",VLOOKUP(AL27,【記載例】シフト記号表!$C$5:$Y$46,23,FALSE))</f>
        <v>-</v>
      </c>
      <c r="AM29" s="149" t="str">
        <f>IF(AM27="","",VLOOKUP(AM27,【記載例】シフト記号表!$C$5:$Y$46,23,FALSE))</f>
        <v/>
      </c>
      <c r="AN29" s="150" t="str">
        <f>IF(AN27="","",VLOOKUP(AN27,【記載例】シフト記号表!$C$5:$Y$46,23,FALSE))</f>
        <v/>
      </c>
      <c r="AO29" s="148" t="str">
        <f>IF(AO27="","",VLOOKUP(AO27,【記載例】シフト記号表!$C$5:$Y$46,23,FALSE))</f>
        <v/>
      </c>
      <c r="AP29" s="149" t="str">
        <f>IF(AP27="","",VLOOKUP(AP27,【記載例】シフト記号表!$C$5:$Y$46,23,FALSE))</f>
        <v/>
      </c>
      <c r="AQ29" s="149" t="str">
        <f>IF(AQ27="","",VLOOKUP(AQ27,【記載例】シフト記号表!$C$5:$Y$46,23,FALSE))</f>
        <v/>
      </c>
      <c r="AR29" s="149" t="str">
        <f>IF(AR27="","",VLOOKUP(AR27,【記載例】シフト記号表!$C$5:$Y$46,23,FALSE))</f>
        <v>-</v>
      </c>
      <c r="AS29" s="149" t="str">
        <f>IF(AS27="","",VLOOKUP(AS27,【記載例】シフト記号表!$C$5:$Y$46,23,FALSE))</f>
        <v>-</v>
      </c>
      <c r="AT29" s="149" t="str">
        <f>IF(AT27="","",VLOOKUP(AT27,【記載例】シフト記号表!$C$5:$Y$46,23,FALSE))</f>
        <v/>
      </c>
      <c r="AU29" s="150" t="str">
        <f>IF(AU27="","",VLOOKUP(AU27,【記載例】シフト記号表!$C$5:$Y$46,23,FALSE))</f>
        <v/>
      </c>
      <c r="AV29" s="148" t="str">
        <f>IF(AV27="","",VLOOKUP(AV27,【記載例】シフト記号表!$C$5:$Y$46,23,FALSE))</f>
        <v/>
      </c>
      <c r="AW29" s="149" t="str">
        <f>IF(AW27="","",VLOOKUP(AW27,【記載例】シフト記号表!$C$5:$Y$46,23,FALSE))</f>
        <v/>
      </c>
      <c r="AX29" s="149" t="str">
        <f>IF(AX27="","",VLOOKUP(AX27,【記載例】シフト記号表!$C$5:$Y$46,23,FALSE))</f>
        <v/>
      </c>
      <c r="AY29" s="149" t="str">
        <f>IF(AY27="","",VLOOKUP(AY27,【記載例】シフト記号表!$C$5:$Y$46,23,FALSE))</f>
        <v>-</v>
      </c>
      <c r="AZ29" s="149" t="str">
        <f>IF(AZ27="","",VLOOKUP(AZ27,【記載例】シフト記号表!$C$5:$Y$46,23,FALSE))</f>
        <v>-</v>
      </c>
      <c r="BA29" s="149" t="str">
        <f>IF(BA27="","",VLOOKUP(BA27,【記載例】シフト記号表!$C$5:$Y$46,23,FALSE))</f>
        <v/>
      </c>
      <c r="BB29" s="150" t="str">
        <f>IF(BB27="","",VLOOKUP(BB27,【記載例】シフト記号表!$C$5:$Y$46,23,FALSE))</f>
        <v/>
      </c>
      <c r="BC29" s="148" t="str">
        <f>IF(BC27="","",VLOOKUP(BC27,【記載例】シフト記号表!$C$5:$Y$46,23,FALSE))</f>
        <v/>
      </c>
      <c r="BD29" s="149" t="str">
        <f>IF(BD27="","",VLOOKUP(BD27,【記載例】シフト記号表!$C$5:$Y$46,23,FALSE))</f>
        <v/>
      </c>
      <c r="BE29" s="149" t="str">
        <f>IF(BE27="","",VLOOKUP(BE27,シフト記号表!$C$5:$Y$46,23,FALSE))</f>
        <v/>
      </c>
      <c r="BF29" s="350">
        <f>IF($BI$3="計画",SUM(AA29:BB29),IF($BI$3="実績",SUM(AA29:BE29),""))</f>
        <v>0</v>
      </c>
      <c r="BG29" s="351"/>
      <c r="BH29" s="352">
        <f>IF($BI$3="計画",BF29/4,IF($BI$3="実績",(BF29/($T$10/7)),""))</f>
        <v>0</v>
      </c>
      <c r="BI29" s="353"/>
      <c r="BJ29" s="337"/>
      <c r="BK29" s="322"/>
      <c r="BL29" s="322"/>
      <c r="BM29" s="322"/>
      <c r="BN29" s="338"/>
    </row>
    <row r="30" spans="2:66" ht="20.25" customHeight="1" x14ac:dyDescent="0.4">
      <c r="B30" s="152"/>
      <c r="C30" s="354"/>
      <c r="D30" s="355"/>
      <c r="E30" s="307"/>
      <c r="F30" s="308"/>
      <c r="G30" s="339"/>
      <c r="H30" s="340"/>
      <c r="I30" s="135"/>
      <c r="J30" s="133"/>
      <c r="K30" s="135"/>
      <c r="L30" s="133"/>
      <c r="M30" s="358"/>
      <c r="N30" s="359"/>
      <c r="O30" s="343"/>
      <c r="P30" s="344"/>
      <c r="Q30" s="344"/>
      <c r="R30" s="340"/>
      <c r="S30" s="362" t="s">
        <v>177</v>
      </c>
      <c r="T30" s="363"/>
      <c r="U30" s="364"/>
      <c r="V30" s="155" t="s">
        <v>17</v>
      </c>
      <c r="W30" s="156"/>
      <c r="X30" s="156"/>
      <c r="Y30" s="157"/>
      <c r="Z30" s="158"/>
      <c r="AA30" s="159" t="s">
        <v>50</v>
      </c>
      <c r="AB30" s="160" t="s">
        <v>50</v>
      </c>
      <c r="AC30" s="160" t="s">
        <v>50</v>
      </c>
      <c r="AD30" s="160" t="s">
        <v>42</v>
      </c>
      <c r="AE30" s="160" t="s">
        <v>42</v>
      </c>
      <c r="AF30" s="160" t="s">
        <v>50</v>
      </c>
      <c r="AG30" s="161" t="s">
        <v>50</v>
      </c>
      <c r="AH30" s="159" t="s">
        <v>50</v>
      </c>
      <c r="AI30" s="160" t="s">
        <v>50</v>
      </c>
      <c r="AJ30" s="160" t="s">
        <v>50</v>
      </c>
      <c r="AK30" s="160" t="s">
        <v>42</v>
      </c>
      <c r="AL30" s="160" t="s">
        <v>42</v>
      </c>
      <c r="AM30" s="160" t="s">
        <v>50</v>
      </c>
      <c r="AN30" s="161" t="s">
        <v>50</v>
      </c>
      <c r="AO30" s="159" t="s">
        <v>50</v>
      </c>
      <c r="AP30" s="160" t="s">
        <v>50</v>
      </c>
      <c r="AQ30" s="160" t="s">
        <v>50</v>
      </c>
      <c r="AR30" s="160" t="s">
        <v>42</v>
      </c>
      <c r="AS30" s="160" t="s">
        <v>42</v>
      </c>
      <c r="AT30" s="160" t="s">
        <v>50</v>
      </c>
      <c r="AU30" s="161" t="s">
        <v>50</v>
      </c>
      <c r="AV30" s="159" t="s">
        <v>50</v>
      </c>
      <c r="AW30" s="160" t="s">
        <v>50</v>
      </c>
      <c r="AX30" s="160" t="s">
        <v>50</v>
      </c>
      <c r="AY30" s="160" t="s">
        <v>42</v>
      </c>
      <c r="AZ30" s="160" t="s">
        <v>42</v>
      </c>
      <c r="BA30" s="160" t="s">
        <v>50</v>
      </c>
      <c r="BB30" s="161" t="s">
        <v>50</v>
      </c>
      <c r="BC30" s="159" t="s">
        <v>50</v>
      </c>
      <c r="BD30" s="160" t="s">
        <v>50</v>
      </c>
      <c r="BE30" s="162"/>
      <c r="BF30" s="365"/>
      <c r="BG30" s="366"/>
      <c r="BH30" s="367"/>
      <c r="BI30" s="368"/>
      <c r="BJ30" s="369"/>
      <c r="BK30" s="363"/>
      <c r="BL30" s="363"/>
      <c r="BM30" s="363"/>
      <c r="BN30" s="370"/>
    </row>
    <row r="31" spans="2:66" ht="20.25" customHeight="1" x14ac:dyDescent="0.4">
      <c r="B31" s="134">
        <f>B28+1</f>
        <v>5</v>
      </c>
      <c r="C31" s="302"/>
      <c r="D31" s="306"/>
      <c r="E31" s="307"/>
      <c r="F31" s="308"/>
      <c r="G31" s="339" t="s">
        <v>131</v>
      </c>
      <c r="H31" s="340"/>
      <c r="I31" s="135"/>
      <c r="J31" s="133"/>
      <c r="K31" s="135"/>
      <c r="L31" s="133"/>
      <c r="M31" s="341" t="s">
        <v>110</v>
      </c>
      <c r="N31" s="342"/>
      <c r="O31" s="343" t="s">
        <v>137</v>
      </c>
      <c r="P31" s="344"/>
      <c r="Q31" s="344"/>
      <c r="R31" s="340"/>
      <c r="S31" s="318"/>
      <c r="T31" s="319"/>
      <c r="U31" s="320"/>
      <c r="V31" s="136" t="s">
        <v>82</v>
      </c>
      <c r="W31" s="137"/>
      <c r="X31" s="137"/>
      <c r="Y31" s="138"/>
      <c r="Z31" s="139"/>
      <c r="AA31" s="140">
        <f>IF(AA30="","",VLOOKUP(AA30,【記載例】シフト記号表!$C$5:$W$46,21,FALSE))</f>
        <v>7</v>
      </c>
      <c r="AB31" s="141">
        <f>IF(AB30="","",VLOOKUP(AB30,【記載例】シフト記号表!$C$5:$W$46,21,FALSE))</f>
        <v>7</v>
      </c>
      <c r="AC31" s="141">
        <f>IF(AC30="","",VLOOKUP(AC30,【記載例】シフト記号表!$C$5:$W$46,21,FALSE))</f>
        <v>7</v>
      </c>
      <c r="AD31" s="141" t="str">
        <f>IF(AD30="","",VLOOKUP(AD30,【記載例】シフト記号表!$C$5:$W$46,21,FALSE))</f>
        <v>-</v>
      </c>
      <c r="AE31" s="141" t="str">
        <f>IF(AE30="","",VLOOKUP(AE30,【記載例】シフト記号表!$C$5:$W$46,21,FALSE))</f>
        <v>-</v>
      </c>
      <c r="AF31" s="141">
        <f>IF(AF30="","",VLOOKUP(AF30,【記載例】シフト記号表!$C$5:$W$46,21,FALSE))</f>
        <v>7</v>
      </c>
      <c r="AG31" s="142">
        <f>IF(AG30="","",VLOOKUP(AG30,【記載例】シフト記号表!$C$5:$W$46,21,FALSE))</f>
        <v>7</v>
      </c>
      <c r="AH31" s="140">
        <f>IF(AH30="","",VLOOKUP(AH30,【記載例】シフト記号表!$C$5:$W$46,21,FALSE))</f>
        <v>7</v>
      </c>
      <c r="AI31" s="141">
        <f>IF(AI30="","",VLOOKUP(AI30,【記載例】シフト記号表!$C$5:$W$46,21,FALSE))</f>
        <v>7</v>
      </c>
      <c r="AJ31" s="141">
        <f>IF(AJ30="","",VLOOKUP(AJ30,【記載例】シフト記号表!$C$5:$W$46,21,FALSE))</f>
        <v>7</v>
      </c>
      <c r="AK31" s="141" t="str">
        <f>IF(AK30="","",VLOOKUP(AK30,【記載例】シフト記号表!$C$5:$W$46,21,FALSE))</f>
        <v>-</v>
      </c>
      <c r="AL31" s="141" t="str">
        <f>IF(AL30="","",VLOOKUP(AL30,【記載例】シフト記号表!$C$5:$W$46,21,FALSE))</f>
        <v>-</v>
      </c>
      <c r="AM31" s="141">
        <f>IF(AM30="","",VLOOKUP(AM30,【記載例】シフト記号表!$C$5:$W$46,21,FALSE))</f>
        <v>7</v>
      </c>
      <c r="AN31" s="142">
        <f>IF(AN30="","",VLOOKUP(AN30,【記載例】シフト記号表!$C$5:$W$46,21,FALSE))</f>
        <v>7</v>
      </c>
      <c r="AO31" s="140">
        <f>IF(AO30="","",VLOOKUP(AO30,【記載例】シフト記号表!$C$5:$W$46,21,FALSE))</f>
        <v>7</v>
      </c>
      <c r="AP31" s="141">
        <f>IF(AP30="","",VLOOKUP(AP30,【記載例】シフト記号表!$C$5:$W$46,21,FALSE))</f>
        <v>7</v>
      </c>
      <c r="AQ31" s="141">
        <f>IF(AQ30="","",VLOOKUP(AQ30,【記載例】シフト記号表!$C$5:$W$46,21,FALSE))</f>
        <v>7</v>
      </c>
      <c r="AR31" s="141" t="str">
        <f>IF(AR30="","",VLOOKUP(AR30,【記載例】シフト記号表!$C$5:$W$46,21,FALSE))</f>
        <v>-</v>
      </c>
      <c r="AS31" s="141" t="str">
        <f>IF(AS30="","",VLOOKUP(AS30,【記載例】シフト記号表!$C$5:$W$46,21,FALSE))</f>
        <v>-</v>
      </c>
      <c r="AT31" s="141">
        <f>IF(AT30="","",VLOOKUP(AT30,【記載例】シフト記号表!$C$5:$W$46,21,FALSE))</f>
        <v>7</v>
      </c>
      <c r="AU31" s="142">
        <f>IF(AU30="","",VLOOKUP(AU30,【記載例】シフト記号表!$C$5:$W$46,21,FALSE))</f>
        <v>7</v>
      </c>
      <c r="AV31" s="140">
        <f>IF(AV30="","",VLOOKUP(AV30,【記載例】シフト記号表!$C$5:$W$46,21,FALSE))</f>
        <v>7</v>
      </c>
      <c r="AW31" s="141">
        <f>IF(AW30="","",VLOOKUP(AW30,【記載例】シフト記号表!$C$5:$W$46,21,FALSE))</f>
        <v>7</v>
      </c>
      <c r="AX31" s="141">
        <f>IF(AX30="","",VLOOKUP(AX30,【記載例】シフト記号表!$C$5:$W$46,21,FALSE))</f>
        <v>7</v>
      </c>
      <c r="AY31" s="141" t="str">
        <f>IF(AY30="","",VLOOKUP(AY30,【記載例】シフト記号表!$C$5:$W$46,21,FALSE))</f>
        <v>-</v>
      </c>
      <c r="AZ31" s="141" t="str">
        <f>IF(AZ30="","",VLOOKUP(AZ30,【記載例】シフト記号表!$C$5:$W$46,21,FALSE))</f>
        <v>-</v>
      </c>
      <c r="BA31" s="141">
        <f>IF(BA30="","",VLOOKUP(BA30,【記載例】シフト記号表!$C$5:$W$46,21,FALSE))</f>
        <v>7</v>
      </c>
      <c r="BB31" s="142">
        <f>IF(BB30="","",VLOOKUP(BB30,【記載例】シフト記号表!$C$5:$W$46,21,FALSE))</f>
        <v>7</v>
      </c>
      <c r="BC31" s="140">
        <f>IF(BC30="","",VLOOKUP(BC30,【記載例】シフト記号表!$C$5:$W$46,21,FALSE))</f>
        <v>7</v>
      </c>
      <c r="BD31" s="141">
        <f>IF(BD30="","",VLOOKUP(BD30,【記載例】シフト記号表!$C$5:$W$46,21,FALSE))</f>
        <v>7</v>
      </c>
      <c r="BE31" s="141" t="str">
        <f>IF(BE30="","",VLOOKUP(BE30,シフト記号表!$C$5:$W$46,21,FALSE))</f>
        <v/>
      </c>
      <c r="BF31" s="345">
        <f>IF($BI$3="計画",SUM(AA31:BB31),IF($BI$3="実績",SUM(AA31:BE31),""))</f>
        <v>154</v>
      </c>
      <c r="BG31" s="346"/>
      <c r="BH31" s="347">
        <f>IF($BI$3="計画",BF31/4,IF($BI$3="実績",(BF31/($T$10/7)),""))</f>
        <v>35.933333333333337</v>
      </c>
      <c r="BI31" s="348"/>
      <c r="BJ31" s="335"/>
      <c r="BK31" s="319"/>
      <c r="BL31" s="319"/>
      <c r="BM31" s="319"/>
      <c r="BN31" s="336"/>
    </row>
    <row r="32" spans="2:66" ht="20.25" customHeight="1" x14ac:dyDescent="0.4">
      <c r="B32" s="143"/>
      <c r="C32" s="302"/>
      <c r="D32" s="306"/>
      <c r="E32" s="307"/>
      <c r="F32" s="308"/>
      <c r="G32" s="349"/>
      <c r="H32" s="325"/>
      <c r="I32" s="324" t="str">
        <f>G31</f>
        <v>看護職員</v>
      </c>
      <c r="J32" s="325"/>
      <c r="K32" s="324" t="str">
        <f>M31</f>
        <v>A</v>
      </c>
      <c r="L32" s="325"/>
      <c r="M32" s="326"/>
      <c r="N32" s="327"/>
      <c r="O32" s="324"/>
      <c r="P32" s="328"/>
      <c r="Q32" s="328"/>
      <c r="R32" s="325"/>
      <c r="S32" s="321"/>
      <c r="T32" s="322"/>
      <c r="U32" s="323"/>
      <c r="V32" s="144" t="s">
        <v>124</v>
      </c>
      <c r="W32" s="145"/>
      <c r="X32" s="145"/>
      <c r="Y32" s="167"/>
      <c r="Z32" s="168"/>
      <c r="AA32" s="148">
        <f>IF(AA30="","",VLOOKUP(AA30,【記載例】シフト記号表!$C$5:$Y$46,23,FALSE))</f>
        <v>1</v>
      </c>
      <c r="AB32" s="149">
        <f>IF(AB30="","",VLOOKUP(AB30,【記載例】シフト記号表!$C$5:$Y$46,23,FALSE))</f>
        <v>1</v>
      </c>
      <c r="AC32" s="149">
        <f>IF(AC30="","",VLOOKUP(AC30,【記載例】シフト記号表!$C$5:$Y$46,23,FALSE))</f>
        <v>1</v>
      </c>
      <c r="AD32" s="149" t="str">
        <f>IF(AD30="","",VLOOKUP(AD30,【記載例】シフト記号表!$C$5:$Y$46,23,FALSE))</f>
        <v>-</v>
      </c>
      <c r="AE32" s="149" t="str">
        <f>IF(AE30="","",VLOOKUP(AE30,【記載例】シフト記号表!$C$5:$Y$46,23,FALSE))</f>
        <v>-</v>
      </c>
      <c r="AF32" s="149">
        <f>IF(AF30="","",VLOOKUP(AF30,【記載例】シフト記号表!$C$5:$Y$46,23,FALSE))</f>
        <v>1</v>
      </c>
      <c r="AG32" s="150">
        <f>IF(AG30="","",VLOOKUP(AG30,【記載例】シフト記号表!$C$5:$Y$46,23,FALSE))</f>
        <v>1</v>
      </c>
      <c r="AH32" s="148">
        <f>IF(AH30="","",VLOOKUP(AH30,【記載例】シフト記号表!$C$5:$Y$46,23,FALSE))</f>
        <v>1</v>
      </c>
      <c r="AI32" s="149">
        <f>IF(AI30="","",VLOOKUP(AI30,【記載例】シフト記号表!$C$5:$Y$46,23,FALSE))</f>
        <v>1</v>
      </c>
      <c r="AJ32" s="149">
        <f>IF(AJ30="","",VLOOKUP(AJ30,【記載例】シフト記号表!$C$5:$Y$46,23,FALSE))</f>
        <v>1</v>
      </c>
      <c r="AK32" s="149" t="str">
        <f>IF(AK30="","",VLOOKUP(AK30,【記載例】シフト記号表!$C$5:$Y$46,23,FALSE))</f>
        <v>-</v>
      </c>
      <c r="AL32" s="149" t="str">
        <f>IF(AL30="","",VLOOKUP(AL30,【記載例】シフト記号表!$C$5:$Y$46,23,FALSE))</f>
        <v>-</v>
      </c>
      <c r="AM32" s="149">
        <f>IF(AM30="","",VLOOKUP(AM30,【記載例】シフト記号表!$C$5:$Y$46,23,FALSE))</f>
        <v>1</v>
      </c>
      <c r="AN32" s="150">
        <f>IF(AN30="","",VLOOKUP(AN30,【記載例】シフト記号表!$C$5:$Y$46,23,FALSE))</f>
        <v>1</v>
      </c>
      <c r="AO32" s="148">
        <f>IF(AO30="","",VLOOKUP(AO30,【記載例】シフト記号表!$C$5:$Y$46,23,FALSE))</f>
        <v>1</v>
      </c>
      <c r="AP32" s="149">
        <f>IF(AP30="","",VLOOKUP(AP30,【記載例】シフト記号表!$C$5:$Y$46,23,FALSE))</f>
        <v>1</v>
      </c>
      <c r="AQ32" s="149">
        <f>IF(AQ30="","",VLOOKUP(AQ30,【記載例】シフト記号表!$C$5:$Y$46,23,FALSE))</f>
        <v>1</v>
      </c>
      <c r="AR32" s="149" t="str">
        <f>IF(AR30="","",VLOOKUP(AR30,【記載例】シフト記号表!$C$5:$Y$46,23,FALSE))</f>
        <v>-</v>
      </c>
      <c r="AS32" s="149" t="str">
        <f>IF(AS30="","",VLOOKUP(AS30,【記載例】シフト記号表!$C$5:$Y$46,23,FALSE))</f>
        <v>-</v>
      </c>
      <c r="AT32" s="149">
        <f>IF(AT30="","",VLOOKUP(AT30,【記載例】シフト記号表!$C$5:$Y$46,23,FALSE))</f>
        <v>1</v>
      </c>
      <c r="AU32" s="150">
        <f>IF(AU30="","",VLOOKUP(AU30,【記載例】シフト記号表!$C$5:$Y$46,23,FALSE))</f>
        <v>1</v>
      </c>
      <c r="AV32" s="148">
        <f>IF(AV30="","",VLOOKUP(AV30,【記載例】シフト記号表!$C$5:$Y$46,23,FALSE))</f>
        <v>1</v>
      </c>
      <c r="AW32" s="149">
        <f>IF(AW30="","",VLOOKUP(AW30,【記載例】シフト記号表!$C$5:$Y$46,23,FALSE))</f>
        <v>1</v>
      </c>
      <c r="AX32" s="149">
        <f>IF(AX30="","",VLOOKUP(AX30,【記載例】シフト記号表!$C$5:$Y$46,23,FALSE))</f>
        <v>1</v>
      </c>
      <c r="AY32" s="149" t="str">
        <f>IF(AY30="","",VLOOKUP(AY30,【記載例】シフト記号表!$C$5:$Y$46,23,FALSE))</f>
        <v>-</v>
      </c>
      <c r="AZ32" s="149" t="str">
        <f>IF(AZ30="","",VLOOKUP(AZ30,【記載例】シフト記号表!$C$5:$Y$46,23,FALSE))</f>
        <v>-</v>
      </c>
      <c r="BA32" s="149">
        <f>IF(BA30="","",VLOOKUP(BA30,【記載例】シフト記号表!$C$5:$Y$46,23,FALSE))</f>
        <v>1</v>
      </c>
      <c r="BB32" s="150">
        <f>IF(BB30="","",VLOOKUP(BB30,【記載例】シフト記号表!$C$5:$Y$46,23,FALSE))</f>
        <v>1</v>
      </c>
      <c r="BC32" s="148">
        <f>IF(BC30="","",VLOOKUP(BC30,【記載例】シフト記号表!$C$5:$Y$46,23,FALSE))</f>
        <v>1</v>
      </c>
      <c r="BD32" s="149">
        <f>IF(BD30="","",VLOOKUP(BD30,【記載例】シフト記号表!$C$5:$Y$46,23,FALSE))</f>
        <v>1</v>
      </c>
      <c r="BE32" s="149" t="str">
        <f>IF(BE30="","",VLOOKUP(BE30,シフト記号表!$C$5:$Y$46,23,FALSE))</f>
        <v/>
      </c>
      <c r="BF32" s="350">
        <f>IF($BI$3="計画",SUM(AA32:BB32),IF($BI$3="実績",SUM(AA32:BE32),""))</f>
        <v>22</v>
      </c>
      <c r="BG32" s="351"/>
      <c r="BH32" s="352">
        <f>IF($BI$3="計画",BF32/4,IF($BI$3="実績",(BF32/($T$10/7)),""))</f>
        <v>5.1333333333333337</v>
      </c>
      <c r="BI32" s="353"/>
      <c r="BJ32" s="337"/>
      <c r="BK32" s="322"/>
      <c r="BL32" s="322"/>
      <c r="BM32" s="322"/>
      <c r="BN32" s="338"/>
    </row>
    <row r="33" spans="2:66" ht="20.25" customHeight="1" x14ac:dyDescent="0.4">
      <c r="B33" s="152"/>
      <c r="C33" s="354"/>
      <c r="D33" s="355"/>
      <c r="E33" s="307"/>
      <c r="F33" s="308"/>
      <c r="G33" s="339"/>
      <c r="H33" s="340"/>
      <c r="I33" s="135"/>
      <c r="J33" s="133"/>
      <c r="K33" s="135"/>
      <c r="L33" s="133"/>
      <c r="M33" s="358"/>
      <c r="N33" s="359"/>
      <c r="O33" s="343"/>
      <c r="P33" s="344"/>
      <c r="Q33" s="344"/>
      <c r="R33" s="340"/>
      <c r="S33" s="362" t="s">
        <v>176</v>
      </c>
      <c r="T33" s="363"/>
      <c r="U33" s="364"/>
      <c r="V33" s="155" t="s">
        <v>17</v>
      </c>
      <c r="W33" s="163"/>
      <c r="X33" s="163"/>
      <c r="Y33" s="164"/>
      <c r="Z33" s="169"/>
      <c r="AA33" s="159" t="s">
        <v>53</v>
      </c>
      <c r="AB33" s="160" t="s">
        <v>53</v>
      </c>
      <c r="AC33" s="160" t="s">
        <v>53</v>
      </c>
      <c r="AD33" s="160" t="s">
        <v>42</v>
      </c>
      <c r="AE33" s="160" t="s">
        <v>42</v>
      </c>
      <c r="AF33" s="160" t="s">
        <v>53</v>
      </c>
      <c r="AG33" s="161" t="s">
        <v>53</v>
      </c>
      <c r="AH33" s="159" t="s">
        <v>53</v>
      </c>
      <c r="AI33" s="160" t="s">
        <v>53</v>
      </c>
      <c r="AJ33" s="160" t="s">
        <v>53</v>
      </c>
      <c r="AK33" s="160" t="s">
        <v>42</v>
      </c>
      <c r="AL33" s="160" t="s">
        <v>42</v>
      </c>
      <c r="AM33" s="160" t="s">
        <v>53</v>
      </c>
      <c r="AN33" s="161" t="s">
        <v>53</v>
      </c>
      <c r="AO33" s="159" t="s">
        <v>53</v>
      </c>
      <c r="AP33" s="160" t="s">
        <v>53</v>
      </c>
      <c r="AQ33" s="160" t="s">
        <v>53</v>
      </c>
      <c r="AR33" s="160" t="s">
        <v>42</v>
      </c>
      <c r="AS33" s="160" t="s">
        <v>42</v>
      </c>
      <c r="AT33" s="160" t="s">
        <v>53</v>
      </c>
      <c r="AU33" s="161" t="s">
        <v>53</v>
      </c>
      <c r="AV33" s="159" t="s">
        <v>53</v>
      </c>
      <c r="AW33" s="160" t="s">
        <v>53</v>
      </c>
      <c r="AX33" s="160" t="s">
        <v>53</v>
      </c>
      <c r="AY33" s="160" t="s">
        <v>42</v>
      </c>
      <c r="AZ33" s="160" t="s">
        <v>42</v>
      </c>
      <c r="BA33" s="160" t="s">
        <v>53</v>
      </c>
      <c r="BB33" s="161" t="s">
        <v>53</v>
      </c>
      <c r="BC33" s="159" t="s">
        <v>53</v>
      </c>
      <c r="BD33" s="160" t="s">
        <v>53</v>
      </c>
      <c r="BE33" s="162"/>
      <c r="BF33" s="365"/>
      <c r="BG33" s="366"/>
      <c r="BH33" s="367"/>
      <c r="BI33" s="368"/>
      <c r="BJ33" s="369" t="s">
        <v>201</v>
      </c>
      <c r="BK33" s="363"/>
      <c r="BL33" s="363"/>
      <c r="BM33" s="363"/>
      <c r="BN33" s="370"/>
    </row>
    <row r="34" spans="2:66" ht="20.25" customHeight="1" x14ac:dyDescent="0.4">
      <c r="B34" s="134">
        <f>B31+1</f>
        <v>6</v>
      </c>
      <c r="C34" s="302"/>
      <c r="D34" s="306"/>
      <c r="E34" s="307"/>
      <c r="F34" s="308"/>
      <c r="G34" s="339" t="s">
        <v>131</v>
      </c>
      <c r="H34" s="340"/>
      <c r="I34" s="135"/>
      <c r="J34" s="133"/>
      <c r="K34" s="135"/>
      <c r="L34" s="133"/>
      <c r="M34" s="341" t="s">
        <v>157</v>
      </c>
      <c r="N34" s="342"/>
      <c r="O34" s="343" t="s">
        <v>137</v>
      </c>
      <c r="P34" s="344"/>
      <c r="Q34" s="344"/>
      <c r="R34" s="340"/>
      <c r="S34" s="318"/>
      <c r="T34" s="319"/>
      <c r="U34" s="320"/>
      <c r="V34" s="136" t="s">
        <v>82</v>
      </c>
      <c r="W34" s="137"/>
      <c r="X34" s="137"/>
      <c r="Y34" s="138"/>
      <c r="Z34" s="139"/>
      <c r="AA34" s="140">
        <f>IF(AA33="","",VLOOKUP(AA33,【記載例】シフト記号表!$C$5:$W$46,21,FALSE))</f>
        <v>3.9999999999999991</v>
      </c>
      <c r="AB34" s="141">
        <f>IF(AB33="","",VLOOKUP(AB33,【記載例】シフト記号表!$C$5:$W$46,21,FALSE))</f>
        <v>3.9999999999999991</v>
      </c>
      <c r="AC34" s="141">
        <f>IF(AC33="","",VLOOKUP(AC33,【記載例】シフト記号表!$C$5:$W$46,21,FALSE))</f>
        <v>3.9999999999999991</v>
      </c>
      <c r="AD34" s="141" t="str">
        <f>IF(AD33="","",VLOOKUP(AD33,【記載例】シフト記号表!$C$5:$W$46,21,FALSE))</f>
        <v>-</v>
      </c>
      <c r="AE34" s="141" t="str">
        <f>IF(AE33="","",VLOOKUP(AE33,【記載例】シフト記号表!$C$5:$W$46,21,FALSE))</f>
        <v>-</v>
      </c>
      <c r="AF34" s="141">
        <f>IF(AF33="","",VLOOKUP(AF33,【記載例】シフト記号表!$C$5:$W$46,21,FALSE))</f>
        <v>3.9999999999999991</v>
      </c>
      <c r="AG34" s="142">
        <f>IF(AG33="","",VLOOKUP(AG33,【記載例】シフト記号表!$C$5:$W$46,21,FALSE))</f>
        <v>3.9999999999999991</v>
      </c>
      <c r="AH34" s="140">
        <f>IF(AH33="","",VLOOKUP(AH33,【記載例】シフト記号表!$C$5:$W$46,21,FALSE))</f>
        <v>3.9999999999999991</v>
      </c>
      <c r="AI34" s="141">
        <f>IF(AI33="","",VLOOKUP(AI33,【記載例】シフト記号表!$C$5:$W$46,21,FALSE))</f>
        <v>3.9999999999999991</v>
      </c>
      <c r="AJ34" s="141">
        <f>IF(AJ33="","",VLOOKUP(AJ33,【記載例】シフト記号表!$C$5:$W$46,21,FALSE))</f>
        <v>3.9999999999999991</v>
      </c>
      <c r="AK34" s="141" t="str">
        <f>IF(AK33="","",VLOOKUP(AK33,【記載例】シフト記号表!$C$5:$W$46,21,FALSE))</f>
        <v>-</v>
      </c>
      <c r="AL34" s="141" t="str">
        <f>IF(AL33="","",VLOOKUP(AL33,【記載例】シフト記号表!$C$5:$W$46,21,FALSE))</f>
        <v>-</v>
      </c>
      <c r="AM34" s="141">
        <f>IF(AM33="","",VLOOKUP(AM33,【記載例】シフト記号表!$C$5:$W$46,21,FALSE))</f>
        <v>3.9999999999999991</v>
      </c>
      <c r="AN34" s="142">
        <f>IF(AN33="","",VLOOKUP(AN33,【記載例】シフト記号表!$C$5:$W$46,21,FALSE))</f>
        <v>3.9999999999999991</v>
      </c>
      <c r="AO34" s="140">
        <f>IF(AO33="","",VLOOKUP(AO33,【記載例】シフト記号表!$C$5:$W$46,21,FALSE))</f>
        <v>3.9999999999999991</v>
      </c>
      <c r="AP34" s="141">
        <f>IF(AP33="","",VLOOKUP(AP33,【記載例】シフト記号表!$C$5:$W$46,21,FALSE))</f>
        <v>3.9999999999999991</v>
      </c>
      <c r="AQ34" s="141">
        <f>IF(AQ33="","",VLOOKUP(AQ33,【記載例】シフト記号表!$C$5:$W$46,21,FALSE))</f>
        <v>3.9999999999999991</v>
      </c>
      <c r="AR34" s="141" t="str">
        <f>IF(AR33="","",VLOOKUP(AR33,【記載例】シフト記号表!$C$5:$W$46,21,FALSE))</f>
        <v>-</v>
      </c>
      <c r="AS34" s="141" t="str">
        <f>IF(AS33="","",VLOOKUP(AS33,【記載例】シフト記号表!$C$5:$W$46,21,FALSE))</f>
        <v>-</v>
      </c>
      <c r="AT34" s="141">
        <f>IF(AT33="","",VLOOKUP(AT33,【記載例】シフト記号表!$C$5:$W$46,21,FALSE))</f>
        <v>3.9999999999999991</v>
      </c>
      <c r="AU34" s="142">
        <f>IF(AU33="","",VLOOKUP(AU33,【記載例】シフト記号表!$C$5:$W$46,21,FALSE))</f>
        <v>3.9999999999999991</v>
      </c>
      <c r="AV34" s="140">
        <f>IF(AV33="","",VLOOKUP(AV33,【記載例】シフト記号表!$C$5:$W$46,21,FALSE))</f>
        <v>3.9999999999999991</v>
      </c>
      <c r="AW34" s="141">
        <f>IF(AW33="","",VLOOKUP(AW33,【記載例】シフト記号表!$C$5:$W$46,21,FALSE))</f>
        <v>3.9999999999999991</v>
      </c>
      <c r="AX34" s="141">
        <f>IF(AX33="","",VLOOKUP(AX33,【記載例】シフト記号表!$C$5:$W$46,21,FALSE))</f>
        <v>3.9999999999999991</v>
      </c>
      <c r="AY34" s="141" t="str">
        <f>IF(AY33="","",VLOOKUP(AY33,【記載例】シフト記号表!$C$5:$W$46,21,FALSE))</f>
        <v>-</v>
      </c>
      <c r="AZ34" s="141" t="str">
        <f>IF(AZ33="","",VLOOKUP(AZ33,【記載例】シフト記号表!$C$5:$W$46,21,FALSE))</f>
        <v>-</v>
      </c>
      <c r="BA34" s="141">
        <f>IF(BA33="","",VLOOKUP(BA33,【記載例】シフト記号表!$C$5:$W$46,21,FALSE))</f>
        <v>3.9999999999999991</v>
      </c>
      <c r="BB34" s="142">
        <f>IF(BB33="","",VLOOKUP(BB33,【記載例】シフト記号表!$C$5:$W$46,21,FALSE))</f>
        <v>3.9999999999999991</v>
      </c>
      <c r="BC34" s="140">
        <f>IF(BC33="","",VLOOKUP(BC33,【記載例】シフト記号表!$C$5:$W$46,21,FALSE))</f>
        <v>3.9999999999999991</v>
      </c>
      <c r="BD34" s="141">
        <f>IF(BD33="","",VLOOKUP(BD33,【記載例】シフト記号表!$C$5:$W$46,21,FALSE))</f>
        <v>3.9999999999999991</v>
      </c>
      <c r="BE34" s="141" t="str">
        <f>IF(BE33="","",VLOOKUP(BE33,シフト記号表!$C$5:$W$46,21,FALSE))</f>
        <v/>
      </c>
      <c r="BF34" s="345">
        <f>IF($BI$3="計画",SUM(AA34:BB34),IF($BI$3="実績",SUM(AA34:BE34),""))</f>
        <v>87.999999999999986</v>
      </c>
      <c r="BG34" s="346"/>
      <c r="BH34" s="347">
        <f>IF($BI$3="計画",BF34/4,IF($BI$3="実績",(BF34/($T$10/7)),""))</f>
        <v>20.533333333333331</v>
      </c>
      <c r="BI34" s="348"/>
      <c r="BJ34" s="335"/>
      <c r="BK34" s="319"/>
      <c r="BL34" s="319"/>
      <c r="BM34" s="319"/>
      <c r="BN34" s="336"/>
    </row>
    <row r="35" spans="2:66" ht="20.25" customHeight="1" x14ac:dyDescent="0.4">
      <c r="B35" s="143"/>
      <c r="C35" s="302"/>
      <c r="D35" s="306"/>
      <c r="E35" s="307"/>
      <c r="F35" s="308"/>
      <c r="G35" s="349"/>
      <c r="H35" s="325"/>
      <c r="I35" s="324" t="str">
        <f>G34</f>
        <v>看護職員</v>
      </c>
      <c r="J35" s="325"/>
      <c r="K35" s="324" t="str">
        <f>M34</f>
        <v>B</v>
      </c>
      <c r="L35" s="325"/>
      <c r="M35" s="326"/>
      <c r="N35" s="327"/>
      <c r="O35" s="324"/>
      <c r="P35" s="328"/>
      <c r="Q35" s="328"/>
      <c r="R35" s="325"/>
      <c r="S35" s="321"/>
      <c r="T35" s="322"/>
      <c r="U35" s="323"/>
      <c r="V35" s="144" t="s">
        <v>124</v>
      </c>
      <c r="W35" s="166"/>
      <c r="X35" s="166"/>
      <c r="Y35" s="146"/>
      <c r="Z35" s="147"/>
      <c r="AA35" s="148" t="str">
        <f>IF(AA33="","",VLOOKUP(AA33,【記載例】シフト記号表!$C$5:$Y$46,23,FALSE))</f>
        <v/>
      </c>
      <c r="AB35" s="149" t="str">
        <f>IF(AB33="","",VLOOKUP(AB33,【記載例】シフト記号表!$C$5:$Y$46,23,FALSE))</f>
        <v/>
      </c>
      <c r="AC35" s="149" t="str">
        <f>IF(AC33="","",VLOOKUP(AC33,【記載例】シフト記号表!$C$5:$Y$46,23,FALSE))</f>
        <v/>
      </c>
      <c r="AD35" s="149" t="str">
        <f>IF(AD33="","",VLOOKUP(AD33,【記載例】シフト記号表!$C$5:$Y$46,23,FALSE))</f>
        <v>-</v>
      </c>
      <c r="AE35" s="149" t="str">
        <f>IF(AE33="","",VLOOKUP(AE33,【記載例】シフト記号表!$C$5:$Y$46,23,FALSE))</f>
        <v>-</v>
      </c>
      <c r="AF35" s="149" t="str">
        <f>IF(AF33="","",VLOOKUP(AF33,【記載例】シフト記号表!$C$5:$Y$46,23,FALSE))</f>
        <v/>
      </c>
      <c r="AG35" s="150" t="str">
        <f>IF(AG33="","",VLOOKUP(AG33,【記載例】シフト記号表!$C$5:$Y$46,23,FALSE))</f>
        <v/>
      </c>
      <c r="AH35" s="148" t="str">
        <f>IF(AH33="","",VLOOKUP(AH33,【記載例】シフト記号表!$C$5:$Y$46,23,FALSE))</f>
        <v/>
      </c>
      <c r="AI35" s="149" t="str">
        <f>IF(AI33="","",VLOOKUP(AI33,【記載例】シフト記号表!$C$5:$Y$46,23,FALSE))</f>
        <v/>
      </c>
      <c r="AJ35" s="149" t="str">
        <f>IF(AJ33="","",VLOOKUP(AJ33,【記載例】シフト記号表!$C$5:$Y$46,23,FALSE))</f>
        <v/>
      </c>
      <c r="AK35" s="149" t="str">
        <f>IF(AK33="","",VLOOKUP(AK33,【記載例】シフト記号表!$C$5:$Y$46,23,FALSE))</f>
        <v>-</v>
      </c>
      <c r="AL35" s="149" t="str">
        <f>IF(AL33="","",VLOOKUP(AL33,【記載例】シフト記号表!$C$5:$Y$46,23,FALSE))</f>
        <v>-</v>
      </c>
      <c r="AM35" s="149" t="str">
        <f>IF(AM33="","",VLOOKUP(AM33,【記載例】シフト記号表!$C$5:$Y$46,23,FALSE))</f>
        <v/>
      </c>
      <c r="AN35" s="150" t="str">
        <f>IF(AN33="","",VLOOKUP(AN33,【記載例】シフト記号表!$C$5:$Y$46,23,FALSE))</f>
        <v/>
      </c>
      <c r="AO35" s="148" t="str">
        <f>IF(AO33="","",VLOOKUP(AO33,【記載例】シフト記号表!$C$5:$Y$46,23,FALSE))</f>
        <v/>
      </c>
      <c r="AP35" s="149" t="str">
        <f>IF(AP33="","",VLOOKUP(AP33,【記載例】シフト記号表!$C$5:$Y$46,23,FALSE))</f>
        <v/>
      </c>
      <c r="AQ35" s="149" t="str">
        <f>IF(AQ33="","",VLOOKUP(AQ33,【記載例】シフト記号表!$C$5:$Y$46,23,FALSE))</f>
        <v/>
      </c>
      <c r="AR35" s="149" t="str">
        <f>IF(AR33="","",VLOOKUP(AR33,【記載例】シフト記号表!$C$5:$Y$46,23,FALSE))</f>
        <v>-</v>
      </c>
      <c r="AS35" s="149" t="str">
        <f>IF(AS33="","",VLOOKUP(AS33,【記載例】シフト記号表!$C$5:$Y$46,23,FALSE))</f>
        <v>-</v>
      </c>
      <c r="AT35" s="149" t="str">
        <f>IF(AT33="","",VLOOKUP(AT33,【記載例】シフト記号表!$C$5:$Y$46,23,FALSE))</f>
        <v/>
      </c>
      <c r="AU35" s="150" t="str">
        <f>IF(AU33="","",VLOOKUP(AU33,【記載例】シフト記号表!$C$5:$Y$46,23,FALSE))</f>
        <v/>
      </c>
      <c r="AV35" s="148" t="str">
        <f>IF(AV33="","",VLOOKUP(AV33,【記載例】シフト記号表!$C$5:$Y$46,23,FALSE))</f>
        <v/>
      </c>
      <c r="AW35" s="149" t="str">
        <f>IF(AW33="","",VLOOKUP(AW33,【記載例】シフト記号表!$C$5:$Y$46,23,FALSE))</f>
        <v/>
      </c>
      <c r="AX35" s="149" t="str">
        <f>IF(AX33="","",VLOOKUP(AX33,【記載例】シフト記号表!$C$5:$Y$46,23,FALSE))</f>
        <v/>
      </c>
      <c r="AY35" s="149" t="str">
        <f>IF(AY33="","",VLOOKUP(AY33,【記載例】シフト記号表!$C$5:$Y$46,23,FALSE))</f>
        <v>-</v>
      </c>
      <c r="AZ35" s="149" t="str">
        <f>IF(AZ33="","",VLOOKUP(AZ33,【記載例】シフト記号表!$C$5:$Y$46,23,FALSE))</f>
        <v>-</v>
      </c>
      <c r="BA35" s="149" t="str">
        <f>IF(BA33="","",VLOOKUP(BA33,【記載例】シフト記号表!$C$5:$Y$46,23,FALSE))</f>
        <v/>
      </c>
      <c r="BB35" s="150" t="str">
        <f>IF(BB33="","",VLOOKUP(BB33,【記載例】シフト記号表!$C$5:$Y$46,23,FALSE))</f>
        <v/>
      </c>
      <c r="BC35" s="148" t="str">
        <f>IF(BC33="","",VLOOKUP(BC33,【記載例】シフト記号表!$C$5:$Y$46,23,FALSE))</f>
        <v/>
      </c>
      <c r="BD35" s="149" t="str">
        <f>IF(BD33="","",VLOOKUP(BD33,【記載例】シフト記号表!$C$5:$Y$46,23,FALSE))</f>
        <v/>
      </c>
      <c r="BE35" s="149" t="str">
        <f>IF(BE33="","",VLOOKUP(BE33,シフト記号表!$C$5:$Y$46,23,FALSE))</f>
        <v/>
      </c>
      <c r="BF35" s="350">
        <f>IF($BI$3="計画",SUM(AA35:BB35),IF($BI$3="実績",SUM(AA35:BE35),""))</f>
        <v>0</v>
      </c>
      <c r="BG35" s="351"/>
      <c r="BH35" s="352">
        <f>IF($BI$3="計画",BF35/4,IF($BI$3="実績",(BF35/($T$10/7)),""))</f>
        <v>0</v>
      </c>
      <c r="BI35" s="353"/>
      <c r="BJ35" s="337"/>
      <c r="BK35" s="322"/>
      <c r="BL35" s="322"/>
      <c r="BM35" s="322"/>
      <c r="BN35" s="338"/>
    </row>
    <row r="36" spans="2:66" ht="20.25" customHeight="1" x14ac:dyDescent="0.4">
      <c r="B36" s="152"/>
      <c r="C36" s="354"/>
      <c r="D36" s="355"/>
      <c r="E36" s="307"/>
      <c r="F36" s="308"/>
      <c r="G36" s="339"/>
      <c r="H36" s="340"/>
      <c r="I36" s="135"/>
      <c r="J36" s="133"/>
      <c r="K36" s="135"/>
      <c r="L36" s="133"/>
      <c r="M36" s="358"/>
      <c r="N36" s="359"/>
      <c r="O36" s="343"/>
      <c r="P36" s="344"/>
      <c r="Q36" s="344"/>
      <c r="R36" s="340"/>
      <c r="S36" s="362" t="s">
        <v>178</v>
      </c>
      <c r="T36" s="363"/>
      <c r="U36" s="364"/>
      <c r="V36" s="155" t="s">
        <v>17</v>
      </c>
      <c r="W36" s="156"/>
      <c r="X36" s="156"/>
      <c r="Y36" s="157"/>
      <c r="Z36" s="158"/>
      <c r="AA36" s="159" t="s">
        <v>42</v>
      </c>
      <c r="AB36" s="160" t="s">
        <v>42</v>
      </c>
      <c r="AC36" s="160" t="s">
        <v>50</v>
      </c>
      <c r="AD36" s="160" t="s">
        <v>50</v>
      </c>
      <c r="AE36" s="160" t="s">
        <v>50</v>
      </c>
      <c r="AF36" s="160" t="s">
        <v>50</v>
      </c>
      <c r="AG36" s="161" t="s">
        <v>50</v>
      </c>
      <c r="AH36" s="159" t="s">
        <v>42</v>
      </c>
      <c r="AI36" s="160" t="s">
        <v>42</v>
      </c>
      <c r="AJ36" s="160" t="s">
        <v>50</v>
      </c>
      <c r="AK36" s="160" t="s">
        <v>50</v>
      </c>
      <c r="AL36" s="160" t="s">
        <v>50</v>
      </c>
      <c r="AM36" s="160" t="s">
        <v>50</v>
      </c>
      <c r="AN36" s="161" t="s">
        <v>50</v>
      </c>
      <c r="AO36" s="159" t="s">
        <v>42</v>
      </c>
      <c r="AP36" s="160" t="s">
        <v>42</v>
      </c>
      <c r="AQ36" s="160" t="s">
        <v>50</v>
      </c>
      <c r="AR36" s="160" t="s">
        <v>50</v>
      </c>
      <c r="AS36" s="160" t="s">
        <v>50</v>
      </c>
      <c r="AT36" s="160" t="s">
        <v>50</v>
      </c>
      <c r="AU36" s="161" t="s">
        <v>50</v>
      </c>
      <c r="AV36" s="159" t="s">
        <v>42</v>
      </c>
      <c r="AW36" s="160" t="s">
        <v>42</v>
      </c>
      <c r="AX36" s="160" t="s">
        <v>50</v>
      </c>
      <c r="AY36" s="160" t="s">
        <v>50</v>
      </c>
      <c r="AZ36" s="160" t="s">
        <v>50</v>
      </c>
      <c r="BA36" s="160" t="s">
        <v>50</v>
      </c>
      <c r="BB36" s="161" t="s">
        <v>50</v>
      </c>
      <c r="BC36" s="159" t="s">
        <v>42</v>
      </c>
      <c r="BD36" s="160" t="s">
        <v>42</v>
      </c>
      <c r="BE36" s="162"/>
      <c r="BF36" s="365"/>
      <c r="BG36" s="366"/>
      <c r="BH36" s="367"/>
      <c r="BI36" s="368"/>
      <c r="BJ36" s="369"/>
      <c r="BK36" s="363"/>
      <c r="BL36" s="363"/>
      <c r="BM36" s="363"/>
      <c r="BN36" s="370"/>
    </row>
    <row r="37" spans="2:66" ht="20.25" customHeight="1" x14ac:dyDescent="0.4">
      <c r="B37" s="134">
        <f>B34+1</f>
        <v>7</v>
      </c>
      <c r="C37" s="302"/>
      <c r="D37" s="306"/>
      <c r="E37" s="307"/>
      <c r="F37" s="308"/>
      <c r="G37" s="339" t="s">
        <v>131</v>
      </c>
      <c r="H37" s="340"/>
      <c r="I37" s="135"/>
      <c r="J37" s="133"/>
      <c r="K37" s="135"/>
      <c r="L37" s="133"/>
      <c r="M37" s="341" t="s">
        <v>110</v>
      </c>
      <c r="N37" s="342"/>
      <c r="O37" s="343" t="s">
        <v>137</v>
      </c>
      <c r="P37" s="344"/>
      <c r="Q37" s="344"/>
      <c r="R37" s="340"/>
      <c r="S37" s="318"/>
      <c r="T37" s="319"/>
      <c r="U37" s="320"/>
      <c r="V37" s="136" t="s">
        <v>82</v>
      </c>
      <c r="W37" s="137"/>
      <c r="X37" s="137"/>
      <c r="Y37" s="138"/>
      <c r="Z37" s="139"/>
      <c r="AA37" s="140" t="str">
        <f>IF(AA36="","",VLOOKUP(AA36,【記載例】シフト記号表!$C$5:$W$46,21,FALSE))</f>
        <v>-</v>
      </c>
      <c r="AB37" s="141" t="str">
        <f>IF(AB36="","",VLOOKUP(AB36,【記載例】シフト記号表!$C$5:$W$46,21,FALSE))</f>
        <v>-</v>
      </c>
      <c r="AC37" s="141">
        <f>IF(AC36="","",VLOOKUP(AC36,【記載例】シフト記号表!$C$5:$W$46,21,FALSE))</f>
        <v>7</v>
      </c>
      <c r="AD37" s="141">
        <f>IF(AD36="","",VLOOKUP(AD36,【記載例】シフト記号表!$C$5:$W$46,21,FALSE))</f>
        <v>7</v>
      </c>
      <c r="AE37" s="141">
        <f>IF(AE36="","",VLOOKUP(AE36,【記載例】シフト記号表!$C$5:$W$46,21,FALSE))</f>
        <v>7</v>
      </c>
      <c r="AF37" s="141">
        <f>IF(AF36="","",VLOOKUP(AF36,【記載例】シフト記号表!$C$5:$W$46,21,FALSE))</f>
        <v>7</v>
      </c>
      <c r="AG37" s="142">
        <f>IF(AG36="","",VLOOKUP(AG36,【記載例】シフト記号表!$C$5:$W$46,21,FALSE))</f>
        <v>7</v>
      </c>
      <c r="AH37" s="140" t="str">
        <f>IF(AH36="","",VLOOKUP(AH36,【記載例】シフト記号表!$C$5:$W$46,21,FALSE))</f>
        <v>-</v>
      </c>
      <c r="AI37" s="141" t="str">
        <f>IF(AI36="","",VLOOKUP(AI36,【記載例】シフト記号表!$C$5:$W$46,21,FALSE))</f>
        <v>-</v>
      </c>
      <c r="AJ37" s="141">
        <f>IF(AJ36="","",VLOOKUP(AJ36,【記載例】シフト記号表!$C$5:$W$46,21,FALSE))</f>
        <v>7</v>
      </c>
      <c r="AK37" s="141">
        <f>IF(AK36="","",VLOOKUP(AK36,【記載例】シフト記号表!$C$5:$W$46,21,FALSE))</f>
        <v>7</v>
      </c>
      <c r="AL37" s="141">
        <f>IF(AL36="","",VLOOKUP(AL36,【記載例】シフト記号表!$C$5:$W$46,21,FALSE))</f>
        <v>7</v>
      </c>
      <c r="AM37" s="141">
        <f>IF(AM36="","",VLOOKUP(AM36,【記載例】シフト記号表!$C$5:$W$46,21,FALSE))</f>
        <v>7</v>
      </c>
      <c r="AN37" s="142">
        <f>IF(AN36="","",VLOOKUP(AN36,【記載例】シフト記号表!$C$5:$W$46,21,FALSE))</f>
        <v>7</v>
      </c>
      <c r="AO37" s="140" t="str">
        <f>IF(AO36="","",VLOOKUP(AO36,【記載例】シフト記号表!$C$5:$W$46,21,FALSE))</f>
        <v>-</v>
      </c>
      <c r="AP37" s="141" t="str">
        <f>IF(AP36="","",VLOOKUP(AP36,【記載例】シフト記号表!$C$5:$W$46,21,FALSE))</f>
        <v>-</v>
      </c>
      <c r="AQ37" s="141">
        <f>IF(AQ36="","",VLOOKUP(AQ36,【記載例】シフト記号表!$C$5:$W$46,21,FALSE))</f>
        <v>7</v>
      </c>
      <c r="AR37" s="141">
        <f>IF(AR36="","",VLOOKUP(AR36,【記載例】シフト記号表!$C$5:$W$46,21,FALSE))</f>
        <v>7</v>
      </c>
      <c r="AS37" s="141">
        <f>IF(AS36="","",VLOOKUP(AS36,【記載例】シフト記号表!$C$5:$W$46,21,FALSE))</f>
        <v>7</v>
      </c>
      <c r="AT37" s="141">
        <f>IF(AT36="","",VLOOKUP(AT36,【記載例】シフト記号表!$C$5:$W$46,21,FALSE))</f>
        <v>7</v>
      </c>
      <c r="AU37" s="142">
        <f>IF(AU36="","",VLOOKUP(AU36,【記載例】シフト記号表!$C$5:$W$46,21,FALSE))</f>
        <v>7</v>
      </c>
      <c r="AV37" s="140" t="str">
        <f>IF(AV36="","",VLOOKUP(AV36,【記載例】シフト記号表!$C$5:$W$46,21,FALSE))</f>
        <v>-</v>
      </c>
      <c r="AW37" s="141" t="str">
        <f>IF(AW36="","",VLOOKUP(AW36,【記載例】シフト記号表!$C$5:$W$46,21,FALSE))</f>
        <v>-</v>
      </c>
      <c r="AX37" s="141">
        <f>IF(AX36="","",VLOOKUP(AX36,【記載例】シフト記号表!$C$5:$W$46,21,FALSE))</f>
        <v>7</v>
      </c>
      <c r="AY37" s="141">
        <f>IF(AY36="","",VLOOKUP(AY36,【記載例】シフト記号表!$C$5:$W$46,21,FALSE))</f>
        <v>7</v>
      </c>
      <c r="AZ37" s="141">
        <f>IF(AZ36="","",VLOOKUP(AZ36,【記載例】シフト記号表!$C$5:$W$46,21,FALSE))</f>
        <v>7</v>
      </c>
      <c r="BA37" s="141">
        <f>IF(BA36="","",VLOOKUP(BA36,【記載例】シフト記号表!$C$5:$W$46,21,FALSE))</f>
        <v>7</v>
      </c>
      <c r="BB37" s="142">
        <f>IF(BB36="","",VLOOKUP(BB36,【記載例】シフト記号表!$C$5:$W$46,21,FALSE))</f>
        <v>7</v>
      </c>
      <c r="BC37" s="140" t="str">
        <f>IF(BC36="","",VLOOKUP(BC36,【記載例】シフト記号表!$C$5:$W$46,21,FALSE))</f>
        <v>-</v>
      </c>
      <c r="BD37" s="141" t="str">
        <f>IF(BD36="","",VLOOKUP(BD36,【記載例】シフト記号表!$C$5:$W$46,21,FALSE))</f>
        <v>-</v>
      </c>
      <c r="BE37" s="141" t="str">
        <f>IF(BE36="","",VLOOKUP(BE36,シフト記号表!$C$5:$W$46,21,FALSE))</f>
        <v/>
      </c>
      <c r="BF37" s="345">
        <f>IF($BI$3="計画",SUM(AA37:BB37),IF($BI$3="実績",SUM(AA37:BE37),""))</f>
        <v>140</v>
      </c>
      <c r="BG37" s="346"/>
      <c r="BH37" s="347">
        <f>IF($BI$3="計画",BF37/4,IF($BI$3="実績",(BF37/($T$10/7)),""))</f>
        <v>32.666666666666664</v>
      </c>
      <c r="BI37" s="348"/>
      <c r="BJ37" s="335"/>
      <c r="BK37" s="319"/>
      <c r="BL37" s="319"/>
      <c r="BM37" s="319"/>
      <c r="BN37" s="336"/>
    </row>
    <row r="38" spans="2:66" ht="20.25" customHeight="1" x14ac:dyDescent="0.4">
      <c r="B38" s="143"/>
      <c r="C38" s="302"/>
      <c r="D38" s="306"/>
      <c r="E38" s="307"/>
      <c r="F38" s="308"/>
      <c r="G38" s="349"/>
      <c r="H38" s="325"/>
      <c r="I38" s="324" t="str">
        <f>G37</f>
        <v>看護職員</v>
      </c>
      <c r="J38" s="325"/>
      <c r="K38" s="324" t="str">
        <f>M37</f>
        <v>A</v>
      </c>
      <c r="L38" s="325"/>
      <c r="M38" s="326"/>
      <c r="N38" s="327"/>
      <c r="O38" s="324"/>
      <c r="P38" s="328"/>
      <c r="Q38" s="328"/>
      <c r="R38" s="325"/>
      <c r="S38" s="321"/>
      <c r="T38" s="322"/>
      <c r="U38" s="323"/>
      <c r="V38" s="144" t="s">
        <v>124</v>
      </c>
      <c r="W38" s="163"/>
      <c r="X38" s="163"/>
      <c r="Y38" s="164"/>
      <c r="Z38" s="165"/>
      <c r="AA38" s="148" t="str">
        <f>IF(AA36="","",VLOOKUP(AA36,【記載例】シフト記号表!$C$5:$Y$46,23,FALSE))</f>
        <v>-</v>
      </c>
      <c r="AB38" s="149" t="str">
        <f>IF(AB36="","",VLOOKUP(AB36,【記載例】シフト記号表!$C$5:$Y$46,23,FALSE))</f>
        <v>-</v>
      </c>
      <c r="AC38" s="149">
        <f>IF(AC36="","",VLOOKUP(AC36,【記載例】シフト記号表!$C$5:$Y$46,23,FALSE))</f>
        <v>1</v>
      </c>
      <c r="AD38" s="149">
        <f>IF(AD36="","",VLOOKUP(AD36,【記載例】シフト記号表!$C$5:$Y$46,23,FALSE))</f>
        <v>1</v>
      </c>
      <c r="AE38" s="149">
        <f>IF(AE36="","",VLOOKUP(AE36,【記載例】シフト記号表!$C$5:$Y$46,23,FALSE))</f>
        <v>1</v>
      </c>
      <c r="AF38" s="149">
        <f>IF(AF36="","",VLOOKUP(AF36,【記載例】シフト記号表!$C$5:$Y$46,23,FALSE))</f>
        <v>1</v>
      </c>
      <c r="AG38" s="150">
        <f>IF(AG36="","",VLOOKUP(AG36,【記載例】シフト記号表!$C$5:$Y$46,23,FALSE))</f>
        <v>1</v>
      </c>
      <c r="AH38" s="148" t="str">
        <f>IF(AH36="","",VLOOKUP(AH36,【記載例】シフト記号表!$C$5:$Y$46,23,FALSE))</f>
        <v>-</v>
      </c>
      <c r="AI38" s="149" t="str">
        <f>IF(AI36="","",VLOOKUP(AI36,【記載例】シフト記号表!$C$5:$Y$46,23,FALSE))</f>
        <v>-</v>
      </c>
      <c r="AJ38" s="149">
        <f>IF(AJ36="","",VLOOKUP(AJ36,【記載例】シフト記号表!$C$5:$Y$46,23,FALSE))</f>
        <v>1</v>
      </c>
      <c r="AK38" s="149">
        <f>IF(AK36="","",VLOOKUP(AK36,【記載例】シフト記号表!$C$5:$Y$46,23,FALSE))</f>
        <v>1</v>
      </c>
      <c r="AL38" s="149">
        <f>IF(AL36="","",VLOOKUP(AL36,【記載例】シフト記号表!$C$5:$Y$46,23,FALSE))</f>
        <v>1</v>
      </c>
      <c r="AM38" s="149">
        <f>IF(AM36="","",VLOOKUP(AM36,【記載例】シフト記号表!$C$5:$Y$46,23,FALSE))</f>
        <v>1</v>
      </c>
      <c r="AN38" s="150">
        <f>IF(AN36="","",VLOOKUP(AN36,【記載例】シフト記号表!$C$5:$Y$46,23,FALSE))</f>
        <v>1</v>
      </c>
      <c r="AO38" s="148" t="str">
        <f>IF(AO36="","",VLOOKUP(AO36,【記載例】シフト記号表!$C$5:$Y$46,23,FALSE))</f>
        <v>-</v>
      </c>
      <c r="AP38" s="149" t="str">
        <f>IF(AP36="","",VLOOKUP(AP36,【記載例】シフト記号表!$C$5:$Y$46,23,FALSE))</f>
        <v>-</v>
      </c>
      <c r="AQ38" s="149">
        <f>IF(AQ36="","",VLOOKUP(AQ36,【記載例】シフト記号表!$C$5:$Y$46,23,FALSE))</f>
        <v>1</v>
      </c>
      <c r="AR38" s="149">
        <f>IF(AR36="","",VLOOKUP(AR36,【記載例】シフト記号表!$C$5:$Y$46,23,FALSE))</f>
        <v>1</v>
      </c>
      <c r="AS38" s="149">
        <f>IF(AS36="","",VLOOKUP(AS36,【記載例】シフト記号表!$C$5:$Y$46,23,FALSE))</f>
        <v>1</v>
      </c>
      <c r="AT38" s="149">
        <f>IF(AT36="","",VLOOKUP(AT36,【記載例】シフト記号表!$C$5:$Y$46,23,FALSE))</f>
        <v>1</v>
      </c>
      <c r="AU38" s="150">
        <f>IF(AU36="","",VLOOKUP(AU36,【記載例】シフト記号表!$C$5:$Y$46,23,FALSE))</f>
        <v>1</v>
      </c>
      <c r="AV38" s="148" t="str">
        <f>IF(AV36="","",VLOOKUP(AV36,【記載例】シフト記号表!$C$5:$Y$46,23,FALSE))</f>
        <v>-</v>
      </c>
      <c r="AW38" s="149" t="str">
        <f>IF(AW36="","",VLOOKUP(AW36,【記載例】シフト記号表!$C$5:$Y$46,23,FALSE))</f>
        <v>-</v>
      </c>
      <c r="AX38" s="149">
        <f>IF(AX36="","",VLOOKUP(AX36,【記載例】シフト記号表!$C$5:$Y$46,23,FALSE))</f>
        <v>1</v>
      </c>
      <c r="AY38" s="149">
        <f>IF(AY36="","",VLOOKUP(AY36,【記載例】シフト記号表!$C$5:$Y$46,23,FALSE))</f>
        <v>1</v>
      </c>
      <c r="AZ38" s="149">
        <f>IF(AZ36="","",VLOOKUP(AZ36,【記載例】シフト記号表!$C$5:$Y$46,23,FALSE))</f>
        <v>1</v>
      </c>
      <c r="BA38" s="149">
        <f>IF(BA36="","",VLOOKUP(BA36,【記載例】シフト記号表!$C$5:$Y$46,23,FALSE))</f>
        <v>1</v>
      </c>
      <c r="BB38" s="150">
        <f>IF(BB36="","",VLOOKUP(BB36,【記載例】シフト記号表!$C$5:$Y$46,23,FALSE))</f>
        <v>1</v>
      </c>
      <c r="BC38" s="148" t="str">
        <f>IF(BC36="","",VLOOKUP(BC36,【記載例】シフト記号表!$C$5:$Y$46,23,FALSE))</f>
        <v>-</v>
      </c>
      <c r="BD38" s="149" t="str">
        <f>IF(BD36="","",VLOOKUP(BD36,【記載例】シフト記号表!$C$5:$Y$46,23,FALSE))</f>
        <v>-</v>
      </c>
      <c r="BE38" s="149" t="str">
        <f>IF(BE36="","",VLOOKUP(BE36,シフト記号表!$C$5:$Y$46,23,FALSE))</f>
        <v/>
      </c>
      <c r="BF38" s="350">
        <f>IF($BI$3="計画",SUM(AA38:BB38),IF($BI$3="実績",SUM(AA38:BE38),""))</f>
        <v>20</v>
      </c>
      <c r="BG38" s="351"/>
      <c r="BH38" s="352">
        <f>IF($BI$3="計画",BF38/4,IF($BI$3="実績",(BF38/($T$10/7)),""))</f>
        <v>4.666666666666667</v>
      </c>
      <c r="BI38" s="353"/>
      <c r="BJ38" s="337"/>
      <c r="BK38" s="322"/>
      <c r="BL38" s="322"/>
      <c r="BM38" s="322"/>
      <c r="BN38" s="338"/>
    </row>
    <row r="39" spans="2:66" ht="20.25" customHeight="1" x14ac:dyDescent="0.4">
      <c r="B39" s="152"/>
      <c r="C39" s="354"/>
      <c r="D39" s="355"/>
      <c r="E39" s="307"/>
      <c r="F39" s="308"/>
      <c r="G39" s="339"/>
      <c r="H39" s="340"/>
      <c r="I39" s="135"/>
      <c r="J39" s="133"/>
      <c r="K39" s="135"/>
      <c r="L39" s="133"/>
      <c r="M39" s="358"/>
      <c r="N39" s="359"/>
      <c r="O39" s="343"/>
      <c r="P39" s="344"/>
      <c r="Q39" s="344"/>
      <c r="R39" s="340"/>
      <c r="S39" s="362" t="s">
        <v>179</v>
      </c>
      <c r="T39" s="363"/>
      <c r="U39" s="364"/>
      <c r="V39" s="155" t="s">
        <v>17</v>
      </c>
      <c r="W39" s="156"/>
      <c r="X39" s="156"/>
      <c r="Y39" s="157"/>
      <c r="Z39" s="158"/>
      <c r="AA39" s="159" t="s">
        <v>50</v>
      </c>
      <c r="AB39" s="160" t="s">
        <v>50</v>
      </c>
      <c r="AC39" s="160" t="s">
        <v>50</v>
      </c>
      <c r="AD39" s="160" t="s">
        <v>42</v>
      </c>
      <c r="AE39" s="160" t="s">
        <v>42</v>
      </c>
      <c r="AF39" s="160" t="s">
        <v>50</v>
      </c>
      <c r="AG39" s="161" t="s">
        <v>50</v>
      </c>
      <c r="AH39" s="159" t="s">
        <v>50</v>
      </c>
      <c r="AI39" s="160" t="s">
        <v>50</v>
      </c>
      <c r="AJ39" s="160" t="s">
        <v>50</v>
      </c>
      <c r="AK39" s="160" t="s">
        <v>42</v>
      </c>
      <c r="AL39" s="160" t="s">
        <v>42</v>
      </c>
      <c r="AM39" s="160" t="s">
        <v>50</v>
      </c>
      <c r="AN39" s="161" t="s">
        <v>50</v>
      </c>
      <c r="AO39" s="159" t="s">
        <v>50</v>
      </c>
      <c r="AP39" s="160" t="s">
        <v>50</v>
      </c>
      <c r="AQ39" s="160" t="s">
        <v>50</v>
      </c>
      <c r="AR39" s="160" t="s">
        <v>42</v>
      </c>
      <c r="AS39" s="160" t="s">
        <v>42</v>
      </c>
      <c r="AT39" s="160" t="s">
        <v>50</v>
      </c>
      <c r="AU39" s="161" t="s">
        <v>50</v>
      </c>
      <c r="AV39" s="159" t="s">
        <v>50</v>
      </c>
      <c r="AW39" s="160" t="s">
        <v>50</v>
      </c>
      <c r="AX39" s="160" t="s">
        <v>50</v>
      </c>
      <c r="AY39" s="160" t="s">
        <v>42</v>
      </c>
      <c r="AZ39" s="160" t="s">
        <v>42</v>
      </c>
      <c r="BA39" s="160" t="s">
        <v>50</v>
      </c>
      <c r="BB39" s="161" t="s">
        <v>50</v>
      </c>
      <c r="BC39" s="159" t="s">
        <v>50</v>
      </c>
      <c r="BD39" s="160" t="s">
        <v>50</v>
      </c>
      <c r="BE39" s="162"/>
      <c r="BF39" s="365"/>
      <c r="BG39" s="366"/>
      <c r="BH39" s="367"/>
      <c r="BI39" s="368"/>
      <c r="BJ39" s="369"/>
      <c r="BK39" s="363"/>
      <c r="BL39" s="363"/>
      <c r="BM39" s="363"/>
      <c r="BN39" s="370"/>
    </row>
    <row r="40" spans="2:66" ht="20.25" customHeight="1" x14ac:dyDescent="0.4">
      <c r="B40" s="134">
        <f>B37+1</f>
        <v>8</v>
      </c>
      <c r="C40" s="302"/>
      <c r="D40" s="306"/>
      <c r="E40" s="307"/>
      <c r="F40" s="308"/>
      <c r="G40" s="339" t="s">
        <v>131</v>
      </c>
      <c r="H40" s="340"/>
      <c r="I40" s="135"/>
      <c r="J40" s="133"/>
      <c r="K40" s="135"/>
      <c r="L40" s="133"/>
      <c r="M40" s="341" t="s">
        <v>110</v>
      </c>
      <c r="N40" s="342"/>
      <c r="O40" s="343" t="s">
        <v>137</v>
      </c>
      <c r="P40" s="344"/>
      <c r="Q40" s="344"/>
      <c r="R40" s="340"/>
      <c r="S40" s="318"/>
      <c r="T40" s="319"/>
      <c r="U40" s="320"/>
      <c r="V40" s="136" t="s">
        <v>82</v>
      </c>
      <c r="W40" s="137"/>
      <c r="X40" s="137"/>
      <c r="Y40" s="138"/>
      <c r="Z40" s="139"/>
      <c r="AA40" s="140">
        <f>IF(AA39="","",VLOOKUP(AA39,【記載例】シフト記号表!$C$5:$W$46,21,FALSE))</f>
        <v>7</v>
      </c>
      <c r="AB40" s="141">
        <f>IF(AB39="","",VLOOKUP(AB39,【記載例】シフト記号表!$C$5:$W$46,21,FALSE))</f>
        <v>7</v>
      </c>
      <c r="AC40" s="141">
        <f>IF(AC39="","",VLOOKUP(AC39,【記載例】シフト記号表!$C$5:$W$46,21,FALSE))</f>
        <v>7</v>
      </c>
      <c r="AD40" s="141" t="str">
        <f>IF(AD39="","",VLOOKUP(AD39,【記載例】シフト記号表!$C$5:$W$46,21,FALSE))</f>
        <v>-</v>
      </c>
      <c r="AE40" s="141" t="str">
        <f>IF(AE39="","",VLOOKUP(AE39,【記載例】シフト記号表!$C$5:$W$46,21,FALSE))</f>
        <v>-</v>
      </c>
      <c r="AF40" s="141">
        <f>IF(AF39="","",VLOOKUP(AF39,【記載例】シフト記号表!$C$5:$W$46,21,FALSE))</f>
        <v>7</v>
      </c>
      <c r="AG40" s="142">
        <f>IF(AG39="","",VLOOKUP(AG39,【記載例】シフト記号表!$C$5:$W$46,21,FALSE))</f>
        <v>7</v>
      </c>
      <c r="AH40" s="140">
        <f>IF(AH39="","",VLOOKUP(AH39,【記載例】シフト記号表!$C$5:$W$46,21,FALSE))</f>
        <v>7</v>
      </c>
      <c r="AI40" s="141">
        <f>IF(AI39="","",VLOOKUP(AI39,【記載例】シフト記号表!$C$5:$W$46,21,FALSE))</f>
        <v>7</v>
      </c>
      <c r="AJ40" s="141">
        <f>IF(AJ39="","",VLOOKUP(AJ39,【記載例】シフト記号表!$C$5:$W$46,21,FALSE))</f>
        <v>7</v>
      </c>
      <c r="AK40" s="141" t="str">
        <f>IF(AK39="","",VLOOKUP(AK39,【記載例】シフト記号表!$C$5:$W$46,21,FALSE))</f>
        <v>-</v>
      </c>
      <c r="AL40" s="141" t="str">
        <f>IF(AL39="","",VLOOKUP(AL39,【記載例】シフト記号表!$C$5:$W$46,21,FALSE))</f>
        <v>-</v>
      </c>
      <c r="AM40" s="141">
        <f>IF(AM39="","",VLOOKUP(AM39,【記載例】シフト記号表!$C$5:$W$46,21,FALSE))</f>
        <v>7</v>
      </c>
      <c r="AN40" s="142">
        <f>IF(AN39="","",VLOOKUP(AN39,【記載例】シフト記号表!$C$5:$W$46,21,FALSE))</f>
        <v>7</v>
      </c>
      <c r="AO40" s="140">
        <f>IF(AO39="","",VLOOKUP(AO39,【記載例】シフト記号表!$C$5:$W$46,21,FALSE))</f>
        <v>7</v>
      </c>
      <c r="AP40" s="141">
        <f>IF(AP39="","",VLOOKUP(AP39,【記載例】シフト記号表!$C$5:$W$46,21,FALSE))</f>
        <v>7</v>
      </c>
      <c r="AQ40" s="141">
        <f>IF(AQ39="","",VLOOKUP(AQ39,【記載例】シフト記号表!$C$5:$W$46,21,FALSE))</f>
        <v>7</v>
      </c>
      <c r="AR40" s="141" t="str">
        <f>IF(AR39="","",VLOOKUP(AR39,【記載例】シフト記号表!$C$5:$W$46,21,FALSE))</f>
        <v>-</v>
      </c>
      <c r="AS40" s="141" t="str">
        <f>IF(AS39="","",VLOOKUP(AS39,【記載例】シフト記号表!$C$5:$W$46,21,FALSE))</f>
        <v>-</v>
      </c>
      <c r="AT40" s="141">
        <f>IF(AT39="","",VLOOKUP(AT39,【記載例】シフト記号表!$C$5:$W$46,21,FALSE))</f>
        <v>7</v>
      </c>
      <c r="AU40" s="142">
        <f>IF(AU39="","",VLOOKUP(AU39,【記載例】シフト記号表!$C$5:$W$46,21,FALSE))</f>
        <v>7</v>
      </c>
      <c r="AV40" s="140">
        <f>IF(AV39="","",VLOOKUP(AV39,【記載例】シフト記号表!$C$5:$W$46,21,FALSE))</f>
        <v>7</v>
      </c>
      <c r="AW40" s="141">
        <f>IF(AW39="","",VLOOKUP(AW39,【記載例】シフト記号表!$C$5:$W$46,21,FALSE))</f>
        <v>7</v>
      </c>
      <c r="AX40" s="141">
        <f>IF(AX39="","",VLOOKUP(AX39,【記載例】シフト記号表!$C$5:$W$46,21,FALSE))</f>
        <v>7</v>
      </c>
      <c r="AY40" s="141" t="str">
        <f>IF(AY39="","",VLOOKUP(AY39,【記載例】シフト記号表!$C$5:$W$46,21,FALSE))</f>
        <v>-</v>
      </c>
      <c r="AZ40" s="141" t="str">
        <f>IF(AZ39="","",VLOOKUP(AZ39,【記載例】シフト記号表!$C$5:$W$46,21,FALSE))</f>
        <v>-</v>
      </c>
      <c r="BA40" s="141">
        <f>IF(BA39="","",VLOOKUP(BA39,【記載例】シフト記号表!$C$5:$W$46,21,FALSE))</f>
        <v>7</v>
      </c>
      <c r="BB40" s="142">
        <f>IF(BB39="","",VLOOKUP(BB39,【記載例】シフト記号表!$C$5:$W$46,21,FALSE))</f>
        <v>7</v>
      </c>
      <c r="BC40" s="140">
        <f>IF(BC39="","",VLOOKUP(BC39,【記載例】シフト記号表!$C$5:$W$46,21,FALSE))</f>
        <v>7</v>
      </c>
      <c r="BD40" s="141">
        <f>IF(BD39="","",VLOOKUP(BD39,【記載例】シフト記号表!$C$5:$W$46,21,FALSE))</f>
        <v>7</v>
      </c>
      <c r="BE40" s="141" t="str">
        <f>IF(BE39="","",VLOOKUP(BE39,シフト記号表!$C$5:$W$46,21,FALSE))</f>
        <v/>
      </c>
      <c r="BF40" s="345">
        <f>IF($BI$3="計画",SUM(AA40:BB40),IF($BI$3="実績",SUM(AA40:BE40),""))</f>
        <v>154</v>
      </c>
      <c r="BG40" s="346"/>
      <c r="BH40" s="347">
        <f>IF($BI$3="計画",BF40/4,IF($BI$3="実績",(BF40/($T$10/7)),""))</f>
        <v>35.933333333333337</v>
      </c>
      <c r="BI40" s="348"/>
      <c r="BJ40" s="335"/>
      <c r="BK40" s="319"/>
      <c r="BL40" s="319"/>
      <c r="BM40" s="319"/>
      <c r="BN40" s="336"/>
    </row>
    <row r="41" spans="2:66" ht="20.25" customHeight="1" x14ac:dyDescent="0.4">
      <c r="B41" s="143"/>
      <c r="C41" s="302"/>
      <c r="D41" s="306"/>
      <c r="E41" s="307"/>
      <c r="F41" s="308"/>
      <c r="G41" s="349"/>
      <c r="H41" s="325"/>
      <c r="I41" s="324" t="str">
        <f>G40</f>
        <v>看護職員</v>
      </c>
      <c r="J41" s="325"/>
      <c r="K41" s="324" t="str">
        <f>M40</f>
        <v>A</v>
      </c>
      <c r="L41" s="325"/>
      <c r="M41" s="326"/>
      <c r="N41" s="327"/>
      <c r="O41" s="324"/>
      <c r="P41" s="328"/>
      <c r="Q41" s="328"/>
      <c r="R41" s="325"/>
      <c r="S41" s="321"/>
      <c r="T41" s="322"/>
      <c r="U41" s="323"/>
      <c r="V41" s="144" t="s">
        <v>124</v>
      </c>
      <c r="W41" s="166"/>
      <c r="X41" s="166"/>
      <c r="Y41" s="146"/>
      <c r="Z41" s="147"/>
      <c r="AA41" s="148">
        <f>IF(AA39="","",VLOOKUP(AA39,【記載例】シフト記号表!$C$5:$Y$46,23,FALSE))</f>
        <v>1</v>
      </c>
      <c r="AB41" s="149">
        <f>IF(AB39="","",VLOOKUP(AB39,【記載例】シフト記号表!$C$5:$Y$46,23,FALSE))</f>
        <v>1</v>
      </c>
      <c r="AC41" s="149">
        <f>IF(AC39="","",VLOOKUP(AC39,【記載例】シフト記号表!$C$5:$Y$46,23,FALSE))</f>
        <v>1</v>
      </c>
      <c r="AD41" s="149" t="str">
        <f>IF(AD39="","",VLOOKUP(AD39,【記載例】シフト記号表!$C$5:$Y$46,23,FALSE))</f>
        <v>-</v>
      </c>
      <c r="AE41" s="149" t="str">
        <f>IF(AE39="","",VLOOKUP(AE39,【記載例】シフト記号表!$C$5:$Y$46,23,FALSE))</f>
        <v>-</v>
      </c>
      <c r="AF41" s="149">
        <f>IF(AF39="","",VLOOKUP(AF39,【記載例】シフト記号表!$C$5:$Y$46,23,FALSE))</f>
        <v>1</v>
      </c>
      <c r="AG41" s="150">
        <f>IF(AG39="","",VLOOKUP(AG39,【記載例】シフト記号表!$C$5:$Y$46,23,FALSE))</f>
        <v>1</v>
      </c>
      <c r="AH41" s="148">
        <f>IF(AH39="","",VLOOKUP(AH39,【記載例】シフト記号表!$C$5:$Y$46,23,FALSE))</f>
        <v>1</v>
      </c>
      <c r="AI41" s="149">
        <f>IF(AI39="","",VLOOKUP(AI39,【記載例】シフト記号表!$C$5:$Y$46,23,FALSE))</f>
        <v>1</v>
      </c>
      <c r="AJ41" s="149">
        <f>IF(AJ39="","",VLOOKUP(AJ39,【記載例】シフト記号表!$C$5:$Y$46,23,FALSE))</f>
        <v>1</v>
      </c>
      <c r="AK41" s="149" t="str">
        <f>IF(AK39="","",VLOOKUP(AK39,【記載例】シフト記号表!$C$5:$Y$46,23,FALSE))</f>
        <v>-</v>
      </c>
      <c r="AL41" s="149" t="str">
        <f>IF(AL39="","",VLOOKUP(AL39,【記載例】シフト記号表!$C$5:$Y$46,23,FALSE))</f>
        <v>-</v>
      </c>
      <c r="AM41" s="149">
        <f>IF(AM39="","",VLOOKUP(AM39,【記載例】シフト記号表!$C$5:$Y$46,23,FALSE))</f>
        <v>1</v>
      </c>
      <c r="AN41" s="150">
        <f>IF(AN39="","",VLOOKUP(AN39,【記載例】シフト記号表!$C$5:$Y$46,23,FALSE))</f>
        <v>1</v>
      </c>
      <c r="AO41" s="148">
        <f>IF(AO39="","",VLOOKUP(AO39,【記載例】シフト記号表!$C$5:$Y$46,23,FALSE))</f>
        <v>1</v>
      </c>
      <c r="AP41" s="149">
        <f>IF(AP39="","",VLOOKUP(AP39,【記載例】シフト記号表!$C$5:$Y$46,23,FALSE))</f>
        <v>1</v>
      </c>
      <c r="AQ41" s="149">
        <f>IF(AQ39="","",VLOOKUP(AQ39,【記載例】シフト記号表!$C$5:$Y$46,23,FALSE))</f>
        <v>1</v>
      </c>
      <c r="AR41" s="149" t="str">
        <f>IF(AR39="","",VLOOKUP(AR39,【記載例】シフト記号表!$C$5:$Y$46,23,FALSE))</f>
        <v>-</v>
      </c>
      <c r="AS41" s="149" t="str">
        <f>IF(AS39="","",VLOOKUP(AS39,【記載例】シフト記号表!$C$5:$Y$46,23,FALSE))</f>
        <v>-</v>
      </c>
      <c r="AT41" s="149">
        <f>IF(AT39="","",VLOOKUP(AT39,【記載例】シフト記号表!$C$5:$Y$46,23,FALSE))</f>
        <v>1</v>
      </c>
      <c r="AU41" s="150">
        <f>IF(AU39="","",VLOOKUP(AU39,【記載例】シフト記号表!$C$5:$Y$46,23,FALSE))</f>
        <v>1</v>
      </c>
      <c r="AV41" s="148">
        <f>IF(AV39="","",VLOOKUP(AV39,【記載例】シフト記号表!$C$5:$Y$46,23,FALSE))</f>
        <v>1</v>
      </c>
      <c r="AW41" s="149">
        <f>IF(AW39="","",VLOOKUP(AW39,【記載例】シフト記号表!$C$5:$Y$46,23,FALSE))</f>
        <v>1</v>
      </c>
      <c r="AX41" s="149">
        <f>IF(AX39="","",VLOOKUP(AX39,【記載例】シフト記号表!$C$5:$Y$46,23,FALSE))</f>
        <v>1</v>
      </c>
      <c r="AY41" s="149" t="str">
        <f>IF(AY39="","",VLOOKUP(AY39,【記載例】シフト記号表!$C$5:$Y$46,23,FALSE))</f>
        <v>-</v>
      </c>
      <c r="AZ41" s="149" t="str">
        <f>IF(AZ39="","",VLOOKUP(AZ39,【記載例】シフト記号表!$C$5:$Y$46,23,FALSE))</f>
        <v>-</v>
      </c>
      <c r="BA41" s="149">
        <f>IF(BA39="","",VLOOKUP(BA39,【記載例】シフト記号表!$C$5:$Y$46,23,FALSE))</f>
        <v>1</v>
      </c>
      <c r="BB41" s="150">
        <f>IF(BB39="","",VLOOKUP(BB39,【記載例】シフト記号表!$C$5:$Y$46,23,FALSE))</f>
        <v>1</v>
      </c>
      <c r="BC41" s="148">
        <f>IF(BC39="","",VLOOKUP(BC39,【記載例】シフト記号表!$C$5:$Y$46,23,FALSE))</f>
        <v>1</v>
      </c>
      <c r="BD41" s="149">
        <f>IF(BD39="","",VLOOKUP(BD39,【記載例】シフト記号表!$C$5:$Y$46,23,FALSE))</f>
        <v>1</v>
      </c>
      <c r="BE41" s="149" t="str">
        <f>IF(BE39="","",VLOOKUP(BE39,シフト記号表!$C$5:$Y$46,23,FALSE))</f>
        <v/>
      </c>
      <c r="BF41" s="350">
        <f>IF($BI$3="計画",SUM(AA41:BB41),IF($BI$3="実績",SUM(AA41:BE41),""))</f>
        <v>22</v>
      </c>
      <c r="BG41" s="351"/>
      <c r="BH41" s="352">
        <f>IF($BI$3="計画",BF41/4,IF($BI$3="実績",(BF41/($T$10/7)),""))</f>
        <v>5.1333333333333337</v>
      </c>
      <c r="BI41" s="353"/>
      <c r="BJ41" s="337"/>
      <c r="BK41" s="322"/>
      <c r="BL41" s="322"/>
      <c r="BM41" s="322"/>
      <c r="BN41" s="338"/>
    </row>
    <row r="42" spans="2:66" ht="20.25" customHeight="1" x14ac:dyDescent="0.4">
      <c r="B42" s="152"/>
      <c r="C42" s="354"/>
      <c r="D42" s="355"/>
      <c r="E42" s="307"/>
      <c r="F42" s="308"/>
      <c r="G42" s="339"/>
      <c r="H42" s="340"/>
      <c r="I42" s="135"/>
      <c r="J42" s="133"/>
      <c r="K42" s="135"/>
      <c r="L42" s="133"/>
      <c r="M42" s="358"/>
      <c r="N42" s="359"/>
      <c r="O42" s="343"/>
      <c r="P42" s="344"/>
      <c r="Q42" s="344"/>
      <c r="R42" s="340"/>
      <c r="S42" s="362" t="s">
        <v>180</v>
      </c>
      <c r="T42" s="363"/>
      <c r="U42" s="364"/>
      <c r="V42" s="155" t="s">
        <v>17</v>
      </c>
      <c r="W42" s="156"/>
      <c r="X42" s="156"/>
      <c r="Y42" s="157"/>
      <c r="Z42" s="158"/>
      <c r="AA42" s="159" t="s">
        <v>63</v>
      </c>
      <c r="AB42" s="160" t="s">
        <v>42</v>
      </c>
      <c r="AC42" s="160" t="s">
        <v>212</v>
      </c>
      <c r="AD42" s="160" t="s">
        <v>212</v>
      </c>
      <c r="AE42" s="160" t="s">
        <v>42</v>
      </c>
      <c r="AF42" s="160" t="s">
        <v>52</v>
      </c>
      <c r="AG42" s="161" t="s">
        <v>42</v>
      </c>
      <c r="AH42" s="159" t="s">
        <v>42</v>
      </c>
      <c r="AI42" s="160" t="s">
        <v>211</v>
      </c>
      <c r="AJ42" s="160" t="s">
        <v>42</v>
      </c>
      <c r="AK42" s="160" t="s">
        <v>212</v>
      </c>
      <c r="AL42" s="160" t="s">
        <v>212</v>
      </c>
      <c r="AM42" s="160" t="s">
        <v>42</v>
      </c>
      <c r="AN42" s="161" t="s">
        <v>52</v>
      </c>
      <c r="AO42" s="159" t="s">
        <v>52</v>
      </c>
      <c r="AP42" s="160" t="s">
        <v>42</v>
      </c>
      <c r="AQ42" s="160" t="s">
        <v>63</v>
      </c>
      <c r="AR42" s="160" t="s">
        <v>42</v>
      </c>
      <c r="AS42" s="160" t="s">
        <v>212</v>
      </c>
      <c r="AT42" s="160" t="s">
        <v>212</v>
      </c>
      <c r="AU42" s="161" t="s">
        <v>42</v>
      </c>
      <c r="AV42" s="159" t="s">
        <v>52</v>
      </c>
      <c r="AW42" s="160" t="s">
        <v>42</v>
      </c>
      <c r="AX42" s="160" t="s">
        <v>42</v>
      </c>
      <c r="AY42" s="160" t="s">
        <v>63</v>
      </c>
      <c r="AZ42" s="160" t="s">
        <v>42</v>
      </c>
      <c r="BA42" s="160" t="s">
        <v>212</v>
      </c>
      <c r="BB42" s="161" t="s">
        <v>212</v>
      </c>
      <c r="BC42" s="159" t="s">
        <v>42</v>
      </c>
      <c r="BD42" s="160" t="s">
        <v>211</v>
      </c>
      <c r="BE42" s="162"/>
      <c r="BF42" s="365"/>
      <c r="BG42" s="366"/>
      <c r="BH42" s="367"/>
      <c r="BI42" s="368"/>
      <c r="BJ42" s="369"/>
      <c r="BK42" s="363"/>
      <c r="BL42" s="363"/>
      <c r="BM42" s="363"/>
      <c r="BN42" s="370"/>
    </row>
    <row r="43" spans="2:66" ht="20.25" customHeight="1" x14ac:dyDescent="0.4">
      <c r="B43" s="134">
        <f>B40+1</f>
        <v>9</v>
      </c>
      <c r="C43" s="302"/>
      <c r="D43" s="306"/>
      <c r="E43" s="307"/>
      <c r="F43" s="308"/>
      <c r="G43" s="339" t="s">
        <v>132</v>
      </c>
      <c r="H43" s="340"/>
      <c r="I43" s="135"/>
      <c r="J43" s="133"/>
      <c r="K43" s="135"/>
      <c r="L43" s="133"/>
      <c r="M43" s="341" t="s">
        <v>110</v>
      </c>
      <c r="N43" s="342"/>
      <c r="O43" s="343" t="s">
        <v>18</v>
      </c>
      <c r="P43" s="344"/>
      <c r="Q43" s="344"/>
      <c r="R43" s="340"/>
      <c r="S43" s="318"/>
      <c r="T43" s="319"/>
      <c r="U43" s="320"/>
      <c r="V43" s="136" t="s">
        <v>82</v>
      </c>
      <c r="W43" s="137"/>
      <c r="X43" s="137"/>
      <c r="Y43" s="138"/>
      <c r="Z43" s="139"/>
      <c r="AA43" s="140">
        <f>IF(AA42="","",VLOOKUP(AA42,【記載例】シフト記号表!$C$5:$W$46,21,FALSE))</f>
        <v>2</v>
      </c>
      <c r="AB43" s="141" t="str">
        <f>IF(AB42="","",VLOOKUP(AB42,【記載例】シフト記号表!$C$5:$W$46,21,FALSE))</f>
        <v>-</v>
      </c>
      <c r="AC43" s="141">
        <f>IF(AC42="","",VLOOKUP(AC42,【記載例】シフト記号表!$C$5:$W$46,21,FALSE))</f>
        <v>5.9999999999999991</v>
      </c>
      <c r="AD43" s="141">
        <f>IF(AD42="","",VLOOKUP(AD42,【記載例】シフト記号表!$C$5:$W$46,21,FALSE))</f>
        <v>5.9999999999999991</v>
      </c>
      <c r="AE43" s="141" t="str">
        <f>IF(AE42="","",VLOOKUP(AE42,【記載例】シフト記号表!$C$5:$W$46,21,FALSE))</f>
        <v>-</v>
      </c>
      <c r="AF43" s="141">
        <f>IF(AF42="","",VLOOKUP(AF42,【記載例】シフト記号表!$C$5:$W$46,21,FALSE))</f>
        <v>5.0000000000000009</v>
      </c>
      <c r="AG43" s="142" t="str">
        <f>IF(AG42="","",VLOOKUP(AG42,【記載例】シフト記号表!$C$5:$W$46,21,FALSE))</f>
        <v>-</v>
      </c>
      <c r="AH43" s="140" t="str">
        <f>IF(AH42="","",VLOOKUP(AH42,【記載例】シフト記号表!$C$5:$W$46,21,FALSE))</f>
        <v>-</v>
      </c>
      <c r="AI43" s="141">
        <f>IF(AI42="","",VLOOKUP(AI42,【記載例】シフト記号表!$C$5:$W$46,21,FALSE))</f>
        <v>2</v>
      </c>
      <c r="AJ43" s="141" t="str">
        <f>IF(AJ42="","",VLOOKUP(AJ42,【記載例】シフト記号表!$C$5:$W$46,21,FALSE))</f>
        <v>-</v>
      </c>
      <c r="AK43" s="141">
        <f>IF(AK42="","",VLOOKUP(AK42,【記載例】シフト記号表!$C$5:$W$46,21,FALSE))</f>
        <v>5.9999999999999991</v>
      </c>
      <c r="AL43" s="141">
        <f>IF(AL42="","",VLOOKUP(AL42,【記載例】シフト記号表!$C$5:$W$46,21,FALSE))</f>
        <v>5.9999999999999991</v>
      </c>
      <c r="AM43" s="141" t="str">
        <f>IF(AM42="","",VLOOKUP(AM42,【記載例】シフト記号表!$C$5:$W$46,21,FALSE))</f>
        <v>-</v>
      </c>
      <c r="AN43" s="142">
        <f>IF(AN42="","",VLOOKUP(AN42,【記載例】シフト記号表!$C$5:$W$46,21,FALSE))</f>
        <v>5.0000000000000009</v>
      </c>
      <c r="AO43" s="140">
        <f>IF(AO42="","",VLOOKUP(AO42,【記載例】シフト記号表!$C$5:$W$46,21,FALSE))</f>
        <v>5.0000000000000009</v>
      </c>
      <c r="AP43" s="141" t="str">
        <f>IF(AP42="","",VLOOKUP(AP42,【記載例】シフト記号表!$C$5:$W$46,21,FALSE))</f>
        <v>-</v>
      </c>
      <c r="AQ43" s="141">
        <f>IF(AQ42="","",VLOOKUP(AQ42,【記載例】シフト記号表!$C$5:$W$46,21,FALSE))</f>
        <v>2</v>
      </c>
      <c r="AR43" s="141" t="str">
        <f>IF(AR42="","",VLOOKUP(AR42,【記載例】シフト記号表!$C$5:$W$46,21,FALSE))</f>
        <v>-</v>
      </c>
      <c r="AS43" s="141">
        <f>IF(AS42="","",VLOOKUP(AS42,【記載例】シフト記号表!$C$5:$W$46,21,FALSE))</f>
        <v>5.9999999999999991</v>
      </c>
      <c r="AT43" s="141">
        <f>IF(AT42="","",VLOOKUP(AT42,【記載例】シフト記号表!$C$5:$W$46,21,FALSE))</f>
        <v>5.9999999999999991</v>
      </c>
      <c r="AU43" s="142" t="str">
        <f>IF(AU42="","",VLOOKUP(AU42,【記載例】シフト記号表!$C$5:$W$46,21,FALSE))</f>
        <v>-</v>
      </c>
      <c r="AV43" s="140">
        <f>IF(AV42="","",VLOOKUP(AV42,【記載例】シフト記号表!$C$5:$W$46,21,FALSE))</f>
        <v>5.0000000000000009</v>
      </c>
      <c r="AW43" s="141" t="str">
        <f>IF(AW42="","",VLOOKUP(AW42,【記載例】シフト記号表!$C$5:$W$46,21,FALSE))</f>
        <v>-</v>
      </c>
      <c r="AX43" s="141" t="str">
        <f>IF(AX42="","",VLOOKUP(AX42,【記載例】シフト記号表!$C$5:$W$46,21,FALSE))</f>
        <v>-</v>
      </c>
      <c r="AY43" s="141">
        <f>IF(AY42="","",VLOOKUP(AY42,【記載例】シフト記号表!$C$5:$W$46,21,FALSE))</f>
        <v>2</v>
      </c>
      <c r="AZ43" s="141" t="str">
        <f>IF(AZ42="","",VLOOKUP(AZ42,【記載例】シフト記号表!$C$5:$W$46,21,FALSE))</f>
        <v>-</v>
      </c>
      <c r="BA43" s="141">
        <f>IF(BA42="","",VLOOKUP(BA42,【記載例】シフト記号表!$C$5:$W$46,21,FALSE))</f>
        <v>5.9999999999999991</v>
      </c>
      <c r="BB43" s="142">
        <f>IF(BB42="","",VLOOKUP(BB42,【記載例】シフト記号表!$C$5:$W$46,21,FALSE))</f>
        <v>5.9999999999999991</v>
      </c>
      <c r="BC43" s="140" t="str">
        <f>IF(BC42="","",VLOOKUP(BC42,【記載例】シフト記号表!$C$5:$W$46,21,FALSE))</f>
        <v>-</v>
      </c>
      <c r="BD43" s="141">
        <f>IF(BD42="","",VLOOKUP(BD42,【記載例】シフト記号表!$C$5:$W$46,21,FALSE))</f>
        <v>2</v>
      </c>
      <c r="BE43" s="141" t="str">
        <f>IF(BE42="","",VLOOKUP(BE42,シフト記号表!$C$5:$W$46,21,FALSE))</f>
        <v/>
      </c>
      <c r="BF43" s="345">
        <f>IF($BI$3="計画",SUM(AA43:BB43),IF($BI$3="実績",SUM(AA43:BE43),""))</f>
        <v>78</v>
      </c>
      <c r="BG43" s="346"/>
      <c r="BH43" s="347">
        <f>IF($BI$3="計画",BF43/4,IF($BI$3="実績",(BF43/($T$10/7)),""))</f>
        <v>18.2</v>
      </c>
      <c r="BI43" s="348"/>
      <c r="BJ43" s="335"/>
      <c r="BK43" s="319"/>
      <c r="BL43" s="319"/>
      <c r="BM43" s="319"/>
      <c r="BN43" s="336"/>
    </row>
    <row r="44" spans="2:66" ht="20.25" customHeight="1" x14ac:dyDescent="0.4">
      <c r="B44" s="143"/>
      <c r="C44" s="302"/>
      <c r="D44" s="306"/>
      <c r="E44" s="307"/>
      <c r="F44" s="308"/>
      <c r="G44" s="349"/>
      <c r="H44" s="325"/>
      <c r="I44" s="324" t="str">
        <f>G43</f>
        <v>介護職員</v>
      </c>
      <c r="J44" s="325"/>
      <c r="K44" s="324" t="str">
        <f>M43</f>
        <v>A</v>
      </c>
      <c r="L44" s="325"/>
      <c r="M44" s="326"/>
      <c r="N44" s="327"/>
      <c r="O44" s="324"/>
      <c r="P44" s="328"/>
      <c r="Q44" s="328"/>
      <c r="R44" s="325"/>
      <c r="S44" s="321"/>
      <c r="T44" s="322"/>
      <c r="U44" s="323"/>
      <c r="V44" s="144" t="s">
        <v>124</v>
      </c>
      <c r="W44" s="145"/>
      <c r="X44" s="145"/>
      <c r="Y44" s="167"/>
      <c r="Z44" s="168"/>
      <c r="AA44" s="148">
        <f>IF(AA42="","",VLOOKUP(AA42,【記載例】シフト記号表!$C$5:$Y$46,23,FALSE))</f>
        <v>14</v>
      </c>
      <c r="AB44" s="149" t="str">
        <f>IF(AB42="","",VLOOKUP(AB42,【記載例】シフト記号表!$C$5:$Y$46,23,FALSE))</f>
        <v>-</v>
      </c>
      <c r="AC44" s="149">
        <f>IF(AC42="","",VLOOKUP(AC42,【記載例】シフト記号表!$C$5:$Y$46,23,FALSE))</f>
        <v>1.9999999999999991</v>
      </c>
      <c r="AD44" s="149">
        <f>IF(AD42="","",VLOOKUP(AD42,【記載例】シフト記号表!$C$5:$Y$46,23,FALSE))</f>
        <v>1.9999999999999991</v>
      </c>
      <c r="AE44" s="149" t="str">
        <f>IF(AE42="","",VLOOKUP(AE42,【記載例】シフト記号表!$C$5:$Y$46,23,FALSE))</f>
        <v>-</v>
      </c>
      <c r="AF44" s="149">
        <f>IF(AF42="","",VLOOKUP(AF42,【記載例】シフト記号表!$C$5:$Y$46,23,FALSE))</f>
        <v>2.9999999999999991</v>
      </c>
      <c r="AG44" s="150" t="str">
        <f>IF(AG42="","",VLOOKUP(AG42,【記載例】シフト記号表!$C$5:$Y$46,23,FALSE))</f>
        <v>-</v>
      </c>
      <c r="AH44" s="148" t="str">
        <f>IF(AH42="","",VLOOKUP(AH42,【記載例】シフト記号表!$C$5:$Y$46,23,FALSE))</f>
        <v>-</v>
      </c>
      <c r="AI44" s="149">
        <f>IF(AI42="","",VLOOKUP(AI42,【記載例】シフト記号表!$C$5:$Y$46,23,FALSE))</f>
        <v>14</v>
      </c>
      <c r="AJ44" s="149" t="str">
        <f>IF(AJ42="","",VLOOKUP(AJ42,【記載例】シフト記号表!$C$5:$Y$46,23,FALSE))</f>
        <v>-</v>
      </c>
      <c r="AK44" s="149">
        <f>IF(AK42="","",VLOOKUP(AK42,【記載例】シフト記号表!$C$5:$Y$46,23,FALSE))</f>
        <v>1.9999999999999991</v>
      </c>
      <c r="AL44" s="149">
        <f>IF(AL42="","",VLOOKUP(AL42,【記載例】シフト記号表!$C$5:$Y$46,23,FALSE))</f>
        <v>1.9999999999999991</v>
      </c>
      <c r="AM44" s="149" t="str">
        <f>IF(AM42="","",VLOOKUP(AM42,【記載例】シフト記号表!$C$5:$Y$46,23,FALSE))</f>
        <v>-</v>
      </c>
      <c r="AN44" s="150">
        <f>IF(AN42="","",VLOOKUP(AN42,【記載例】シフト記号表!$C$5:$Y$46,23,FALSE))</f>
        <v>2.9999999999999991</v>
      </c>
      <c r="AO44" s="148">
        <f>IF(AO42="","",VLOOKUP(AO42,【記載例】シフト記号表!$C$5:$Y$46,23,FALSE))</f>
        <v>2.9999999999999991</v>
      </c>
      <c r="AP44" s="149" t="str">
        <f>IF(AP42="","",VLOOKUP(AP42,【記載例】シフト記号表!$C$5:$Y$46,23,FALSE))</f>
        <v>-</v>
      </c>
      <c r="AQ44" s="149">
        <f>IF(AQ42="","",VLOOKUP(AQ42,【記載例】シフト記号表!$C$5:$Y$46,23,FALSE))</f>
        <v>14</v>
      </c>
      <c r="AR44" s="149" t="str">
        <f>IF(AR42="","",VLOOKUP(AR42,【記載例】シフト記号表!$C$5:$Y$46,23,FALSE))</f>
        <v>-</v>
      </c>
      <c r="AS44" s="149">
        <f>IF(AS42="","",VLOOKUP(AS42,【記載例】シフト記号表!$C$5:$Y$46,23,FALSE))</f>
        <v>1.9999999999999991</v>
      </c>
      <c r="AT44" s="149">
        <f>IF(AT42="","",VLOOKUP(AT42,【記載例】シフト記号表!$C$5:$Y$46,23,FALSE))</f>
        <v>1.9999999999999991</v>
      </c>
      <c r="AU44" s="150" t="str">
        <f>IF(AU42="","",VLOOKUP(AU42,【記載例】シフト記号表!$C$5:$Y$46,23,FALSE))</f>
        <v>-</v>
      </c>
      <c r="AV44" s="148">
        <f>IF(AV42="","",VLOOKUP(AV42,【記載例】シフト記号表!$C$5:$Y$46,23,FALSE))</f>
        <v>2.9999999999999991</v>
      </c>
      <c r="AW44" s="149" t="str">
        <f>IF(AW42="","",VLOOKUP(AW42,【記載例】シフト記号表!$C$5:$Y$46,23,FALSE))</f>
        <v>-</v>
      </c>
      <c r="AX44" s="149" t="str">
        <f>IF(AX42="","",VLOOKUP(AX42,【記載例】シフト記号表!$C$5:$Y$46,23,FALSE))</f>
        <v>-</v>
      </c>
      <c r="AY44" s="149">
        <f>IF(AY42="","",VLOOKUP(AY42,【記載例】シフト記号表!$C$5:$Y$46,23,FALSE))</f>
        <v>14</v>
      </c>
      <c r="AZ44" s="149" t="str">
        <f>IF(AZ42="","",VLOOKUP(AZ42,【記載例】シフト記号表!$C$5:$Y$46,23,FALSE))</f>
        <v>-</v>
      </c>
      <c r="BA44" s="149">
        <f>IF(BA42="","",VLOOKUP(BA42,【記載例】シフト記号表!$C$5:$Y$46,23,FALSE))</f>
        <v>1.9999999999999991</v>
      </c>
      <c r="BB44" s="150">
        <f>IF(BB42="","",VLOOKUP(BB42,【記載例】シフト記号表!$C$5:$Y$46,23,FALSE))</f>
        <v>1.9999999999999991</v>
      </c>
      <c r="BC44" s="148" t="str">
        <f>IF(BC42="","",VLOOKUP(BC42,【記載例】シフト記号表!$C$5:$Y$46,23,FALSE))</f>
        <v>-</v>
      </c>
      <c r="BD44" s="149">
        <f>IF(BD42="","",VLOOKUP(BD42,【記載例】シフト記号表!$C$5:$Y$46,23,FALSE))</f>
        <v>14</v>
      </c>
      <c r="BE44" s="149" t="str">
        <f>IF(BE42="","",VLOOKUP(BE42,シフト記号表!$C$5:$Y$46,23,FALSE))</f>
        <v/>
      </c>
      <c r="BF44" s="350">
        <f>IF($BI$3="計画",SUM(AA44:BB44),IF($BI$3="実績",SUM(AA44:BE44),""))</f>
        <v>98</v>
      </c>
      <c r="BG44" s="351"/>
      <c r="BH44" s="352">
        <f>IF($BI$3="計画",BF44/4,IF($BI$3="実績",(BF44/($T$10/7)),""))</f>
        <v>22.866666666666667</v>
      </c>
      <c r="BI44" s="353"/>
      <c r="BJ44" s="337"/>
      <c r="BK44" s="322"/>
      <c r="BL44" s="322"/>
      <c r="BM44" s="322"/>
      <c r="BN44" s="338"/>
    </row>
    <row r="45" spans="2:66" ht="20.25" customHeight="1" x14ac:dyDescent="0.4">
      <c r="B45" s="152"/>
      <c r="C45" s="354"/>
      <c r="D45" s="355"/>
      <c r="E45" s="307"/>
      <c r="F45" s="308"/>
      <c r="G45" s="339"/>
      <c r="H45" s="340"/>
      <c r="I45" s="135"/>
      <c r="J45" s="133"/>
      <c r="K45" s="135"/>
      <c r="L45" s="133"/>
      <c r="M45" s="358"/>
      <c r="N45" s="359"/>
      <c r="O45" s="343"/>
      <c r="P45" s="344"/>
      <c r="Q45" s="344"/>
      <c r="R45" s="340"/>
      <c r="S45" s="362" t="s">
        <v>181</v>
      </c>
      <c r="T45" s="363"/>
      <c r="U45" s="364"/>
      <c r="V45" s="155" t="s">
        <v>17</v>
      </c>
      <c r="W45" s="163"/>
      <c r="X45" s="163"/>
      <c r="Y45" s="164"/>
      <c r="Z45" s="169"/>
      <c r="AA45" s="159" t="s">
        <v>42</v>
      </c>
      <c r="AB45" s="160" t="s">
        <v>63</v>
      </c>
      <c r="AC45" s="160" t="s">
        <v>42</v>
      </c>
      <c r="AD45" s="160" t="s">
        <v>52</v>
      </c>
      <c r="AE45" s="160" t="s">
        <v>212</v>
      </c>
      <c r="AF45" s="160" t="s">
        <v>42</v>
      </c>
      <c r="AG45" s="161" t="s">
        <v>52</v>
      </c>
      <c r="AH45" s="159" t="s">
        <v>52</v>
      </c>
      <c r="AI45" s="160" t="s">
        <v>42</v>
      </c>
      <c r="AJ45" s="160" t="s">
        <v>63</v>
      </c>
      <c r="AK45" s="160" t="s">
        <v>42</v>
      </c>
      <c r="AL45" s="160" t="s">
        <v>52</v>
      </c>
      <c r="AM45" s="160" t="s">
        <v>212</v>
      </c>
      <c r="AN45" s="161" t="s">
        <v>42</v>
      </c>
      <c r="AO45" s="159" t="s">
        <v>52</v>
      </c>
      <c r="AP45" s="160" t="s">
        <v>212</v>
      </c>
      <c r="AQ45" s="160" t="s">
        <v>42</v>
      </c>
      <c r="AR45" s="160" t="s">
        <v>63</v>
      </c>
      <c r="AS45" s="160" t="s">
        <v>42</v>
      </c>
      <c r="AT45" s="160" t="s">
        <v>52</v>
      </c>
      <c r="AU45" s="161" t="s">
        <v>42</v>
      </c>
      <c r="AV45" s="159" t="s">
        <v>42</v>
      </c>
      <c r="AW45" s="160" t="s">
        <v>52</v>
      </c>
      <c r="AX45" s="160" t="s">
        <v>212</v>
      </c>
      <c r="AY45" s="160" t="s">
        <v>42</v>
      </c>
      <c r="AZ45" s="160" t="s">
        <v>63</v>
      </c>
      <c r="BA45" s="160" t="s">
        <v>42</v>
      </c>
      <c r="BB45" s="161" t="s">
        <v>52</v>
      </c>
      <c r="BC45" s="159" t="s">
        <v>52</v>
      </c>
      <c r="BD45" s="160" t="s">
        <v>42</v>
      </c>
      <c r="BE45" s="162"/>
      <c r="BF45" s="365"/>
      <c r="BG45" s="366"/>
      <c r="BH45" s="367"/>
      <c r="BI45" s="368"/>
      <c r="BJ45" s="369"/>
      <c r="BK45" s="363"/>
      <c r="BL45" s="363"/>
      <c r="BM45" s="363"/>
      <c r="BN45" s="370"/>
    </row>
    <row r="46" spans="2:66" ht="20.25" customHeight="1" x14ac:dyDescent="0.4">
      <c r="B46" s="134">
        <f>B43+1</f>
        <v>10</v>
      </c>
      <c r="C46" s="302"/>
      <c r="D46" s="306"/>
      <c r="E46" s="307"/>
      <c r="F46" s="308"/>
      <c r="G46" s="339" t="s">
        <v>132</v>
      </c>
      <c r="H46" s="340"/>
      <c r="I46" s="135"/>
      <c r="J46" s="133"/>
      <c r="K46" s="135"/>
      <c r="L46" s="133"/>
      <c r="M46" s="341" t="s">
        <v>110</v>
      </c>
      <c r="N46" s="342"/>
      <c r="O46" s="343" t="s">
        <v>111</v>
      </c>
      <c r="P46" s="344"/>
      <c r="Q46" s="344"/>
      <c r="R46" s="340"/>
      <c r="S46" s="318"/>
      <c r="T46" s="319"/>
      <c r="U46" s="320"/>
      <c r="V46" s="136" t="s">
        <v>82</v>
      </c>
      <c r="W46" s="137"/>
      <c r="X46" s="137"/>
      <c r="Y46" s="138"/>
      <c r="Z46" s="139"/>
      <c r="AA46" s="140" t="str">
        <f>IF(AA45="","",VLOOKUP(AA45,【記載例】シフト記号表!$C$5:$W$46,21,FALSE))</f>
        <v>-</v>
      </c>
      <c r="AB46" s="141">
        <f>IF(AB45="","",VLOOKUP(AB45,【記載例】シフト記号表!$C$5:$W$46,21,FALSE))</f>
        <v>2</v>
      </c>
      <c r="AC46" s="141" t="str">
        <f>IF(AC45="","",VLOOKUP(AC45,【記載例】シフト記号表!$C$5:$W$46,21,FALSE))</f>
        <v>-</v>
      </c>
      <c r="AD46" s="141">
        <f>IF(AD45="","",VLOOKUP(AD45,【記載例】シフト記号表!$C$5:$W$46,21,FALSE))</f>
        <v>5.0000000000000009</v>
      </c>
      <c r="AE46" s="141">
        <f>IF(AE45="","",VLOOKUP(AE45,【記載例】シフト記号表!$C$5:$W$46,21,FALSE))</f>
        <v>5.9999999999999991</v>
      </c>
      <c r="AF46" s="141" t="str">
        <f>IF(AF45="","",VLOOKUP(AF45,【記載例】シフト記号表!$C$5:$W$46,21,FALSE))</f>
        <v>-</v>
      </c>
      <c r="AG46" s="142">
        <f>IF(AG45="","",VLOOKUP(AG45,【記載例】シフト記号表!$C$5:$W$46,21,FALSE))</f>
        <v>5.0000000000000009</v>
      </c>
      <c r="AH46" s="140">
        <f>IF(AH45="","",VLOOKUP(AH45,【記載例】シフト記号表!$C$5:$W$46,21,FALSE))</f>
        <v>5.0000000000000009</v>
      </c>
      <c r="AI46" s="141" t="str">
        <f>IF(AI45="","",VLOOKUP(AI45,【記載例】シフト記号表!$C$5:$W$46,21,FALSE))</f>
        <v>-</v>
      </c>
      <c r="AJ46" s="141">
        <f>IF(AJ45="","",VLOOKUP(AJ45,【記載例】シフト記号表!$C$5:$W$46,21,FALSE))</f>
        <v>2</v>
      </c>
      <c r="AK46" s="141" t="str">
        <f>IF(AK45="","",VLOOKUP(AK45,【記載例】シフト記号表!$C$5:$W$46,21,FALSE))</f>
        <v>-</v>
      </c>
      <c r="AL46" s="141">
        <f>IF(AL45="","",VLOOKUP(AL45,【記載例】シフト記号表!$C$5:$W$46,21,FALSE))</f>
        <v>5.0000000000000009</v>
      </c>
      <c r="AM46" s="141">
        <f>IF(AM45="","",VLOOKUP(AM45,【記載例】シフト記号表!$C$5:$W$46,21,FALSE))</f>
        <v>5.9999999999999991</v>
      </c>
      <c r="AN46" s="142" t="str">
        <f>IF(AN45="","",VLOOKUP(AN45,【記載例】シフト記号表!$C$5:$W$46,21,FALSE))</f>
        <v>-</v>
      </c>
      <c r="AO46" s="140">
        <f>IF(AO45="","",VLOOKUP(AO45,【記載例】シフト記号表!$C$5:$W$46,21,FALSE))</f>
        <v>5.0000000000000009</v>
      </c>
      <c r="AP46" s="141">
        <f>IF(AP45="","",VLOOKUP(AP45,【記載例】シフト記号表!$C$5:$W$46,21,FALSE))</f>
        <v>5.9999999999999991</v>
      </c>
      <c r="AQ46" s="141" t="str">
        <f>IF(AQ45="","",VLOOKUP(AQ45,【記載例】シフト記号表!$C$5:$W$46,21,FALSE))</f>
        <v>-</v>
      </c>
      <c r="AR46" s="141">
        <f>IF(AR45="","",VLOOKUP(AR45,【記載例】シフト記号表!$C$5:$W$46,21,FALSE))</f>
        <v>2</v>
      </c>
      <c r="AS46" s="141" t="str">
        <f>IF(AS45="","",VLOOKUP(AS45,【記載例】シフト記号表!$C$5:$W$46,21,FALSE))</f>
        <v>-</v>
      </c>
      <c r="AT46" s="141">
        <f>IF(AT45="","",VLOOKUP(AT45,【記載例】シフト記号表!$C$5:$W$46,21,FALSE))</f>
        <v>5.0000000000000009</v>
      </c>
      <c r="AU46" s="142" t="str">
        <f>IF(AU45="","",VLOOKUP(AU45,【記載例】シフト記号表!$C$5:$W$46,21,FALSE))</f>
        <v>-</v>
      </c>
      <c r="AV46" s="140" t="str">
        <f>IF(AV45="","",VLOOKUP(AV45,【記載例】シフト記号表!$C$5:$W$46,21,FALSE))</f>
        <v>-</v>
      </c>
      <c r="AW46" s="141">
        <f>IF(AW45="","",VLOOKUP(AW45,【記載例】シフト記号表!$C$5:$W$46,21,FALSE))</f>
        <v>5.0000000000000009</v>
      </c>
      <c r="AX46" s="141">
        <f>IF(AX45="","",VLOOKUP(AX45,【記載例】シフト記号表!$C$5:$W$46,21,FALSE))</f>
        <v>5.9999999999999991</v>
      </c>
      <c r="AY46" s="141" t="str">
        <f>IF(AY45="","",VLOOKUP(AY45,【記載例】シフト記号表!$C$5:$W$46,21,FALSE))</f>
        <v>-</v>
      </c>
      <c r="AZ46" s="141">
        <f>IF(AZ45="","",VLOOKUP(AZ45,【記載例】シフト記号表!$C$5:$W$46,21,FALSE))</f>
        <v>2</v>
      </c>
      <c r="BA46" s="141" t="str">
        <f>IF(BA45="","",VLOOKUP(BA45,【記載例】シフト記号表!$C$5:$W$46,21,FALSE))</f>
        <v>-</v>
      </c>
      <c r="BB46" s="142">
        <f>IF(BB45="","",VLOOKUP(BB45,【記載例】シフト記号表!$C$5:$W$46,21,FALSE))</f>
        <v>5.0000000000000009</v>
      </c>
      <c r="BC46" s="140">
        <f>IF(BC45="","",VLOOKUP(BC45,【記載例】シフト記号表!$C$5:$W$46,21,FALSE))</f>
        <v>5.0000000000000009</v>
      </c>
      <c r="BD46" s="141" t="str">
        <f>IF(BD45="","",VLOOKUP(BD45,【記載例】シフト記号表!$C$5:$W$46,21,FALSE))</f>
        <v>-</v>
      </c>
      <c r="BE46" s="141" t="str">
        <f>IF(BE45="","",VLOOKUP(BE45,シフト記号表!$C$5:$W$46,21,FALSE))</f>
        <v/>
      </c>
      <c r="BF46" s="345">
        <f>IF($BI$3="計画",SUM(AA46:BB46),IF($BI$3="実績",SUM(AA46:BE46),""))</f>
        <v>77</v>
      </c>
      <c r="BG46" s="346"/>
      <c r="BH46" s="347">
        <f>IF($BI$3="計画",BF46/4,IF($BI$3="実績",(BF46/($T$10/7)),""))</f>
        <v>17.966666666666669</v>
      </c>
      <c r="BI46" s="348"/>
      <c r="BJ46" s="335"/>
      <c r="BK46" s="319"/>
      <c r="BL46" s="319"/>
      <c r="BM46" s="319"/>
      <c r="BN46" s="336"/>
    </row>
    <row r="47" spans="2:66" ht="20.25" customHeight="1" x14ac:dyDescent="0.4">
      <c r="B47" s="143"/>
      <c r="C47" s="302"/>
      <c r="D47" s="306"/>
      <c r="E47" s="307"/>
      <c r="F47" s="308"/>
      <c r="G47" s="349"/>
      <c r="H47" s="325"/>
      <c r="I47" s="324" t="str">
        <f>G46</f>
        <v>介護職員</v>
      </c>
      <c r="J47" s="325"/>
      <c r="K47" s="324" t="str">
        <f>M46</f>
        <v>A</v>
      </c>
      <c r="L47" s="325"/>
      <c r="M47" s="326"/>
      <c r="N47" s="327"/>
      <c r="O47" s="324"/>
      <c r="P47" s="328"/>
      <c r="Q47" s="328"/>
      <c r="R47" s="325"/>
      <c r="S47" s="321"/>
      <c r="T47" s="322"/>
      <c r="U47" s="323"/>
      <c r="V47" s="144" t="s">
        <v>124</v>
      </c>
      <c r="W47" s="170"/>
      <c r="X47" s="170"/>
      <c r="Y47" s="171"/>
      <c r="Z47" s="172"/>
      <c r="AA47" s="148" t="str">
        <f>IF(AA45="","",VLOOKUP(AA45,【記載例】シフト記号表!$C$5:$Y$46,23,FALSE))</f>
        <v>-</v>
      </c>
      <c r="AB47" s="149">
        <f>IF(AB45="","",VLOOKUP(AB45,【記載例】シフト記号表!$C$5:$Y$46,23,FALSE))</f>
        <v>14</v>
      </c>
      <c r="AC47" s="149" t="str">
        <f>IF(AC45="","",VLOOKUP(AC45,【記載例】シフト記号表!$C$5:$Y$46,23,FALSE))</f>
        <v>-</v>
      </c>
      <c r="AD47" s="149">
        <f>IF(AD45="","",VLOOKUP(AD45,【記載例】シフト記号表!$C$5:$Y$46,23,FALSE))</f>
        <v>2.9999999999999991</v>
      </c>
      <c r="AE47" s="149">
        <f>IF(AE45="","",VLOOKUP(AE45,【記載例】シフト記号表!$C$5:$Y$46,23,FALSE))</f>
        <v>1.9999999999999991</v>
      </c>
      <c r="AF47" s="149" t="str">
        <f>IF(AF45="","",VLOOKUP(AF45,【記載例】シフト記号表!$C$5:$Y$46,23,FALSE))</f>
        <v>-</v>
      </c>
      <c r="AG47" s="150">
        <f>IF(AG45="","",VLOOKUP(AG45,【記載例】シフト記号表!$C$5:$Y$46,23,FALSE))</f>
        <v>2.9999999999999991</v>
      </c>
      <c r="AH47" s="148">
        <f>IF(AH45="","",VLOOKUP(AH45,【記載例】シフト記号表!$C$5:$Y$46,23,FALSE))</f>
        <v>2.9999999999999991</v>
      </c>
      <c r="AI47" s="149" t="str">
        <f>IF(AI45="","",VLOOKUP(AI45,【記載例】シフト記号表!$C$5:$Y$46,23,FALSE))</f>
        <v>-</v>
      </c>
      <c r="AJ47" s="149">
        <f>IF(AJ45="","",VLOOKUP(AJ45,【記載例】シフト記号表!$C$5:$Y$46,23,FALSE))</f>
        <v>14</v>
      </c>
      <c r="AK47" s="149" t="str">
        <f>IF(AK45="","",VLOOKUP(AK45,【記載例】シフト記号表!$C$5:$Y$46,23,FALSE))</f>
        <v>-</v>
      </c>
      <c r="AL47" s="149">
        <f>IF(AL45="","",VLOOKUP(AL45,【記載例】シフト記号表!$C$5:$Y$46,23,FALSE))</f>
        <v>2.9999999999999991</v>
      </c>
      <c r="AM47" s="149">
        <f>IF(AM45="","",VLOOKUP(AM45,【記載例】シフト記号表!$C$5:$Y$46,23,FALSE))</f>
        <v>1.9999999999999991</v>
      </c>
      <c r="AN47" s="150" t="str">
        <f>IF(AN45="","",VLOOKUP(AN45,【記載例】シフト記号表!$C$5:$Y$46,23,FALSE))</f>
        <v>-</v>
      </c>
      <c r="AO47" s="148">
        <f>IF(AO45="","",VLOOKUP(AO45,【記載例】シフト記号表!$C$5:$Y$46,23,FALSE))</f>
        <v>2.9999999999999991</v>
      </c>
      <c r="AP47" s="149">
        <f>IF(AP45="","",VLOOKUP(AP45,【記載例】シフト記号表!$C$5:$Y$46,23,FALSE))</f>
        <v>1.9999999999999991</v>
      </c>
      <c r="AQ47" s="149" t="str">
        <f>IF(AQ45="","",VLOOKUP(AQ45,【記載例】シフト記号表!$C$5:$Y$46,23,FALSE))</f>
        <v>-</v>
      </c>
      <c r="AR47" s="149">
        <f>IF(AR45="","",VLOOKUP(AR45,【記載例】シフト記号表!$C$5:$Y$46,23,FALSE))</f>
        <v>14</v>
      </c>
      <c r="AS47" s="149" t="str">
        <f>IF(AS45="","",VLOOKUP(AS45,【記載例】シフト記号表!$C$5:$Y$46,23,FALSE))</f>
        <v>-</v>
      </c>
      <c r="AT47" s="149">
        <f>IF(AT45="","",VLOOKUP(AT45,【記載例】シフト記号表!$C$5:$Y$46,23,FALSE))</f>
        <v>2.9999999999999991</v>
      </c>
      <c r="AU47" s="150" t="str">
        <f>IF(AU45="","",VLOOKUP(AU45,【記載例】シフト記号表!$C$5:$Y$46,23,FALSE))</f>
        <v>-</v>
      </c>
      <c r="AV47" s="148" t="str">
        <f>IF(AV45="","",VLOOKUP(AV45,【記載例】シフト記号表!$C$5:$Y$46,23,FALSE))</f>
        <v>-</v>
      </c>
      <c r="AW47" s="149">
        <f>IF(AW45="","",VLOOKUP(AW45,【記載例】シフト記号表!$C$5:$Y$46,23,FALSE))</f>
        <v>2.9999999999999991</v>
      </c>
      <c r="AX47" s="149">
        <f>IF(AX45="","",VLOOKUP(AX45,【記載例】シフト記号表!$C$5:$Y$46,23,FALSE))</f>
        <v>1.9999999999999991</v>
      </c>
      <c r="AY47" s="149" t="str">
        <f>IF(AY45="","",VLOOKUP(AY45,【記載例】シフト記号表!$C$5:$Y$46,23,FALSE))</f>
        <v>-</v>
      </c>
      <c r="AZ47" s="149">
        <f>IF(AZ45="","",VLOOKUP(AZ45,【記載例】シフト記号表!$C$5:$Y$46,23,FALSE))</f>
        <v>14</v>
      </c>
      <c r="BA47" s="149" t="str">
        <f>IF(BA45="","",VLOOKUP(BA45,【記載例】シフト記号表!$C$5:$Y$46,23,FALSE))</f>
        <v>-</v>
      </c>
      <c r="BB47" s="150">
        <f>IF(BB45="","",VLOOKUP(BB45,【記載例】シフト記号表!$C$5:$Y$46,23,FALSE))</f>
        <v>2.9999999999999991</v>
      </c>
      <c r="BC47" s="148">
        <f>IF(BC45="","",VLOOKUP(BC45,【記載例】シフト記号表!$C$5:$Y$46,23,FALSE))</f>
        <v>2.9999999999999991</v>
      </c>
      <c r="BD47" s="149" t="str">
        <f>IF(BD45="","",VLOOKUP(BD45,【記載例】シフト記号表!$C$5:$Y$46,23,FALSE))</f>
        <v>-</v>
      </c>
      <c r="BE47" s="149" t="str">
        <f>IF(BE45="","",VLOOKUP(BE45,シフト記号表!$C$5:$Y$46,23,FALSE))</f>
        <v/>
      </c>
      <c r="BF47" s="350">
        <f>IF($BI$3="計画",SUM(AA47:BB47),IF($BI$3="実績",SUM(AA47:BE47),""))</f>
        <v>91</v>
      </c>
      <c r="BG47" s="351"/>
      <c r="BH47" s="352">
        <f>IF($BI$3="計画",BF47/4,IF($BI$3="実績",(BF47/($T$10/7)),""))</f>
        <v>21.233333333333334</v>
      </c>
      <c r="BI47" s="353"/>
      <c r="BJ47" s="337"/>
      <c r="BK47" s="322"/>
      <c r="BL47" s="322"/>
      <c r="BM47" s="322"/>
      <c r="BN47" s="338"/>
    </row>
    <row r="48" spans="2:66" ht="20.25" customHeight="1" x14ac:dyDescent="0.4">
      <c r="B48" s="152"/>
      <c r="C48" s="354"/>
      <c r="D48" s="355"/>
      <c r="E48" s="307"/>
      <c r="F48" s="308"/>
      <c r="G48" s="339"/>
      <c r="H48" s="340"/>
      <c r="I48" s="135"/>
      <c r="J48" s="133"/>
      <c r="K48" s="135"/>
      <c r="L48" s="133"/>
      <c r="M48" s="358"/>
      <c r="N48" s="359"/>
      <c r="O48" s="343"/>
      <c r="P48" s="344"/>
      <c r="Q48" s="344"/>
      <c r="R48" s="340"/>
      <c r="S48" s="362" t="s">
        <v>182</v>
      </c>
      <c r="T48" s="363"/>
      <c r="U48" s="364"/>
      <c r="V48" s="155" t="s">
        <v>17</v>
      </c>
      <c r="W48" s="163"/>
      <c r="X48" s="163"/>
      <c r="Y48" s="164"/>
      <c r="Z48" s="169"/>
      <c r="AA48" s="159" t="s">
        <v>52</v>
      </c>
      <c r="AB48" s="160" t="s">
        <v>42</v>
      </c>
      <c r="AC48" s="160" t="s">
        <v>63</v>
      </c>
      <c r="AD48" s="160" t="s">
        <v>42</v>
      </c>
      <c r="AE48" s="160" t="s">
        <v>52</v>
      </c>
      <c r="AF48" s="160" t="s">
        <v>212</v>
      </c>
      <c r="AG48" s="161" t="s">
        <v>42</v>
      </c>
      <c r="AH48" s="159" t="s">
        <v>212</v>
      </c>
      <c r="AI48" s="160" t="s">
        <v>52</v>
      </c>
      <c r="AJ48" s="160" t="s">
        <v>42</v>
      </c>
      <c r="AK48" s="160" t="s">
        <v>63</v>
      </c>
      <c r="AL48" s="160" t="s">
        <v>42</v>
      </c>
      <c r="AM48" s="160" t="s">
        <v>52</v>
      </c>
      <c r="AN48" s="161" t="s">
        <v>42</v>
      </c>
      <c r="AO48" s="159" t="s">
        <v>212</v>
      </c>
      <c r="AP48" s="160" t="s">
        <v>52</v>
      </c>
      <c r="AQ48" s="160" t="s">
        <v>42</v>
      </c>
      <c r="AR48" s="160" t="s">
        <v>42</v>
      </c>
      <c r="AS48" s="160" t="s">
        <v>63</v>
      </c>
      <c r="AT48" s="161" t="s">
        <v>42</v>
      </c>
      <c r="AU48" s="161" t="s">
        <v>212</v>
      </c>
      <c r="AV48" s="159" t="s">
        <v>212</v>
      </c>
      <c r="AW48" s="160" t="s">
        <v>42</v>
      </c>
      <c r="AX48" s="160" t="s">
        <v>52</v>
      </c>
      <c r="AY48" s="160" t="s">
        <v>212</v>
      </c>
      <c r="AZ48" s="160" t="s">
        <v>42</v>
      </c>
      <c r="BA48" s="160" t="s">
        <v>63</v>
      </c>
      <c r="BB48" s="161" t="s">
        <v>42</v>
      </c>
      <c r="BC48" s="159" t="s">
        <v>212</v>
      </c>
      <c r="BD48" s="160" t="s">
        <v>52</v>
      </c>
      <c r="BE48" s="162"/>
      <c r="BF48" s="365"/>
      <c r="BG48" s="366"/>
      <c r="BH48" s="367"/>
      <c r="BI48" s="368"/>
      <c r="BJ48" s="369"/>
      <c r="BK48" s="363"/>
      <c r="BL48" s="363"/>
      <c r="BM48" s="363"/>
      <c r="BN48" s="370"/>
    </row>
    <row r="49" spans="2:66" ht="20.25" customHeight="1" x14ac:dyDescent="0.4">
      <c r="B49" s="134">
        <f>B46+1</f>
        <v>11</v>
      </c>
      <c r="C49" s="302"/>
      <c r="D49" s="306"/>
      <c r="E49" s="307"/>
      <c r="F49" s="308"/>
      <c r="G49" s="339" t="s">
        <v>132</v>
      </c>
      <c r="H49" s="340"/>
      <c r="I49" s="135"/>
      <c r="J49" s="133"/>
      <c r="K49" s="135"/>
      <c r="L49" s="133"/>
      <c r="M49" s="341" t="s">
        <v>110</v>
      </c>
      <c r="N49" s="342"/>
      <c r="O49" s="343" t="s">
        <v>111</v>
      </c>
      <c r="P49" s="344"/>
      <c r="Q49" s="344"/>
      <c r="R49" s="340"/>
      <c r="S49" s="318"/>
      <c r="T49" s="319"/>
      <c r="U49" s="320"/>
      <c r="V49" s="136" t="s">
        <v>82</v>
      </c>
      <c r="W49" s="137"/>
      <c r="X49" s="137"/>
      <c r="Y49" s="138"/>
      <c r="Z49" s="139"/>
      <c r="AA49" s="140">
        <f>IF(AA48="","",VLOOKUP(AA48,【記載例】シフト記号表!$C$5:$W$46,21,FALSE))</f>
        <v>5.0000000000000009</v>
      </c>
      <c r="AB49" s="141" t="str">
        <f>IF(AB48="","",VLOOKUP(AB48,【記載例】シフト記号表!$C$5:$W$46,21,FALSE))</f>
        <v>-</v>
      </c>
      <c r="AC49" s="141">
        <f>IF(AC48="","",VLOOKUP(AC48,【記載例】シフト記号表!$C$5:$W$46,21,FALSE))</f>
        <v>2</v>
      </c>
      <c r="AD49" s="141" t="str">
        <f>IF(AD48="","",VLOOKUP(AD48,【記載例】シフト記号表!$C$5:$W$46,21,FALSE))</f>
        <v>-</v>
      </c>
      <c r="AE49" s="141">
        <f>IF(AE48="","",VLOOKUP(AE48,【記載例】シフト記号表!$C$5:$W$46,21,FALSE))</f>
        <v>5.0000000000000009</v>
      </c>
      <c r="AF49" s="141">
        <f>IF(AF48="","",VLOOKUP(AF48,【記載例】シフト記号表!$C$5:$W$46,21,FALSE))</f>
        <v>5.9999999999999991</v>
      </c>
      <c r="AG49" s="142" t="str">
        <f>IF(AG48="","",VLOOKUP(AG48,【記載例】シフト記号表!$C$5:$W$46,21,FALSE))</f>
        <v>-</v>
      </c>
      <c r="AH49" s="140">
        <f>IF(AH48="","",VLOOKUP(AH48,【記載例】シフト記号表!$C$5:$W$46,21,FALSE))</f>
        <v>5.9999999999999991</v>
      </c>
      <c r="AI49" s="141">
        <f>IF(AI48="","",VLOOKUP(AI48,【記載例】シフト記号表!$C$5:$W$46,21,FALSE))</f>
        <v>5.0000000000000009</v>
      </c>
      <c r="AJ49" s="141" t="str">
        <f>IF(AJ48="","",VLOOKUP(AJ48,【記載例】シフト記号表!$C$5:$W$46,21,FALSE))</f>
        <v>-</v>
      </c>
      <c r="AK49" s="141">
        <f>IF(AK48="","",VLOOKUP(AK48,【記載例】シフト記号表!$C$5:$W$46,21,FALSE))</f>
        <v>2</v>
      </c>
      <c r="AL49" s="141" t="str">
        <f>IF(AL48="","",VLOOKUP(AL48,【記載例】シフト記号表!$C$5:$W$46,21,FALSE))</f>
        <v>-</v>
      </c>
      <c r="AM49" s="141">
        <f>IF(AM48="","",VLOOKUP(AM48,【記載例】シフト記号表!$C$5:$W$46,21,FALSE))</f>
        <v>5.0000000000000009</v>
      </c>
      <c r="AN49" s="142" t="str">
        <f>IF(AN48="","",VLOOKUP(AN48,【記載例】シフト記号表!$C$5:$W$46,21,FALSE))</f>
        <v>-</v>
      </c>
      <c r="AO49" s="140">
        <f>IF(AO48="","",VLOOKUP(AO48,【記載例】シフト記号表!$C$5:$W$46,21,FALSE))</f>
        <v>5.9999999999999991</v>
      </c>
      <c r="AP49" s="141">
        <f>IF(AP48="","",VLOOKUP(AP48,【記載例】シフト記号表!$C$5:$W$46,21,FALSE))</f>
        <v>5.0000000000000009</v>
      </c>
      <c r="AQ49" s="141" t="str">
        <f>IF(AQ48="","",VLOOKUP(AQ48,【記載例】シフト記号表!$C$5:$W$46,21,FALSE))</f>
        <v>-</v>
      </c>
      <c r="AR49" s="141" t="str">
        <f>IF(AR48="","",VLOOKUP(AR48,【記載例】シフト記号表!$C$5:$W$46,21,FALSE))</f>
        <v>-</v>
      </c>
      <c r="AS49" s="141">
        <f>IF(AS48="","",VLOOKUP(AS48,【記載例】シフト記号表!$C$5:$W$46,21,FALSE))</f>
        <v>2</v>
      </c>
      <c r="AT49" s="141" t="str">
        <f>IF(AT48="","",VLOOKUP(AT48,【記載例】シフト記号表!$C$5:$W$46,21,FALSE))</f>
        <v>-</v>
      </c>
      <c r="AU49" s="142">
        <f>IF(AU48="","",VLOOKUP(AU48,【記載例】シフト記号表!$C$5:$W$46,21,FALSE))</f>
        <v>5.9999999999999991</v>
      </c>
      <c r="AV49" s="140">
        <f>IF(AV48="","",VLOOKUP(AV48,【記載例】シフト記号表!$C$5:$W$46,21,FALSE))</f>
        <v>5.9999999999999991</v>
      </c>
      <c r="AW49" s="141" t="str">
        <f>IF(AW48="","",VLOOKUP(AW48,【記載例】シフト記号表!$C$5:$W$46,21,FALSE))</f>
        <v>-</v>
      </c>
      <c r="AX49" s="141">
        <f>IF(AX48="","",VLOOKUP(AX48,【記載例】シフト記号表!$C$5:$W$46,21,FALSE))</f>
        <v>5.0000000000000009</v>
      </c>
      <c r="AY49" s="141">
        <f>IF(AY48="","",VLOOKUP(AY48,【記載例】シフト記号表!$C$5:$W$46,21,FALSE))</f>
        <v>5.9999999999999991</v>
      </c>
      <c r="AZ49" s="141" t="str">
        <f>IF(AZ48="","",VLOOKUP(AZ48,【記載例】シフト記号表!$C$5:$W$46,21,FALSE))</f>
        <v>-</v>
      </c>
      <c r="BA49" s="141">
        <f>IF(BA48="","",VLOOKUP(BA48,【記載例】シフト記号表!$C$5:$W$46,21,FALSE))</f>
        <v>2</v>
      </c>
      <c r="BB49" s="142" t="str">
        <f>IF(BB48="","",VLOOKUP(BB48,【記載例】シフト記号表!$C$5:$W$46,21,FALSE))</f>
        <v>-</v>
      </c>
      <c r="BC49" s="140">
        <f>IF(BC48="","",VLOOKUP(BC48,【記載例】シフト記号表!$C$5:$W$46,21,FALSE))</f>
        <v>5.9999999999999991</v>
      </c>
      <c r="BD49" s="141">
        <f>IF(BD48="","",VLOOKUP(BD48,【記載例】シフト記号表!$C$5:$W$46,21,FALSE))</f>
        <v>5.0000000000000009</v>
      </c>
      <c r="BE49" s="141" t="str">
        <f>IF(BE48="","",VLOOKUP(BE48,シフト記号表!$C$5:$W$46,21,FALSE))</f>
        <v/>
      </c>
      <c r="BF49" s="345">
        <f>IF($BI$3="計画",SUM(AA49:BB49),IF($BI$3="実績",SUM(AA49:BE49),""))</f>
        <v>85</v>
      </c>
      <c r="BG49" s="346"/>
      <c r="BH49" s="347">
        <f>IF($BI$3="計画",BF49/4,IF($BI$3="実績",(BF49/($T$10/7)),""))</f>
        <v>19.833333333333332</v>
      </c>
      <c r="BI49" s="348"/>
      <c r="BJ49" s="335"/>
      <c r="BK49" s="319"/>
      <c r="BL49" s="319"/>
      <c r="BM49" s="319"/>
      <c r="BN49" s="336"/>
    </row>
    <row r="50" spans="2:66" ht="20.25" customHeight="1" x14ac:dyDescent="0.4">
      <c r="B50" s="143"/>
      <c r="C50" s="302"/>
      <c r="D50" s="306"/>
      <c r="E50" s="307"/>
      <c r="F50" s="308"/>
      <c r="G50" s="349"/>
      <c r="H50" s="325"/>
      <c r="I50" s="324" t="str">
        <f>G49</f>
        <v>介護職員</v>
      </c>
      <c r="J50" s="325"/>
      <c r="K50" s="324" t="str">
        <f>M49</f>
        <v>A</v>
      </c>
      <c r="L50" s="325"/>
      <c r="M50" s="326"/>
      <c r="N50" s="327"/>
      <c r="O50" s="324"/>
      <c r="P50" s="328"/>
      <c r="Q50" s="328"/>
      <c r="R50" s="325"/>
      <c r="S50" s="321"/>
      <c r="T50" s="322"/>
      <c r="U50" s="323"/>
      <c r="V50" s="144" t="s">
        <v>124</v>
      </c>
      <c r="W50" s="170"/>
      <c r="X50" s="170"/>
      <c r="Y50" s="171"/>
      <c r="Z50" s="172"/>
      <c r="AA50" s="148">
        <f>IF(AA48="","",VLOOKUP(AA48,【記載例】シフト記号表!$C$5:$Y$46,23,FALSE))</f>
        <v>2.9999999999999991</v>
      </c>
      <c r="AB50" s="149" t="str">
        <f>IF(AB48="","",VLOOKUP(AB48,【記載例】シフト記号表!$C$5:$Y$46,23,FALSE))</f>
        <v>-</v>
      </c>
      <c r="AC50" s="149">
        <f>IF(AC48="","",VLOOKUP(AC48,【記載例】シフト記号表!$C$5:$Y$46,23,FALSE))</f>
        <v>14</v>
      </c>
      <c r="AD50" s="149" t="str">
        <f>IF(AD48="","",VLOOKUP(AD48,【記載例】シフト記号表!$C$5:$Y$46,23,FALSE))</f>
        <v>-</v>
      </c>
      <c r="AE50" s="149">
        <f>IF(AE48="","",VLOOKUP(AE48,【記載例】シフト記号表!$C$5:$Y$46,23,FALSE))</f>
        <v>2.9999999999999991</v>
      </c>
      <c r="AF50" s="149">
        <f>IF(AF48="","",VLOOKUP(AF48,【記載例】シフト記号表!$C$5:$Y$46,23,FALSE))</f>
        <v>1.9999999999999991</v>
      </c>
      <c r="AG50" s="150" t="str">
        <f>IF(AG48="","",VLOOKUP(AG48,【記載例】シフト記号表!$C$5:$Y$46,23,FALSE))</f>
        <v>-</v>
      </c>
      <c r="AH50" s="148">
        <f>IF(AH48="","",VLOOKUP(AH48,【記載例】シフト記号表!$C$5:$Y$46,23,FALSE))</f>
        <v>1.9999999999999991</v>
      </c>
      <c r="AI50" s="149">
        <f>IF(AI48="","",VLOOKUP(AI48,【記載例】シフト記号表!$C$5:$Y$46,23,FALSE))</f>
        <v>2.9999999999999991</v>
      </c>
      <c r="AJ50" s="149" t="str">
        <f>IF(AJ48="","",VLOOKUP(AJ48,【記載例】シフト記号表!$C$5:$Y$46,23,FALSE))</f>
        <v>-</v>
      </c>
      <c r="AK50" s="149">
        <f>IF(AK48="","",VLOOKUP(AK48,【記載例】シフト記号表!$C$5:$Y$46,23,FALSE))</f>
        <v>14</v>
      </c>
      <c r="AL50" s="149" t="str">
        <f>IF(AL48="","",VLOOKUP(AL48,【記載例】シフト記号表!$C$5:$Y$46,23,FALSE))</f>
        <v>-</v>
      </c>
      <c r="AM50" s="149">
        <f>IF(AM48="","",VLOOKUP(AM48,【記載例】シフト記号表!$C$5:$Y$46,23,FALSE))</f>
        <v>2.9999999999999991</v>
      </c>
      <c r="AN50" s="150" t="str">
        <f>IF(AN48="","",VLOOKUP(AN48,【記載例】シフト記号表!$C$5:$Y$46,23,FALSE))</f>
        <v>-</v>
      </c>
      <c r="AO50" s="148">
        <f>IF(AO48="","",VLOOKUP(AO48,【記載例】シフト記号表!$C$5:$Y$46,23,FALSE))</f>
        <v>1.9999999999999991</v>
      </c>
      <c r="AP50" s="149">
        <f>IF(AP48="","",VLOOKUP(AP48,【記載例】シフト記号表!$C$5:$Y$46,23,FALSE))</f>
        <v>2.9999999999999991</v>
      </c>
      <c r="AQ50" s="149" t="str">
        <f>IF(AQ48="","",VLOOKUP(AQ48,【記載例】シフト記号表!$C$5:$Y$46,23,FALSE))</f>
        <v>-</v>
      </c>
      <c r="AR50" s="149" t="str">
        <f>IF(AR48="","",VLOOKUP(AR48,【記載例】シフト記号表!$C$5:$Y$46,23,FALSE))</f>
        <v>-</v>
      </c>
      <c r="AS50" s="149">
        <f>IF(AS48="","",VLOOKUP(AS48,【記載例】シフト記号表!$C$5:$Y$46,23,FALSE))</f>
        <v>14</v>
      </c>
      <c r="AT50" s="149" t="str">
        <f>IF(AT48="","",VLOOKUP(AT48,【記載例】シフト記号表!$C$5:$Y$46,23,FALSE))</f>
        <v>-</v>
      </c>
      <c r="AU50" s="150">
        <f>IF(AU48="","",VLOOKUP(AU48,【記載例】シフト記号表!$C$5:$Y$46,23,FALSE))</f>
        <v>1.9999999999999991</v>
      </c>
      <c r="AV50" s="148">
        <f>IF(AV48="","",VLOOKUP(AV48,【記載例】シフト記号表!$C$5:$Y$46,23,FALSE))</f>
        <v>1.9999999999999991</v>
      </c>
      <c r="AW50" s="149" t="str">
        <f>IF(AW48="","",VLOOKUP(AW48,【記載例】シフト記号表!$C$5:$Y$46,23,FALSE))</f>
        <v>-</v>
      </c>
      <c r="AX50" s="149">
        <f>IF(AX48="","",VLOOKUP(AX48,【記載例】シフト記号表!$C$5:$Y$46,23,FALSE))</f>
        <v>2.9999999999999991</v>
      </c>
      <c r="AY50" s="149">
        <f>IF(AY48="","",VLOOKUP(AY48,【記載例】シフト記号表!$C$5:$Y$46,23,FALSE))</f>
        <v>1.9999999999999991</v>
      </c>
      <c r="AZ50" s="149" t="str">
        <f>IF(AZ48="","",VLOOKUP(AZ48,【記載例】シフト記号表!$C$5:$Y$46,23,FALSE))</f>
        <v>-</v>
      </c>
      <c r="BA50" s="149">
        <f>IF(BA48="","",VLOOKUP(BA48,【記載例】シフト記号表!$C$5:$Y$46,23,FALSE))</f>
        <v>14</v>
      </c>
      <c r="BB50" s="150" t="str">
        <f>IF(BB48="","",VLOOKUP(BB48,【記載例】シフト記号表!$C$5:$Y$46,23,FALSE))</f>
        <v>-</v>
      </c>
      <c r="BC50" s="148">
        <f>IF(BC48="","",VLOOKUP(BC48,【記載例】シフト記号表!$C$5:$Y$46,23,FALSE))</f>
        <v>1.9999999999999991</v>
      </c>
      <c r="BD50" s="149">
        <f>IF(BD48="","",VLOOKUP(BD48,【記載例】シフト記号表!$C$5:$Y$46,23,FALSE))</f>
        <v>2.9999999999999991</v>
      </c>
      <c r="BE50" s="149" t="str">
        <f>IF(BE48="","",VLOOKUP(BE48,シフト記号表!$C$5:$Y$46,23,FALSE))</f>
        <v/>
      </c>
      <c r="BF50" s="350">
        <f>IF($BI$3="計画",SUM(AA50:BB50),IF($BI$3="実績",SUM(AA50:BE50),""))</f>
        <v>91</v>
      </c>
      <c r="BG50" s="351"/>
      <c r="BH50" s="352">
        <f>IF($BI$3="計画",BF50/4,IF($BI$3="実績",(BF50/($T$10/7)),""))</f>
        <v>21.233333333333334</v>
      </c>
      <c r="BI50" s="353"/>
      <c r="BJ50" s="337"/>
      <c r="BK50" s="322"/>
      <c r="BL50" s="322"/>
      <c r="BM50" s="322"/>
      <c r="BN50" s="338"/>
    </row>
    <row r="51" spans="2:66" ht="20.25" customHeight="1" x14ac:dyDescent="0.4">
      <c r="B51" s="152"/>
      <c r="C51" s="354"/>
      <c r="D51" s="355"/>
      <c r="E51" s="307"/>
      <c r="F51" s="308"/>
      <c r="G51" s="339"/>
      <c r="H51" s="340"/>
      <c r="I51" s="135"/>
      <c r="J51" s="133"/>
      <c r="K51" s="135"/>
      <c r="L51" s="133"/>
      <c r="M51" s="358"/>
      <c r="N51" s="359"/>
      <c r="O51" s="343"/>
      <c r="P51" s="344"/>
      <c r="Q51" s="344"/>
      <c r="R51" s="340"/>
      <c r="S51" s="362" t="s">
        <v>183</v>
      </c>
      <c r="T51" s="363"/>
      <c r="U51" s="364"/>
      <c r="V51" s="155" t="s">
        <v>17</v>
      </c>
      <c r="W51" s="163"/>
      <c r="X51" s="163"/>
      <c r="Y51" s="164"/>
      <c r="Z51" s="169"/>
      <c r="AA51" s="159" t="s">
        <v>212</v>
      </c>
      <c r="AB51" s="160" t="s">
        <v>52</v>
      </c>
      <c r="AC51" s="160" t="s">
        <v>42</v>
      </c>
      <c r="AD51" s="160" t="s">
        <v>63</v>
      </c>
      <c r="AE51" s="160" t="s">
        <v>42</v>
      </c>
      <c r="AF51" s="160" t="s">
        <v>42</v>
      </c>
      <c r="AG51" s="161" t="s">
        <v>212</v>
      </c>
      <c r="AH51" s="159" t="s">
        <v>52</v>
      </c>
      <c r="AI51" s="160" t="s">
        <v>52</v>
      </c>
      <c r="AJ51" s="160" t="s">
        <v>212</v>
      </c>
      <c r="AK51" s="160" t="s">
        <v>42</v>
      </c>
      <c r="AL51" s="160" t="s">
        <v>63</v>
      </c>
      <c r="AM51" s="160" t="s">
        <v>42</v>
      </c>
      <c r="AN51" s="161" t="s">
        <v>42</v>
      </c>
      <c r="AO51" s="159" t="s">
        <v>52</v>
      </c>
      <c r="AP51" s="160" t="s">
        <v>42</v>
      </c>
      <c r="AQ51" s="160" t="s">
        <v>52</v>
      </c>
      <c r="AR51" s="160" t="s">
        <v>52</v>
      </c>
      <c r="AS51" s="160" t="s">
        <v>42</v>
      </c>
      <c r="AT51" s="160" t="s">
        <v>63</v>
      </c>
      <c r="AU51" s="161" t="s">
        <v>42</v>
      </c>
      <c r="AV51" s="159" t="s">
        <v>52</v>
      </c>
      <c r="AW51" s="160" t="s">
        <v>212</v>
      </c>
      <c r="AX51" s="160" t="s">
        <v>42</v>
      </c>
      <c r="AY51" s="160" t="s">
        <v>52</v>
      </c>
      <c r="AZ51" s="160" t="s">
        <v>42</v>
      </c>
      <c r="BA51" s="160" t="s">
        <v>42</v>
      </c>
      <c r="BB51" s="161" t="s">
        <v>63</v>
      </c>
      <c r="BC51" s="159" t="s">
        <v>52</v>
      </c>
      <c r="BD51" s="160" t="s">
        <v>52</v>
      </c>
      <c r="BE51" s="162"/>
      <c r="BF51" s="365"/>
      <c r="BG51" s="366"/>
      <c r="BH51" s="367"/>
      <c r="BI51" s="368"/>
      <c r="BJ51" s="369"/>
      <c r="BK51" s="363"/>
      <c r="BL51" s="363"/>
      <c r="BM51" s="363"/>
      <c r="BN51" s="370"/>
    </row>
    <row r="52" spans="2:66" ht="20.25" customHeight="1" x14ac:dyDescent="0.4">
      <c r="B52" s="134">
        <f>B49+1</f>
        <v>12</v>
      </c>
      <c r="C52" s="302"/>
      <c r="D52" s="306"/>
      <c r="E52" s="307"/>
      <c r="F52" s="308"/>
      <c r="G52" s="339" t="s">
        <v>132</v>
      </c>
      <c r="H52" s="340"/>
      <c r="I52" s="135"/>
      <c r="J52" s="133"/>
      <c r="K52" s="135"/>
      <c r="L52" s="133"/>
      <c r="M52" s="341" t="s">
        <v>110</v>
      </c>
      <c r="N52" s="342"/>
      <c r="O52" s="343" t="s">
        <v>111</v>
      </c>
      <c r="P52" s="344"/>
      <c r="Q52" s="344"/>
      <c r="R52" s="340"/>
      <c r="S52" s="318"/>
      <c r="T52" s="319"/>
      <c r="U52" s="320"/>
      <c r="V52" s="136" t="s">
        <v>82</v>
      </c>
      <c r="W52" s="137"/>
      <c r="X52" s="137"/>
      <c r="Y52" s="138"/>
      <c r="Z52" s="139"/>
      <c r="AA52" s="140">
        <f>IF(AA51="","",VLOOKUP(AA51,【記載例】シフト記号表!$C$5:$W$46,21,FALSE))</f>
        <v>5.9999999999999991</v>
      </c>
      <c r="AB52" s="141">
        <f>IF(AB51="","",VLOOKUP(AB51,【記載例】シフト記号表!$C$5:$W$46,21,FALSE))</f>
        <v>5.0000000000000009</v>
      </c>
      <c r="AC52" s="141" t="str">
        <f>IF(AC51="","",VLOOKUP(AC51,【記載例】シフト記号表!$C$5:$W$46,21,FALSE))</f>
        <v>-</v>
      </c>
      <c r="AD52" s="141">
        <f>IF(AD51="","",VLOOKUP(AD51,【記載例】シフト記号表!$C$5:$W$46,21,FALSE))</f>
        <v>2</v>
      </c>
      <c r="AE52" s="141" t="str">
        <f>IF(AE51="","",VLOOKUP(AE51,【記載例】シフト記号表!$C$5:$W$46,21,FALSE))</f>
        <v>-</v>
      </c>
      <c r="AF52" s="141" t="str">
        <f>IF(AF51="","",VLOOKUP(AF51,【記載例】シフト記号表!$C$5:$W$46,21,FALSE))</f>
        <v>-</v>
      </c>
      <c r="AG52" s="142">
        <f>IF(AG51="","",VLOOKUP(AG51,【記載例】シフト記号表!$C$5:$W$46,21,FALSE))</f>
        <v>5.9999999999999991</v>
      </c>
      <c r="AH52" s="140">
        <f>IF(AH51="","",VLOOKUP(AH51,【記載例】シフト記号表!$C$5:$W$46,21,FALSE))</f>
        <v>5.0000000000000009</v>
      </c>
      <c r="AI52" s="141">
        <f>IF(AI51="","",VLOOKUP(AI51,【記載例】シフト記号表!$C$5:$W$46,21,FALSE))</f>
        <v>5.0000000000000009</v>
      </c>
      <c r="AJ52" s="141">
        <f>IF(AJ51="","",VLOOKUP(AJ51,【記載例】シフト記号表!$C$5:$W$46,21,FALSE))</f>
        <v>5.9999999999999991</v>
      </c>
      <c r="AK52" s="141" t="str">
        <f>IF(AK51="","",VLOOKUP(AK51,【記載例】シフト記号表!$C$5:$W$46,21,FALSE))</f>
        <v>-</v>
      </c>
      <c r="AL52" s="141">
        <f>IF(AL51="","",VLOOKUP(AL51,【記載例】シフト記号表!$C$5:$W$46,21,FALSE))</f>
        <v>2</v>
      </c>
      <c r="AM52" s="141" t="str">
        <f>IF(AM51="","",VLOOKUP(AM51,【記載例】シフト記号表!$C$5:$W$46,21,FALSE))</f>
        <v>-</v>
      </c>
      <c r="AN52" s="142" t="str">
        <f>IF(AN51="","",VLOOKUP(AN51,【記載例】シフト記号表!$C$5:$W$46,21,FALSE))</f>
        <v>-</v>
      </c>
      <c r="AO52" s="140">
        <f>IF(AO51="","",VLOOKUP(AO51,【記載例】シフト記号表!$C$5:$W$46,21,FALSE))</f>
        <v>5.0000000000000009</v>
      </c>
      <c r="AP52" s="141" t="str">
        <f>IF(AP51="","",VLOOKUP(AP51,【記載例】シフト記号表!$C$5:$W$46,21,FALSE))</f>
        <v>-</v>
      </c>
      <c r="AQ52" s="141">
        <f>IF(AQ51="","",VLOOKUP(AQ51,【記載例】シフト記号表!$C$5:$W$46,21,FALSE))</f>
        <v>5.0000000000000009</v>
      </c>
      <c r="AR52" s="141">
        <f>IF(AR51="","",VLOOKUP(AR51,【記載例】シフト記号表!$C$5:$W$46,21,FALSE))</f>
        <v>5.0000000000000009</v>
      </c>
      <c r="AS52" s="141" t="str">
        <f>IF(AS51="","",VLOOKUP(AS51,【記載例】シフト記号表!$C$5:$W$46,21,FALSE))</f>
        <v>-</v>
      </c>
      <c r="AT52" s="141">
        <f>IF(AT51="","",VLOOKUP(AT51,【記載例】シフト記号表!$C$5:$W$46,21,FALSE))</f>
        <v>2</v>
      </c>
      <c r="AU52" s="142" t="str">
        <f>IF(AU51="","",VLOOKUP(AU51,【記載例】シフト記号表!$C$5:$W$46,21,FALSE))</f>
        <v>-</v>
      </c>
      <c r="AV52" s="140">
        <f>IF(AV51="","",VLOOKUP(AV51,【記載例】シフト記号表!$C$5:$W$46,21,FALSE))</f>
        <v>5.0000000000000009</v>
      </c>
      <c r="AW52" s="141">
        <f>IF(AW51="","",VLOOKUP(AW51,【記載例】シフト記号表!$C$5:$W$46,21,FALSE))</f>
        <v>5.9999999999999991</v>
      </c>
      <c r="AX52" s="141" t="str">
        <f>IF(AX51="","",VLOOKUP(AX51,【記載例】シフト記号表!$C$5:$W$46,21,FALSE))</f>
        <v>-</v>
      </c>
      <c r="AY52" s="141">
        <f>IF(AY51="","",VLOOKUP(AY51,【記載例】シフト記号表!$C$5:$W$46,21,FALSE))</f>
        <v>5.0000000000000009</v>
      </c>
      <c r="AZ52" s="141" t="str">
        <f>IF(AZ51="","",VLOOKUP(AZ51,【記載例】シフト記号表!$C$5:$W$46,21,FALSE))</f>
        <v>-</v>
      </c>
      <c r="BA52" s="141" t="str">
        <f>IF(BA51="","",VLOOKUP(BA51,【記載例】シフト記号表!$C$5:$W$46,21,FALSE))</f>
        <v>-</v>
      </c>
      <c r="BB52" s="142">
        <f>IF(BB51="","",VLOOKUP(BB51,【記載例】シフト記号表!$C$5:$W$46,21,FALSE))</f>
        <v>2</v>
      </c>
      <c r="BC52" s="140">
        <f>IF(BC51="","",VLOOKUP(BC51,【記載例】シフト記号表!$C$5:$W$46,21,FALSE))</f>
        <v>5.0000000000000009</v>
      </c>
      <c r="BD52" s="141">
        <f>IF(BD51="","",VLOOKUP(BD51,【記載例】シフト記号表!$C$5:$W$46,21,FALSE))</f>
        <v>5.0000000000000009</v>
      </c>
      <c r="BE52" s="141" t="str">
        <f>IF(BE51="","",VLOOKUP(BE51,シフト記号表!$C$5:$W$46,21,FALSE))</f>
        <v/>
      </c>
      <c r="BF52" s="345">
        <f>IF($BI$3="計画",SUM(AA52:BB52),IF($BI$3="実績",SUM(AA52:BE52),""))</f>
        <v>82</v>
      </c>
      <c r="BG52" s="346"/>
      <c r="BH52" s="347">
        <f>IF($BI$3="計画",BF52/4,IF($BI$3="実績",(BF52/($T$10/7)),""))</f>
        <v>19.133333333333333</v>
      </c>
      <c r="BI52" s="348"/>
      <c r="BJ52" s="335"/>
      <c r="BK52" s="319"/>
      <c r="BL52" s="319"/>
      <c r="BM52" s="319"/>
      <c r="BN52" s="336"/>
    </row>
    <row r="53" spans="2:66" ht="20.25" customHeight="1" x14ac:dyDescent="0.4">
      <c r="B53" s="143"/>
      <c r="C53" s="302"/>
      <c r="D53" s="306"/>
      <c r="E53" s="307"/>
      <c r="F53" s="308"/>
      <c r="G53" s="349"/>
      <c r="H53" s="325"/>
      <c r="I53" s="324" t="str">
        <f>G52</f>
        <v>介護職員</v>
      </c>
      <c r="J53" s="325"/>
      <c r="K53" s="324" t="str">
        <f>M52</f>
        <v>A</v>
      </c>
      <c r="L53" s="325"/>
      <c r="M53" s="326"/>
      <c r="N53" s="327"/>
      <c r="O53" s="324"/>
      <c r="P53" s="328"/>
      <c r="Q53" s="328"/>
      <c r="R53" s="325"/>
      <c r="S53" s="321"/>
      <c r="T53" s="322"/>
      <c r="U53" s="323"/>
      <c r="V53" s="144" t="s">
        <v>124</v>
      </c>
      <c r="W53" s="170"/>
      <c r="X53" s="170"/>
      <c r="Y53" s="171"/>
      <c r="Z53" s="172"/>
      <c r="AA53" s="148">
        <f>IF(AA51="","",VLOOKUP(AA51,【記載例】シフト記号表!$C$5:$Y$46,23,FALSE))</f>
        <v>1.9999999999999991</v>
      </c>
      <c r="AB53" s="149">
        <f>IF(AB51="","",VLOOKUP(AB51,【記載例】シフト記号表!$C$5:$Y$46,23,FALSE))</f>
        <v>2.9999999999999991</v>
      </c>
      <c r="AC53" s="149" t="str">
        <f>IF(AC51="","",VLOOKUP(AC51,【記載例】シフト記号表!$C$5:$Y$46,23,FALSE))</f>
        <v>-</v>
      </c>
      <c r="AD53" s="149">
        <f>IF(AD51="","",VLOOKUP(AD51,【記載例】シフト記号表!$C$5:$Y$46,23,FALSE))</f>
        <v>14</v>
      </c>
      <c r="AE53" s="149" t="str">
        <f>IF(AE51="","",VLOOKUP(AE51,【記載例】シフト記号表!$C$5:$Y$46,23,FALSE))</f>
        <v>-</v>
      </c>
      <c r="AF53" s="149" t="str">
        <f>IF(AF51="","",VLOOKUP(AF51,【記載例】シフト記号表!$C$5:$Y$46,23,FALSE))</f>
        <v>-</v>
      </c>
      <c r="AG53" s="150">
        <f>IF(AG51="","",VLOOKUP(AG51,【記載例】シフト記号表!$C$5:$Y$46,23,FALSE))</f>
        <v>1.9999999999999991</v>
      </c>
      <c r="AH53" s="148">
        <f>IF(AH51="","",VLOOKUP(AH51,【記載例】シフト記号表!$C$5:$Y$46,23,FALSE))</f>
        <v>2.9999999999999991</v>
      </c>
      <c r="AI53" s="149">
        <f>IF(AI51="","",VLOOKUP(AI51,【記載例】シフト記号表!$C$5:$Y$46,23,FALSE))</f>
        <v>2.9999999999999991</v>
      </c>
      <c r="AJ53" s="149">
        <f>IF(AJ51="","",VLOOKUP(AJ51,【記載例】シフト記号表!$C$5:$Y$46,23,FALSE))</f>
        <v>1.9999999999999991</v>
      </c>
      <c r="AK53" s="149" t="str">
        <f>IF(AK51="","",VLOOKUP(AK51,【記載例】シフト記号表!$C$5:$Y$46,23,FALSE))</f>
        <v>-</v>
      </c>
      <c r="AL53" s="149">
        <f>IF(AL51="","",VLOOKUP(AL51,【記載例】シフト記号表!$C$5:$Y$46,23,FALSE))</f>
        <v>14</v>
      </c>
      <c r="AM53" s="149" t="str">
        <f>IF(AM51="","",VLOOKUP(AM51,【記載例】シフト記号表!$C$5:$Y$46,23,FALSE))</f>
        <v>-</v>
      </c>
      <c r="AN53" s="150" t="str">
        <f>IF(AN51="","",VLOOKUP(AN51,【記載例】シフト記号表!$C$5:$Y$46,23,FALSE))</f>
        <v>-</v>
      </c>
      <c r="AO53" s="148">
        <f>IF(AO51="","",VLOOKUP(AO51,【記載例】シフト記号表!$C$5:$Y$46,23,FALSE))</f>
        <v>2.9999999999999991</v>
      </c>
      <c r="AP53" s="149" t="str">
        <f>IF(AP51="","",VLOOKUP(AP51,【記載例】シフト記号表!$C$5:$Y$46,23,FALSE))</f>
        <v>-</v>
      </c>
      <c r="AQ53" s="149">
        <f>IF(AQ51="","",VLOOKUP(AQ51,【記載例】シフト記号表!$C$5:$Y$46,23,FALSE))</f>
        <v>2.9999999999999991</v>
      </c>
      <c r="AR53" s="149">
        <f>IF(AR51="","",VLOOKUP(AR51,【記載例】シフト記号表!$C$5:$Y$46,23,FALSE))</f>
        <v>2.9999999999999991</v>
      </c>
      <c r="AS53" s="149" t="str">
        <f>IF(AS51="","",VLOOKUP(AS51,【記載例】シフト記号表!$C$5:$Y$46,23,FALSE))</f>
        <v>-</v>
      </c>
      <c r="AT53" s="149">
        <f>IF(AT51="","",VLOOKUP(AT51,【記載例】シフト記号表!$C$5:$Y$46,23,FALSE))</f>
        <v>14</v>
      </c>
      <c r="AU53" s="150" t="str">
        <f>IF(AU51="","",VLOOKUP(AU51,【記載例】シフト記号表!$C$5:$Y$46,23,FALSE))</f>
        <v>-</v>
      </c>
      <c r="AV53" s="148">
        <f>IF(AV51="","",VLOOKUP(AV51,【記載例】シフト記号表!$C$5:$Y$46,23,FALSE))</f>
        <v>2.9999999999999991</v>
      </c>
      <c r="AW53" s="149">
        <f>IF(AW51="","",VLOOKUP(AW51,【記載例】シフト記号表!$C$5:$Y$46,23,FALSE))</f>
        <v>1.9999999999999991</v>
      </c>
      <c r="AX53" s="149" t="str">
        <f>IF(AX51="","",VLOOKUP(AX51,【記載例】シフト記号表!$C$5:$Y$46,23,FALSE))</f>
        <v>-</v>
      </c>
      <c r="AY53" s="149">
        <f>IF(AY51="","",VLOOKUP(AY51,【記載例】シフト記号表!$C$5:$Y$46,23,FALSE))</f>
        <v>2.9999999999999991</v>
      </c>
      <c r="AZ53" s="149" t="str">
        <f>IF(AZ51="","",VLOOKUP(AZ51,【記載例】シフト記号表!$C$5:$Y$46,23,FALSE))</f>
        <v>-</v>
      </c>
      <c r="BA53" s="149" t="str">
        <f>IF(BA51="","",VLOOKUP(BA51,【記載例】シフト記号表!$C$5:$Y$46,23,FALSE))</f>
        <v>-</v>
      </c>
      <c r="BB53" s="150">
        <f>IF(BB51="","",VLOOKUP(BB51,【記載例】シフト記号表!$C$5:$Y$46,23,FALSE))</f>
        <v>14</v>
      </c>
      <c r="BC53" s="148">
        <f>IF(BC51="","",VLOOKUP(BC51,【記載例】シフト記号表!$C$5:$Y$46,23,FALSE))</f>
        <v>2.9999999999999991</v>
      </c>
      <c r="BD53" s="149">
        <f>IF(BD51="","",VLOOKUP(BD51,【記載例】シフト記号表!$C$5:$Y$46,23,FALSE))</f>
        <v>2.9999999999999991</v>
      </c>
      <c r="BE53" s="149" t="str">
        <f>IF(BE51="","",VLOOKUP(BE51,シフト記号表!$C$5:$Y$46,23,FALSE))</f>
        <v/>
      </c>
      <c r="BF53" s="350">
        <f>IF($BI$3="計画",SUM(AA53:BB53),IF($BI$3="実績",SUM(AA53:BE53),""))</f>
        <v>94</v>
      </c>
      <c r="BG53" s="351"/>
      <c r="BH53" s="352">
        <f>IF($BI$3="計画",BF53/4,IF($BI$3="実績",(BF53/($T$10/7)),""))</f>
        <v>21.933333333333334</v>
      </c>
      <c r="BI53" s="353"/>
      <c r="BJ53" s="337"/>
      <c r="BK53" s="322"/>
      <c r="BL53" s="322"/>
      <c r="BM53" s="322"/>
      <c r="BN53" s="338"/>
    </row>
    <row r="54" spans="2:66" ht="20.25" customHeight="1" x14ac:dyDescent="0.4">
      <c r="B54" s="152"/>
      <c r="C54" s="354"/>
      <c r="D54" s="355"/>
      <c r="E54" s="307"/>
      <c r="F54" s="308"/>
      <c r="G54" s="339"/>
      <c r="H54" s="340"/>
      <c r="I54" s="135"/>
      <c r="J54" s="133"/>
      <c r="K54" s="135"/>
      <c r="L54" s="133"/>
      <c r="M54" s="358"/>
      <c r="N54" s="359"/>
      <c r="O54" s="343"/>
      <c r="P54" s="344"/>
      <c r="Q54" s="344"/>
      <c r="R54" s="340"/>
      <c r="S54" s="362" t="s">
        <v>184</v>
      </c>
      <c r="T54" s="363"/>
      <c r="U54" s="364"/>
      <c r="V54" s="155" t="s">
        <v>17</v>
      </c>
      <c r="W54" s="156"/>
      <c r="X54" s="156"/>
      <c r="Y54" s="157"/>
      <c r="Z54" s="158"/>
      <c r="AA54" s="159" t="s">
        <v>42</v>
      </c>
      <c r="AB54" s="160" t="s">
        <v>212</v>
      </c>
      <c r="AC54" s="160" t="s">
        <v>52</v>
      </c>
      <c r="AD54" s="160" t="s">
        <v>42</v>
      </c>
      <c r="AE54" s="160" t="s">
        <v>52</v>
      </c>
      <c r="AF54" s="160" t="s">
        <v>52</v>
      </c>
      <c r="AG54" s="161" t="s">
        <v>42</v>
      </c>
      <c r="AH54" s="159" t="s">
        <v>42</v>
      </c>
      <c r="AI54" s="160" t="s">
        <v>212</v>
      </c>
      <c r="AJ54" s="160" t="s">
        <v>52</v>
      </c>
      <c r="AK54" s="160" t="s">
        <v>52</v>
      </c>
      <c r="AL54" s="160" t="s">
        <v>42</v>
      </c>
      <c r="AM54" s="160" t="s">
        <v>42</v>
      </c>
      <c r="AN54" s="161" t="s">
        <v>212</v>
      </c>
      <c r="AO54" s="159" t="s">
        <v>42</v>
      </c>
      <c r="AP54" s="160" t="s">
        <v>42</v>
      </c>
      <c r="AQ54" s="160" t="s">
        <v>212</v>
      </c>
      <c r="AR54" s="160" t="s">
        <v>212</v>
      </c>
      <c r="AS54" s="160" t="s">
        <v>52</v>
      </c>
      <c r="AT54" s="160" t="s">
        <v>42</v>
      </c>
      <c r="AU54" s="161" t="s">
        <v>52</v>
      </c>
      <c r="AV54" s="159" t="s">
        <v>42</v>
      </c>
      <c r="AW54" s="160" t="s">
        <v>52</v>
      </c>
      <c r="AX54" s="160" t="s">
        <v>52</v>
      </c>
      <c r="AY54" s="160" t="s">
        <v>42</v>
      </c>
      <c r="AZ54" s="160" t="s">
        <v>52</v>
      </c>
      <c r="BA54" s="160" t="s">
        <v>212</v>
      </c>
      <c r="BB54" s="161" t="s">
        <v>42</v>
      </c>
      <c r="BC54" s="159" t="s">
        <v>42</v>
      </c>
      <c r="BD54" s="160" t="s">
        <v>212</v>
      </c>
      <c r="BE54" s="162"/>
      <c r="BF54" s="365"/>
      <c r="BG54" s="366"/>
      <c r="BH54" s="367"/>
      <c r="BI54" s="368"/>
      <c r="BJ54" s="369"/>
      <c r="BK54" s="363"/>
      <c r="BL54" s="363"/>
      <c r="BM54" s="363"/>
      <c r="BN54" s="370"/>
    </row>
    <row r="55" spans="2:66" ht="20.25" customHeight="1" x14ac:dyDescent="0.4">
      <c r="B55" s="134">
        <f>B52+1</f>
        <v>13</v>
      </c>
      <c r="C55" s="302"/>
      <c r="D55" s="306"/>
      <c r="E55" s="307"/>
      <c r="F55" s="308"/>
      <c r="G55" s="339" t="s">
        <v>132</v>
      </c>
      <c r="H55" s="340"/>
      <c r="I55" s="135"/>
      <c r="J55" s="133"/>
      <c r="K55" s="135"/>
      <c r="L55" s="133"/>
      <c r="M55" s="341" t="s">
        <v>123</v>
      </c>
      <c r="N55" s="342"/>
      <c r="O55" s="343" t="s">
        <v>111</v>
      </c>
      <c r="P55" s="344"/>
      <c r="Q55" s="344"/>
      <c r="R55" s="340"/>
      <c r="S55" s="318"/>
      <c r="T55" s="319"/>
      <c r="U55" s="320"/>
      <c r="V55" s="136" t="s">
        <v>82</v>
      </c>
      <c r="W55" s="137"/>
      <c r="X55" s="137"/>
      <c r="Y55" s="138"/>
      <c r="Z55" s="139"/>
      <c r="AA55" s="140" t="str">
        <f>IF(AA54="","",VLOOKUP(AA54,【記載例】シフト記号表!$C$5:$W$46,21,FALSE))</f>
        <v>-</v>
      </c>
      <c r="AB55" s="141">
        <f>IF(AB54="","",VLOOKUP(AB54,【記載例】シフト記号表!$C$5:$W$46,21,FALSE))</f>
        <v>5.9999999999999991</v>
      </c>
      <c r="AC55" s="141">
        <f>IF(AC54="","",VLOOKUP(AC54,【記載例】シフト記号表!$C$5:$W$46,21,FALSE))</f>
        <v>5.0000000000000009</v>
      </c>
      <c r="AD55" s="141" t="str">
        <f>IF(AD54="","",VLOOKUP(AD54,【記載例】シフト記号表!$C$5:$W$46,21,FALSE))</f>
        <v>-</v>
      </c>
      <c r="AE55" s="141">
        <f>IF(AE54="","",VLOOKUP(AE54,【記載例】シフト記号表!$C$5:$W$46,21,FALSE))</f>
        <v>5.0000000000000009</v>
      </c>
      <c r="AF55" s="141">
        <f>IF(AF54="","",VLOOKUP(AF54,【記載例】シフト記号表!$C$5:$W$46,21,FALSE))</f>
        <v>5.0000000000000009</v>
      </c>
      <c r="AG55" s="142" t="str">
        <f>IF(AG54="","",VLOOKUP(AG54,【記載例】シフト記号表!$C$5:$W$46,21,FALSE))</f>
        <v>-</v>
      </c>
      <c r="AH55" s="140" t="str">
        <f>IF(AH54="","",VLOOKUP(AH54,【記載例】シフト記号表!$C$5:$W$46,21,FALSE))</f>
        <v>-</v>
      </c>
      <c r="AI55" s="141">
        <f>IF(AI54="","",VLOOKUP(AI54,【記載例】シフト記号表!$C$5:$W$46,21,FALSE))</f>
        <v>5.9999999999999991</v>
      </c>
      <c r="AJ55" s="141">
        <f>IF(AJ54="","",VLOOKUP(AJ54,【記載例】シフト記号表!$C$5:$W$46,21,FALSE))</f>
        <v>5.0000000000000009</v>
      </c>
      <c r="AK55" s="141">
        <f>IF(AK54="","",VLOOKUP(AK54,【記載例】シフト記号表!$C$5:$W$46,21,FALSE))</f>
        <v>5.0000000000000009</v>
      </c>
      <c r="AL55" s="141" t="str">
        <f>IF(AL54="","",VLOOKUP(AL54,【記載例】シフト記号表!$C$5:$W$46,21,FALSE))</f>
        <v>-</v>
      </c>
      <c r="AM55" s="141" t="str">
        <f>IF(AM54="","",VLOOKUP(AM54,【記載例】シフト記号表!$C$5:$W$46,21,FALSE))</f>
        <v>-</v>
      </c>
      <c r="AN55" s="142">
        <f>IF(AN54="","",VLOOKUP(AN54,【記載例】シフト記号表!$C$5:$W$46,21,FALSE))</f>
        <v>5.9999999999999991</v>
      </c>
      <c r="AO55" s="140" t="str">
        <f>IF(AO54="","",VLOOKUP(AO54,【記載例】シフト記号表!$C$5:$W$46,21,FALSE))</f>
        <v>-</v>
      </c>
      <c r="AP55" s="141" t="str">
        <f>IF(AP54="","",VLOOKUP(AP54,【記載例】シフト記号表!$C$5:$W$46,21,FALSE))</f>
        <v>-</v>
      </c>
      <c r="AQ55" s="141">
        <f>IF(AQ54="","",VLOOKUP(AQ54,【記載例】シフト記号表!$C$5:$W$46,21,FALSE))</f>
        <v>5.9999999999999991</v>
      </c>
      <c r="AR55" s="141">
        <f>IF(AR54="","",VLOOKUP(AR54,【記載例】シフト記号表!$C$5:$W$46,21,FALSE))</f>
        <v>5.9999999999999991</v>
      </c>
      <c r="AS55" s="141">
        <f>IF(AS54="","",VLOOKUP(AS54,【記載例】シフト記号表!$C$5:$W$46,21,FALSE))</f>
        <v>5.0000000000000009</v>
      </c>
      <c r="AT55" s="141" t="str">
        <f>IF(AT54="","",VLOOKUP(AT54,【記載例】シフト記号表!$C$5:$W$46,21,FALSE))</f>
        <v>-</v>
      </c>
      <c r="AU55" s="142">
        <f>IF(AU54="","",VLOOKUP(AU54,【記載例】シフト記号表!$C$5:$W$46,21,FALSE))</f>
        <v>5.0000000000000009</v>
      </c>
      <c r="AV55" s="140" t="str">
        <f>IF(AV54="","",VLOOKUP(AV54,【記載例】シフト記号表!$C$5:$W$46,21,FALSE))</f>
        <v>-</v>
      </c>
      <c r="AW55" s="141">
        <f>IF(AW54="","",VLOOKUP(AW54,【記載例】シフト記号表!$C$5:$W$46,21,FALSE))</f>
        <v>5.0000000000000009</v>
      </c>
      <c r="AX55" s="141">
        <f>IF(AX54="","",VLOOKUP(AX54,【記載例】シフト記号表!$C$5:$W$46,21,FALSE))</f>
        <v>5.0000000000000009</v>
      </c>
      <c r="AY55" s="141" t="str">
        <f>IF(AY54="","",VLOOKUP(AY54,【記載例】シフト記号表!$C$5:$W$46,21,FALSE))</f>
        <v>-</v>
      </c>
      <c r="AZ55" s="141">
        <f>IF(AZ54="","",VLOOKUP(AZ54,【記載例】シフト記号表!$C$5:$W$46,21,FALSE))</f>
        <v>5.0000000000000009</v>
      </c>
      <c r="BA55" s="141">
        <f>IF(BA54="","",VLOOKUP(BA54,【記載例】シフト記号表!$C$5:$W$46,21,FALSE))</f>
        <v>5.9999999999999991</v>
      </c>
      <c r="BB55" s="142" t="str">
        <f>IF(BB54="","",VLOOKUP(BB54,【記載例】シフト記号表!$C$5:$W$46,21,FALSE))</f>
        <v>-</v>
      </c>
      <c r="BC55" s="140" t="str">
        <f>IF(BC54="","",VLOOKUP(BC54,【記載例】シフト記号表!$C$5:$W$46,21,FALSE))</f>
        <v>-</v>
      </c>
      <c r="BD55" s="141">
        <f>IF(BD54="","",VLOOKUP(BD54,【記載例】シフト記号表!$C$5:$W$46,21,FALSE))</f>
        <v>5.9999999999999991</v>
      </c>
      <c r="BE55" s="141" t="str">
        <f>IF(BE54="","",VLOOKUP(BE54,シフト記号表!$C$5:$W$46,21,FALSE))</f>
        <v/>
      </c>
      <c r="BF55" s="345">
        <f>IF($BI$3="計画",SUM(AA55:BB55),IF($BI$3="実績",SUM(AA55:BE55),""))</f>
        <v>92</v>
      </c>
      <c r="BG55" s="346"/>
      <c r="BH55" s="347">
        <f>IF($BI$3="計画",BF55/4,IF($BI$3="実績",(BF55/($T$10/7)),""))</f>
        <v>21.466666666666669</v>
      </c>
      <c r="BI55" s="348"/>
      <c r="BJ55" s="335"/>
      <c r="BK55" s="319"/>
      <c r="BL55" s="319"/>
      <c r="BM55" s="319"/>
      <c r="BN55" s="336"/>
    </row>
    <row r="56" spans="2:66" ht="20.25" customHeight="1" x14ac:dyDescent="0.4">
      <c r="B56" s="143"/>
      <c r="C56" s="302"/>
      <c r="D56" s="306"/>
      <c r="E56" s="307"/>
      <c r="F56" s="308"/>
      <c r="G56" s="349"/>
      <c r="H56" s="325"/>
      <c r="I56" s="324" t="str">
        <f>G55</f>
        <v>介護職員</v>
      </c>
      <c r="J56" s="325"/>
      <c r="K56" s="324" t="str">
        <f>M55</f>
        <v>C</v>
      </c>
      <c r="L56" s="325"/>
      <c r="M56" s="326"/>
      <c r="N56" s="327"/>
      <c r="O56" s="324"/>
      <c r="P56" s="328"/>
      <c r="Q56" s="328"/>
      <c r="R56" s="325"/>
      <c r="S56" s="321"/>
      <c r="T56" s="322"/>
      <c r="U56" s="323"/>
      <c r="V56" s="173" t="s">
        <v>124</v>
      </c>
      <c r="W56" s="170"/>
      <c r="X56" s="170"/>
      <c r="Y56" s="171"/>
      <c r="Z56" s="172"/>
      <c r="AA56" s="148" t="str">
        <f>IF(AA54="","",VLOOKUP(AA54,【記載例】シフト記号表!$C$5:$Y$46,23,FALSE))</f>
        <v>-</v>
      </c>
      <c r="AB56" s="149">
        <f>IF(AB54="","",VLOOKUP(AB54,【記載例】シフト記号表!$C$5:$Y$46,23,FALSE))</f>
        <v>1.9999999999999991</v>
      </c>
      <c r="AC56" s="149">
        <f>IF(AC54="","",VLOOKUP(AC54,【記載例】シフト記号表!$C$5:$Y$46,23,FALSE))</f>
        <v>2.9999999999999991</v>
      </c>
      <c r="AD56" s="149" t="str">
        <f>IF(AD54="","",VLOOKUP(AD54,【記載例】シフト記号表!$C$5:$Y$46,23,FALSE))</f>
        <v>-</v>
      </c>
      <c r="AE56" s="149">
        <f>IF(AE54="","",VLOOKUP(AE54,【記載例】シフト記号表!$C$5:$Y$46,23,FALSE))</f>
        <v>2.9999999999999991</v>
      </c>
      <c r="AF56" s="149">
        <f>IF(AF54="","",VLOOKUP(AF54,【記載例】シフト記号表!$C$5:$Y$46,23,FALSE))</f>
        <v>2.9999999999999991</v>
      </c>
      <c r="AG56" s="150" t="str">
        <f>IF(AG54="","",VLOOKUP(AG54,【記載例】シフト記号表!$C$5:$Y$46,23,FALSE))</f>
        <v>-</v>
      </c>
      <c r="AH56" s="148" t="str">
        <f>IF(AH54="","",VLOOKUP(AH54,【記載例】シフト記号表!$C$5:$Y$46,23,FALSE))</f>
        <v>-</v>
      </c>
      <c r="AI56" s="149">
        <f>IF(AI54="","",VLOOKUP(AI54,【記載例】シフト記号表!$C$5:$Y$46,23,FALSE))</f>
        <v>1.9999999999999991</v>
      </c>
      <c r="AJ56" s="149">
        <f>IF(AJ54="","",VLOOKUP(AJ54,【記載例】シフト記号表!$C$5:$Y$46,23,FALSE))</f>
        <v>2.9999999999999991</v>
      </c>
      <c r="AK56" s="149">
        <f>IF(AK54="","",VLOOKUP(AK54,【記載例】シフト記号表!$C$5:$Y$46,23,FALSE))</f>
        <v>2.9999999999999991</v>
      </c>
      <c r="AL56" s="149" t="str">
        <f>IF(AL54="","",VLOOKUP(AL54,【記載例】シフト記号表!$C$5:$Y$46,23,FALSE))</f>
        <v>-</v>
      </c>
      <c r="AM56" s="149" t="str">
        <f>IF(AM54="","",VLOOKUP(AM54,【記載例】シフト記号表!$C$5:$Y$46,23,FALSE))</f>
        <v>-</v>
      </c>
      <c r="AN56" s="150">
        <f>IF(AN54="","",VLOOKUP(AN54,【記載例】シフト記号表!$C$5:$Y$46,23,FALSE))</f>
        <v>1.9999999999999991</v>
      </c>
      <c r="AO56" s="148" t="str">
        <f>IF(AO54="","",VLOOKUP(AO54,【記載例】シフト記号表!$C$5:$Y$46,23,FALSE))</f>
        <v>-</v>
      </c>
      <c r="AP56" s="149" t="str">
        <f>IF(AP54="","",VLOOKUP(AP54,【記載例】シフト記号表!$C$5:$Y$46,23,FALSE))</f>
        <v>-</v>
      </c>
      <c r="AQ56" s="149">
        <f>IF(AQ54="","",VLOOKUP(AQ54,【記載例】シフト記号表!$C$5:$Y$46,23,FALSE))</f>
        <v>1.9999999999999991</v>
      </c>
      <c r="AR56" s="149">
        <f>IF(AR54="","",VLOOKUP(AR54,【記載例】シフト記号表!$C$5:$Y$46,23,FALSE))</f>
        <v>1.9999999999999991</v>
      </c>
      <c r="AS56" s="149">
        <f>IF(AS54="","",VLOOKUP(AS54,【記載例】シフト記号表!$C$5:$Y$46,23,FALSE))</f>
        <v>2.9999999999999991</v>
      </c>
      <c r="AT56" s="149" t="str">
        <f>IF(AT54="","",VLOOKUP(AT54,【記載例】シフト記号表!$C$5:$Y$46,23,FALSE))</f>
        <v>-</v>
      </c>
      <c r="AU56" s="150">
        <f>IF(AU54="","",VLOOKUP(AU54,【記載例】シフト記号表!$C$5:$Y$46,23,FALSE))</f>
        <v>2.9999999999999991</v>
      </c>
      <c r="AV56" s="148" t="str">
        <f>IF(AV54="","",VLOOKUP(AV54,【記載例】シフト記号表!$C$5:$Y$46,23,FALSE))</f>
        <v>-</v>
      </c>
      <c r="AW56" s="149">
        <f>IF(AW54="","",VLOOKUP(AW54,【記載例】シフト記号表!$C$5:$Y$46,23,FALSE))</f>
        <v>2.9999999999999991</v>
      </c>
      <c r="AX56" s="149">
        <f>IF(AX54="","",VLOOKUP(AX54,【記載例】シフト記号表!$C$5:$Y$46,23,FALSE))</f>
        <v>2.9999999999999991</v>
      </c>
      <c r="AY56" s="149" t="str">
        <f>IF(AY54="","",VLOOKUP(AY54,【記載例】シフト記号表!$C$5:$Y$46,23,FALSE))</f>
        <v>-</v>
      </c>
      <c r="AZ56" s="149">
        <f>IF(AZ54="","",VLOOKUP(AZ54,【記載例】シフト記号表!$C$5:$Y$46,23,FALSE))</f>
        <v>2.9999999999999991</v>
      </c>
      <c r="BA56" s="149">
        <f>IF(BA54="","",VLOOKUP(BA54,【記載例】シフト記号表!$C$5:$Y$46,23,FALSE))</f>
        <v>1.9999999999999991</v>
      </c>
      <c r="BB56" s="150" t="str">
        <f>IF(BB54="","",VLOOKUP(BB54,【記載例】シフト記号表!$C$5:$Y$46,23,FALSE))</f>
        <v>-</v>
      </c>
      <c r="BC56" s="148" t="str">
        <f>IF(BC54="","",VLOOKUP(BC54,【記載例】シフト記号表!$C$5:$Y$46,23,FALSE))</f>
        <v>-</v>
      </c>
      <c r="BD56" s="149">
        <f>IF(BD54="","",VLOOKUP(BD54,【記載例】シフト記号表!$C$5:$Y$46,23,FALSE))</f>
        <v>1.9999999999999991</v>
      </c>
      <c r="BE56" s="149" t="str">
        <f>IF(BE54="","",VLOOKUP(BE54,シフト記号表!$C$5:$Y$46,23,FALSE))</f>
        <v/>
      </c>
      <c r="BF56" s="350">
        <f>IF($BI$3="計画",SUM(AA56:BB56),IF($BI$3="実績",SUM(AA56:BE56),""))</f>
        <v>43.999999999999993</v>
      </c>
      <c r="BG56" s="351"/>
      <c r="BH56" s="352">
        <f>IF($BI$3="計画",BF56/4,IF($BI$3="実績",(BF56/($T$10/7)),""))</f>
        <v>10.266666666666666</v>
      </c>
      <c r="BI56" s="353"/>
      <c r="BJ56" s="337"/>
      <c r="BK56" s="322"/>
      <c r="BL56" s="322"/>
      <c r="BM56" s="322"/>
      <c r="BN56" s="338"/>
    </row>
    <row r="57" spans="2:66" ht="20.25" customHeight="1" x14ac:dyDescent="0.4">
      <c r="B57" s="152"/>
      <c r="C57" s="354"/>
      <c r="D57" s="355"/>
      <c r="E57" s="307"/>
      <c r="F57" s="308"/>
      <c r="G57" s="339"/>
      <c r="H57" s="340"/>
      <c r="I57" s="135"/>
      <c r="J57" s="133"/>
      <c r="K57" s="135"/>
      <c r="L57" s="133"/>
      <c r="M57" s="358"/>
      <c r="N57" s="359"/>
      <c r="O57" s="343"/>
      <c r="P57" s="344"/>
      <c r="Q57" s="344"/>
      <c r="R57" s="340"/>
      <c r="S57" s="362" t="s">
        <v>185</v>
      </c>
      <c r="T57" s="363"/>
      <c r="U57" s="364"/>
      <c r="V57" s="155" t="s">
        <v>17</v>
      </c>
      <c r="W57" s="156"/>
      <c r="X57" s="156"/>
      <c r="Y57" s="157"/>
      <c r="Z57" s="158"/>
      <c r="AA57" s="159" t="s">
        <v>52</v>
      </c>
      <c r="AB57" s="160" t="s">
        <v>52</v>
      </c>
      <c r="AC57" s="160" t="s">
        <v>42</v>
      </c>
      <c r="AD57" s="160" t="s">
        <v>42</v>
      </c>
      <c r="AE57" s="160" t="s">
        <v>63</v>
      </c>
      <c r="AF57" s="160" t="s">
        <v>42</v>
      </c>
      <c r="AG57" s="161" t="s">
        <v>212</v>
      </c>
      <c r="AH57" s="159" t="s">
        <v>212</v>
      </c>
      <c r="AI57" s="160" t="s">
        <v>42</v>
      </c>
      <c r="AJ57" s="160" t="s">
        <v>52</v>
      </c>
      <c r="AK57" s="160" t="s">
        <v>52</v>
      </c>
      <c r="AL57" s="160" t="s">
        <v>42</v>
      </c>
      <c r="AM57" s="160" t="s">
        <v>63</v>
      </c>
      <c r="AN57" s="161" t="s">
        <v>42</v>
      </c>
      <c r="AO57" s="159" t="s">
        <v>212</v>
      </c>
      <c r="AP57" s="160" t="s">
        <v>212</v>
      </c>
      <c r="AQ57" s="160" t="s">
        <v>42</v>
      </c>
      <c r="AR57" s="160" t="s">
        <v>52</v>
      </c>
      <c r="AS57" s="160" t="s">
        <v>42</v>
      </c>
      <c r="AT57" s="160" t="s">
        <v>42</v>
      </c>
      <c r="AU57" s="161" t="s">
        <v>63</v>
      </c>
      <c r="AV57" s="159" t="s">
        <v>42</v>
      </c>
      <c r="AW57" s="160" t="s">
        <v>212</v>
      </c>
      <c r="AX57" s="160" t="s">
        <v>212</v>
      </c>
      <c r="AY57" s="160" t="s">
        <v>42</v>
      </c>
      <c r="AZ57" s="160" t="s">
        <v>212</v>
      </c>
      <c r="BA57" s="160" t="s">
        <v>52</v>
      </c>
      <c r="BB57" s="161" t="s">
        <v>52</v>
      </c>
      <c r="BC57" s="159" t="s">
        <v>212</v>
      </c>
      <c r="BD57" s="160" t="s">
        <v>42</v>
      </c>
      <c r="BE57" s="162"/>
      <c r="BF57" s="365"/>
      <c r="BG57" s="366"/>
      <c r="BH57" s="367"/>
      <c r="BI57" s="368"/>
      <c r="BJ57" s="369"/>
      <c r="BK57" s="363"/>
      <c r="BL57" s="363"/>
      <c r="BM57" s="363"/>
      <c r="BN57" s="370"/>
    </row>
    <row r="58" spans="2:66" ht="20.25" customHeight="1" x14ac:dyDescent="0.4">
      <c r="B58" s="134">
        <f>B55+1</f>
        <v>14</v>
      </c>
      <c r="C58" s="302"/>
      <c r="D58" s="306"/>
      <c r="E58" s="307"/>
      <c r="F58" s="308"/>
      <c r="G58" s="339" t="s">
        <v>132</v>
      </c>
      <c r="H58" s="340"/>
      <c r="I58" s="135"/>
      <c r="J58" s="133"/>
      <c r="K58" s="135"/>
      <c r="L58" s="133"/>
      <c r="M58" s="341" t="s">
        <v>110</v>
      </c>
      <c r="N58" s="342"/>
      <c r="O58" s="343" t="s">
        <v>111</v>
      </c>
      <c r="P58" s="344"/>
      <c r="Q58" s="344"/>
      <c r="R58" s="340"/>
      <c r="S58" s="318"/>
      <c r="T58" s="319"/>
      <c r="U58" s="320"/>
      <c r="V58" s="136" t="s">
        <v>82</v>
      </c>
      <c r="W58" s="137"/>
      <c r="X58" s="137"/>
      <c r="Y58" s="138"/>
      <c r="Z58" s="139"/>
      <c r="AA58" s="140">
        <f>IF(AA57="","",VLOOKUP(AA57,【記載例】シフト記号表!$C$5:$W$46,21,FALSE))</f>
        <v>5.0000000000000009</v>
      </c>
      <c r="AB58" s="141">
        <f>IF(AB57="","",VLOOKUP(AB57,【記載例】シフト記号表!$C$5:$W$46,21,FALSE))</f>
        <v>5.0000000000000009</v>
      </c>
      <c r="AC58" s="141" t="str">
        <f>IF(AC57="","",VLOOKUP(AC57,【記載例】シフト記号表!$C$5:$W$46,21,FALSE))</f>
        <v>-</v>
      </c>
      <c r="AD58" s="141" t="str">
        <f>IF(AD57="","",VLOOKUP(AD57,【記載例】シフト記号表!$C$5:$W$46,21,FALSE))</f>
        <v>-</v>
      </c>
      <c r="AE58" s="141">
        <f>IF(AE57="","",VLOOKUP(AE57,【記載例】シフト記号表!$C$5:$W$46,21,FALSE))</f>
        <v>2</v>
      </c>
      <c r="AF58" s="141" t="str">
        <f>IF(AF57="","",VLOOKUP(AF57,【記載例】シフト記号表!$C$5:$W$46,21,FALSE))</f>
        <v>-</v>
      </c>
      <c r="AG58" s="142">
        <f>IF(AG57="","",VLOOKUP(AG57,【記載例】シフト記号表!$C$5:$W$46,21,FALSE))</f>
        <v>5.9999999999999991</v>
      </c>
      <c r="AH58" s="140">
        <f>IF(AH57="","",VLOOKUP(AH57,【記載例】シフト記号表!$C$5:$W$46,21,FALSE))</f>
        <v>5.9999999999999991</v>
      </c>
      <c r="AI58" s="141" t="str">
        <f>IF(AI57="","",VLOOKUP(AI57,【記載例】シフト記号表!$C$5:$W$46,21,FALSE))</f>
        <v>-</v>
      </c>
      <c r="AJ58" s="141">
        <f>IF(AJ57="","",VLOOKUP(AJ57,【記載例】シフト記号表!$C$5:$W$46,21,FALSE))</f>
        <v>5.0000000000000009</v>
      </c>
      <c r="AK58" s="141">
        <f>IF(AK57="","",VLOOKUP(AK57,【記載例】シフト記号表!$C$5:$W$46,21,FALSE))</f>
        <v>5.0000000000000009</v>
      </c>
      <c r="AL58" s="141" t="str">
        <f>IF(AL57="","",VLOOKUP(AL57,【記載例】シフト記号表!$C$5:$W$46,21,FALSE))</f>
        <v>-</v>
      </c>
      <c r="AM58" s="141">
        <f>IF(AM57="","",VLOOKUP(AM57,【記載例】シフト記号表!$C$5:$W$46,21,FALSE))</f>
        <v>2</v>
      </c>
      <c r="AN58" s="142" t="str">
        <f>IF(AN57="","",VLOOKUP(AN57,【記載例】シフト記号表!$C$5:$W$46,21,FALSE))</f>
        <v>-</v>
      </c>
      <c r="AO58" s="140">
        <f>IF(AO57="","",VLOOKUP(AO57,【記載例】シフト記号表!$C$5:$W$46,21,FALSE))</f>
        <v>5.9999999999999991</v>
      </c>
      <c r="AP58" s="141">
        <f>IF(AP57="","",VLOOKUP(AP57,【記載例】シフト記号表!$C$5:$W$46,21,FALSE))</f>
        <v>5.9999999999999991</v>
      </c>
      <c r="AQ58" s="141" t="str">
        <f>IF(AQ57="","",VLOOKUP(AQ57,【記載例】シフト記号表!$C$5:$W$46,21,FALSE))</f>
        <v>-</v>
      </c>
      <c r="AR58" s="141">
        <f>IF(AR57="","",VLOOKUP(AR57,【記載例】シフト記号表!$C$5:$W$46,21,FALSE))</f>
        <v>5.0000000000000009</v>
      </c>
      <c r="AS58" s="141" t="str">
        <f>IF(AS57="","",VLOOKUP(AS57,【記載例】シフト記号表!$C$5:$W$46,21,FALSE))</f>
        <v>-</v>
      </c>
      <c r="AT58" s="141" t="str">
        <f>IF(AT57="","",VLOOKUP(AT57,【記載例】シフト記号表!$C$5:$W$46,21,FALSE))</f>
        <v>-</v>
      </c>
      <c r="AU58" s="142">
        <f>IF(AU57="","",VLOOKUP(AU57,【記載例】シフト記号表!$C$5:$W$46,21,FALSE))</f>
        <v>2</v>
      </c>
      <c r="AV58" s="140" t="str">
        <f>IF(AV57="","",VLOOKUP(AV57,【記載例】シフト記号表!$C$5:$W$46,21,FALSE))</f>
        <v>-</v>
      </c>
      <c r="AW58" s="141">
        <f>IF(AW57="","",VLOOKUP(AW57,【記載例】シフト記号表!$C$5:$W$46,21,FALSE))</f>
        <v>5.9999999999999991</v>
      </c>
      <c r="AX58" s="141">
        <f>IF(AX57="","",VLOOKUP(AX57,【記載例】シフト記号表!$C$5:$W$46,21,FALSE))</f>
        <v>5.9999999999999991</v>
      </c>
      <c r="AY58" s="141" t="str">
        <f>IF(AY57="","",VLOOKUP(AY57,【記載例】シフト記号表!$C$5:$W$46,21,FALSE))</f>
        <v>-</v>
      </c>
      <c r="AZ58" s="141">
        <f>IF(AZ57="","",VLOOKUP(AZ57,【記載例】シフト記号表!$C$5:$W$46,21,FALSE))</f>
        <v>5.9999999999999991</v>
      </c>
      <c r="BA58" s="141">
        <f>IF(BA57="","",VLOOKUP(BA57,【記載例】シフト記号表!$C$5:$W$46,21,FALSE))</f>
        <v>5.0000000000000009</v>
      </c>
      <c r="BB58" s="142">
        <f>IF(BB57="","",VLOOKUP(BB57,【記載例】シフト記号表!$C$5:$W$46,21,FALSE))</f>
        <v>5.0000000000000009</v>
      </c>
      <c r="BC58" s="140">
        <f>IF(BC57="","",VLOOKUP(BC57,【記載例】シフト記号表!$C$5:$W$46,21,FALSE))</f>
        <v>5.9999999999999991</v>
      </c>
      <c r="BD58" s="141" t="str">
        <f>IF(BD57="","",VLOOKUP(BD57,【記載例】シフト記号表!$C$5:$W$46,21,FALSE))</f>
        <v>-</v>
      </c>
      <c r="BE58" s="141" t="str">
        <f>IF(BE57="","",VLOOKUP(BE57,シフト記号表!$C$5:$W$46,21,FALSE))</f>
        <v/>
      </c>
      <c r="BF58" s="345">
        <f>IF($BI$3="計画",SUM(AA58:BB58),IF($BI$3="実績",SUM(AA58:BE58),""))</f>
        <v>89</v>
      </c>
      <c r="BG58" s="346"/>
      <c r="BH58" s="347">
        <f>IF($BI$3="計画",BF58/4,IF($BI$3="実績",(BF58/($T$10/7)),""))</f>
        <v>20.766666666666666</v>
      </c>
      <c r="BI58" s="348"/>
      <c r="BJ58" s="335"/>
      <c r="BK58" s="319"/>
      <c r="BL58" s="319"/>
      <c r="BM58" s="319"/>
      <c r="BN58" s="336"/>
    </row>
    <row r="59" spans="2:66" ht="20.25" customHeight="1" x14ac:dyDescent="0.4">
      <c r="B59" s="143"/>
      <c r="C59" s="302"/>
      <c r="D59" s="306"/>
      <c r="E59" s="307"/>
      <c r="F59" s="308"/>
      <c r="G59" s="349"/>
      <c r="H59" s="325"/>
      <c r="I59" s="324" t="str">
        <f>G58</f>
        <v>介護職員</v>
      </c>
      <c r="J59" s="325"/>
      <c r="K59" s="324" t="str">
        <f>M58</f>
        <v>A</v>
      </c>
      <c r="L59" s="325"/>
      <c r="M59" s="326"/>
      <c r="N59" s="327"/>
      <c r="O59" s="324"/>
      <c r="P59" s="328"/>
      <c r="Q59" s="328"/>
      <c r="R59" s="325"/>
      <c r="S59" s="321"/>
      <c r="T59" s="322"/>
      <c r="U59" s="323"/>
      <c r="V59" s="173" t="s">
        <v>124</v>
      </c>
      <c r="W59" s="170"/>
      <c r="X59" s="170"/>
      <c r="Y59" s="171"/>
      <c r="Z59" s="172"/>
      <c r="AA59" s="148">
        <f>IF(AA57="","",VLOOKUP(AA57,【記載例】シフト記号表!$C$5:$Y$46,23,FALSE))</f>
        <v>2.9999999999999991</v>
      </c>
      <c r="AB59" s="149">
        <f>IF(AB57="","",VLOOKUP(AB57,【記載例】シフト記号表!$C$5:$Y$46,23,FALSE))</f>
        <v>2.9999999999999991</v>
      </c>
      <c r="AC59" s="149" t="str">
        <f>IF(AC57="","",VLOOKUP(AC57,【記載例】シフト記号表!$C$5:$Y$46,23,FALSE))</f>
        <v>-</v>
      </c>
      <c r="AD59" s="149" t="str">
        <f>IF(AD57="","",VLOOKUP(AD57,【記載例】シフト記号表!$C$5:$Y$46,23,FALSE))</f>
        <v>-</v>
      </c>
      <c r="AE59" s="149">
        <f>IF(AE57="","",VLOOKUP(AE57,【記載例】シフト記号表!$C$5:$Y$46,23,FALSE))</f>
        <v>14</v>
      </c>
      <c r="AF59" s="149" t="str">
        <f>IF(AF57="","",VLOOKUP(AF57,【記載例】シフト記号表!$C$5:$Y$46,23,FALSE))</f>
        <v>-</v>
      </c>
      <c r="AG59" s="150">
        <f>IF(AG57="","",VLOOKUP(AG57,【記載例】シフト記号表!$C$5:$Y$46,23,FALSE))</f>
        <v>1.9999999999999991</v>
      </c>
      <c r="AH59" s="148">
        <f>IF(AH57="","",VLOOKUP(AH57,【記載例】シフト記号表!$C$5:$Y$46,23,FALSE))</f>
        <v>1.9999999999999991</v>
      </c>
      <c r="AI59" s="149" t="str">
        <f>IF(AI57="","",VLOOKUP(AI57,【記載例】シフト記号表!$C$5:$Y$46,23,FALSE))</f>
        <v>-</v>
      </c>
      <c r="AJ59" s="149">
        <f>IF(AJ57="","",VLOOKUP(AJ57,【記載例】シフト記号表!$C$5:$Y$46,23,FALSE))</f>
        <v>2.9999999999999991</v>
      </c>
      <c r="AK59" s="149">
        <f>IF(AK57="","",VLOOKUP(AK57,【記載例】シフト記号表!$C$5:$Y$46,23,FALSE))</f>
        <v>2.9999999999999991</v>
      </c>
      <c r="AL59" s="149" t="str">
        <f>IF(AL57="","",VLOOKUP(AL57,【記載例】シフト記号表!$C$5:$Y$46,23,FALSE))</f>
        <v>-</v>
      </c>
      <c r="AM59" s="149">
        <f>IF(AM57="","",VLOOKUP(AM57,【記載例】シフト記号表!$C$5:$Y$46,23,FALSE))</f>
        <v>14</v>
      </c>
      <c r="AN59" s="150" t="str">
        <f>IF(AN57="","",VLOOKUP(AN57,【記載例】シフト記号表!$C$5:$Y$46,23,FALSE))</f>
        <v>-</v>
      </c>
      <c r="AO59" s="148">
        <f>IF(AO57="","",VLOOKUP(AO57,【記載例】シフト記号表!$C$5:$Y$46,23,FALSE))</f>
        <v>1.9999999999999991</v>
      </c>
      <c r="AP59" s="149">
        <f>IF(AP57="","",VLOOKUP(AP57,【記載例】シフト記号表!$C$5:$Y$46,23,FALSE))</f>
        <v>1.9999999999999991</v>
      </c>
      <c r="AQ59" s="149" t="str">
        <f>IF(AQ57="","",VLOOKUP(AQ57,【記載例】シフト記号表!$C$5:$Y$46,23,FALSE))</f>
        <v>-</v>
      </c>
      <c r="AR59" s="149">
        <f>IF(AR57="","",VLOOKUP(AR57,【記載例】シフト記号表!$C$5:$Y$46,23,FALSE))</f>
        <v>2.9999999999999991</v>
      </c>
      <c r="AS59" s="149" t="str">
        <f>IF(AS57="","",VLOOKUP(AS57,【記載例】シフト記号表!$C$5:$Y$46,23,FALSE))</f>
        <v>-</v>
      </c>
      <c r="AT59" s="149" t="str">
        <f>IF(AT57="","",VLOOKUP(AT57,【記載例】シフト記号表!$C$5:$Y$46,23,FALSE))</f>
        <v>-</v>
      </c>
      <c r="AU59" s="150">
        <f>IF(AU57="","",VLOOKUP(AU57,【記載例】シフト記号表!$C$5:$Y$46,23,FALSE))</f>
        <v>14</v>
      </c>
      <c r="AV59" s="148" t="str">
        <f>IF(AV57="","",VLOOKUP(AV57,【記載例】シフト記号表!$C$5:$Y$46,23,FALSE))</f>
        <v>-</v>
      </c>
      <c r="AW59" s="149">
        <f>IF(AW57="","",VLOOKUP(AW57,【記載例】シフト記号表!$C$5:$Y$46,23,FALSE))</f>
        <v>1.9999999999999991</v>
      </c>
      <c r="AX59" s="149">
        <f>IF(AX57="","",VLOOKUP(AX57,【記載例】シフト記号表!$C$5:$Y$46,23,FALSE))</f>
        <v>1.9999999999999991</v>
      </c>
      <c r="AY59" s="149" t="str">
        <f>IF(AY57="","",VLOOKUP(AY57,【記載例】シフト記号表!$C$5:$Y$46,23,FALSE))</f>
        <v>-</v>
      </c>
      <c r="AZ59" s="149">
        <f>IF(AZ57="","",VLOOKUP(AZ57,【記載例】シフト記号表!$C$5:$Y$46,23,FALSE))</f>
        <v>1.9999999999999991</v>
      </c>
      <c r="BA59" s="149">
        <f>IF(BA57="","",VLOOKUP(BA57,【記載例】シフト記号表!$C$5:$Y$46,23,FALSE))</f>
        <v>2.9999999999999991</v>
      </c>
      <c r="BB59" s="150">
        <f>IF(BB57="","",VLOOKUP(BB57,【記載例】シフト記号表!$C$5:$Y$46,23,FALSE))</f>
        <v>2.9999999999999991</v>
      </c>
      <c r="BC59" s="148">
        <f>IF(BC57="","",VLOOKUP(BC57,【記載例】シフト記号表!$C$5:$Y$46,23,FALSE))</f>
        <v>1.9999999999999991</v>
      </c>
      <c r="BD59" s="149" t="str">
        <f>IF(BD57="","",VLOOKUP(BD57,【記載例】シフト記号表!$C$5:$Y$46,23,FALSE))</f>
        <v>-</v>
      </c>
      <c r="BE59" s="149" t="str">
        <f>IF(BE57="","",VLOOKUP(BE57,シフト記号表!$C$5:$Y$46,23,FALSE))</f>
        <v/>
      </c>
      <c r="BF59" s="350">
        <f>IF($BI$3="計画",SUM(AA59:BB59),IF($BI$3="実績",SUM(AA59:BE59),""))</f>
        <v>79</v>
      </c>
      <c r="BG59" s="351"/>
      <c r="BH59" s="352">
        <f>IF($BI$3="計画",BF59/4,IF($BI$3="実績",(BF59/($T$10/7)),""))</f>
        <v>18.433333333333334</v>
      </c>
      <c r="BI59" s="353"/>
      <c r="BJ59" s="337"/>
      <c r="BK59" s="322"/>
      <c r="BL59" s="322"/>
      <c r="BM59" s="322"/>
      <c r="BN59" s="338"/>
    </row>
    <row r="60" spans="2:66" ht="20.25" customHeight="1" x14ac:dyDescent="0.4">
      <c r="B60" s="152"/>
      <c r="C60" s="354"/>
      <c r="D60" s="355"/>
      <c r="E60" s="307"/>
      <c r="F60" s="308"/>
      <c r="G60" s="339"/>
      <c r="H60" s="340"/>
      <c r="I60" s="135"/>
      <c r="J60" s="133"/>
      <c r="K60" s="135"/>
      <c r="L60" s="133"/>
      <c r="M60" s="358"/>
      <c r="N60" s="359"/>
      <c r="O60" s="343"/>
      <c r="P60" s="344"/>
      <c r="Q60" s="344"/>
      <c r="R60" s="340"/>
      <c r="S60" s="362" t="s">
        <v>186</v>
      </c>
      <c r="T60" s="363"/>
      <c r="U60" s="364"/>
      <c r="V60" s="155" t="s">
        <v>17</v>
      </c>
      <c r="W60" s="163"/>
      <c r="X60" s="163"/>
      <c r="Y60" s="164"/>
      <c r="Z60" s="169"/>
      <c r="AA60" s="159" t="s">
        <v>42</v>
      </c>
      <c r="AB60" s="160" t="s">
        <v>212</v>
      </c>
      <c r="AC60" s="160" t="s">
        <v>52</v>
      </c>
      <c r="AD60" s="160" t="s">
        <v>52</v>
      </c>
      <c r="AE60" s="160" t="s">
        <v>42</v>
      </c>
      <c r="AF60" s="160" t="s">
        <v>63</v>
      </c>
      <c r="AG60" s="161" t="s">
        <v>42</v>
      </c>
      <c r="AH60" s="159" t="s">
        <v>52</v>
      </c>
      <c r="AI60" s="160" t="s">
        <v>42</v>
      </c>
      <c r="AJ60" s="160" t="s">
        <v>52</v>
      </c>
      <c r="AK60" s="160" t="s">
        <v>52</v>
      </c>
      <c r="AL60" s="160" t="s">
        <v>42</v>
      </c>
      <c r="AM60" s="160" t="s">
        <v>42</v>
      </c>
      <c r="AN60" s="161" t="s">
        <v>63</v>
      </c>
      <c r="AO60" s="159" t="s">
        <v>42</v>
      </c>
      <c r="AP60" s="160" t="s">
        <v>52</v>
      </c>
      <c r="AQ60" s="160" t="s">
        <v>52</v>
      </c>
      <c r="AR60" s="160" t="s">
        <v>52</v>
      </c>
      <c r="AS60" s="160" t="s">
        <v>212</v>
      </c>
      <c r="AT60" s="160" t="s">
        <v>212</v>
      </c>
      <c r="AU60" s="161" t="s">
        <v>42</v>
      </c>
      <c r="AV60" s="159" t="s">
        <v>63</v>
      </c>
      <c r="AW60" s="160" t="s">
        <v>42</v>
      </c>
      <c r="AX60" s="160" t="s">
        <v>212</v>
      </c>
      <c r="AY60" s="160" t="s">
        <v>52</v>
      </c>
      <c r="AZ60" s="160" t="s">
        <v>42</v>
      </c>
      <c r="BA60" s="160" t="s">
        <v>42</v>
      </c>
      <c r="BB60" s="161" t="s">
        <v>212</v>
      </c>
      <c r="BC60" s="159" t="s">
        <v>52</v>
      </c>
      <c r="BD60" s="160" t="s">
        <v>42</v>
      </c>
      <c r="BE60" s="162"/>
      <c r="BF60" s="365"/>
      <c r="BG60" s="366"/>
      <c r="BH60" s="367"/>
      <c r="BI60" s="368"/>
      <c r="BJ60" s="369"/>
      <c r="BK60" s="363"/>
      <c r="BL60" s="363"/>
      <c r="BM60" s="363"/>
      <c r="BN60" s="370"/>
    </row>
    <row r="61" spans="2:66" ht="20.25" customHeight="1" x14ac:dyDescent="0.4">
      <c r="B61" s="134">
        <f>B58+1</f>
        <v>15</v>
      </c>
      <c r="C61" s="302"/>
      <c r="D61" s="306"/>
      <c r="E61" s="307"/>
      <c r="F61" s="308"/>
      <c r="G61" s="339" t="s">
        <v>132</v>
      </c>
      <c r="H61" s="340"/>
      <c r="I61" s="135"/>
      <c r="J61" s="133"/>
      <c r="K61" s="135"/>
      <c r="L61" s="133"/>
      <c r="M61" s="341" t="s">
        <v>110</v>
      </c>
      <c r="N61" s="342"/>
      <c r="O61" s="343" t="s">
        <v>111</v>
      </c>
      <c r="P61" s="344"/>
      <c r="Q61" s="344"/>
      <c r="R61" s="340"/>
      <c r="S61" s="318"/>
      <c r="T61" s="319"/>
      <c r="U61" s="320"/>
      <c r="V61" s="136" t="s">
        <v>82</v>
      </c>
      <c r="W61" s="137"/>
      <c r="X61" s="137"/>
      <c r="Y61" s="138"/>
      <c r="Z61" s="139"/>
      <c r="AA61" s="140" t="str">
        <f>IF(AA60="","",VLOOKUP(AA60,【記載例】シフト記号表!$C$5:$W$46,21,FALSE))</f>
        <v>-</v>
      </c>
      <c r="AB61" s="141">
        <f>IF(AB60="","",VLOOKUP(AB60,【記載例】シフト記号表!$C$5:$W$46,21,FALSE))</f>
        <v>5.9999999999999991</v>
      </c>
      <c r="AC61" s="141">
        <f>IF(AC60="","",VLOOKUP(AC60,【記載例】シフト記号表!$C$5:$W$46,21,FALSE))</f>
        <v>5.0000000000000009</v>
      </c>
      <c r="AD61" s="141">
        <f>IF(AD60="","",VLOOKUP(AD60,【記載例】シフト記号表!$C$5:$W$46,21,FALSE))</f>
        <v>5.0000000000000009</v>
      </c>
      <c r="AE61" s="141" t="str">
        <f>IF(AE60="","",VLOOKUP(AE60,【記載例】シフト記号表!$C$5:$W$46,21,FALSE))</f>
        <v>-</v>
      </c>
      <c r="AF61" s="141">
        <f>IF(AF60="","",VLOOKUP(AF60,【記載例】シフト記号表!$C$5:$W$46,21,FALSE))</f>
        <v>2</v>
      </c>
      <c r="AG61" s="142" t="str">
        <f>IF(AG60="","",VLOOKUP(AG60,【記載例】シフト記号表!$C$5:$W$46,21,FALSE))</f>
        <v>-</v>
      </c>
      <c r="AH61" s="140">
        <f>IF(AH60="","",VLOOKUP(AH60,【記載例】シフト記号表!$C$5:$W$46,21,FALSE))</f>
        <v>5.0000000000000009</v>
      </c>
      <c r="AI61" s="141" t="str">
        <f>IF(AI60="","",VLOOKUP(AI60,【記載例】シフト記号表!$C$5:$W$46,21,FALSE))</f>
        <v>-</v>
      </c>
      <c r="AJ61" s="141">
        <f>IF(AJ60="","",VLOOKUP(AJ60,【記載例】シフト記号表!$C$5:$W$46,21,FALSE))</f>
        <v>5.0000000000000009</v>
      </c>
      <c r="AK61" s="141">
        <f>IF(AK60="","",VLOOKUP(AK60,【記載例】シフト記号表!$C$5:$W$46,21,FALSE))</f>
        <v>5.0000000000000009</v>
      </c>
      <c r="AL61" s="141" t="str">
        <f>IF(AL60="","",VLOOKUP(AL60,【記載例】シフト記号表!$C$5:$W$46,21,FALSE))</f>
        <v>-</v>
      </c>
      <c r="AM61" s="141" t="str">
        <f>IF(AM60="","",VLOOKUP(AM60,【記載例】シフト記号表!$C$5:$W$46,21,FALSE))</f>
        <v>-</v>
      </c>
      <c r="AN61" s="142">
        <f>IF(AN60="","",VLOOKUP(AN60,【記載例】シフト記号表!$C$5:$W$46,21,FALSE))</f>
        <v>2</v>
      </c>
      <c r="AO61" s="140" t="str">
        <f>IF(AO60="","",VLOOKUP(AO60,【記載例】シフト記号表!$C$5:$W$46,21,FALSE))</f>
        <v>-</v>
      </c>
      <c r="AP61" s="141">
        <f>IF(AP60="","",VLOOKUP(AP60,【記載例】シフト記号表!$C$5:$W$46,21,FALSE))</f>
        <v>5.0000000000000009</v>
      </c>
      <c r="AQ61" s="141">
        <f>IF(AQ60="","",VLOOKUP(AQ60,【記載例】シフト記号表!$C$5:$W$46,21,FALSE))</f>
        <v>5.0000000000000009</v>
      </c>
      <c r="AR61" s="141">
        <f>IF(AR60="","",VLOOKUP(AR60,【記載例】シフト記号表!$C$5:$W$46,21,FALSE))</f>
        <v>5.0000000000000009</v>
      </c>
      <c r="AS61" s="141">
        <f>IF(AS60="","",VLOOKUP(AS60,【記載例】シフト記号表!$C$5:$W$46,21,FALSE))</f>
        <v>5.9999999999999991</v>
      </c>
      <c r="AT61" s="141">
        <f>IF(AT60="","",VLOOKUP(AT60,【記載例】シフト記号表!$C$5:$W$46,21,FALSE))</f>
        <v>5.9999999999999991</v>
      </c>
      <c r="AU61" s="142" t="str">
        <f>IF(AU60="","",VLOOKUP(AU60,【記載例】シフト記号表!$C$5:$W$46,21,FALSE))</f>
        <v>-</v>
      </c>
      <c r="AV61" s="140">
        <f>IF(AV60="","",VLOOKUP(AV60,【記載例】シフト記号表!$C$5:$W$46,21,FALSE))</f>
        <v>2</v>
      </c>
      <c r="AW61" s="141" t="str">
        <f>IF(AW60="","",VLOOKUP(AW60,【記載例】シフト記号表!$C$5:$W$46,21,FALSE))</f>
        <v>-</v>
      </c>
      <c r="AX61" s="141">
        <f>IF(AX60="","",VLOOKUP(AX60,【記載例】シフト記号表!$C$5:$W$46,21,FALSE))</f>
        <v>5.9999999999999991</v>
      </c>
      <c r="AY61" s="141">
        <f>IF(AY60="","",VLOOKUP(AY60,【記載例】シフト記号表!$C$5:$W$46,21,FALSE))</f>
        <v>5.0000000000000009</v>
      </c>
      <c r="AZ61" s="141" t="str">
        <f>IF(AZ60="","",VLOOKUP(AZ60,【記載例】シフト記号表!$C$5:$W$46,21,FALSE))</f>
        <v>-</v>
      </c>
      <c r="BA61" s="141" t="str">
        <f>IF(BA60="","",VLOOKUP(BA60,【記載例】シフト記号表!$C$5:$W$46,21,FALSE))</f>
        <v>-</v>
      </c>
      <c r="BB61" s="142">
        <f>IF(BB60="","",VLOOKUP(BB60,【記載例】シフト記号表!$C$5:$W$46,21,FALSE))</f>
        <v>5.9999999999999991</v>
      </c>
      <c r="BC61" s="140">
        <f>IF(BC60="","",VLOOKUP(BC60,【記載例】シフト記号表!$C$5:$W$46,21,FALSE))</f>
        <v>5.0000000000000009</v>
      </c>
      <c r="BD61" s="141" t="str">
        <f>IF(BD60="","",VLOOKUP(BD60,【記載例】シフト記号表!$C$5:$W$46,21,FALSE))</f>
        <v>-</v>
      </c>
      <c r="BE61" s="141" t="str">
        <f>IF(BE60="","",VLOOKUP(BE60,シフト記号表!$C$5:$W$46,21,FALSE))</f>
        <v/>
      </c>
      <c r="BF61" s="345">
        <f>IF($BI$3="計画",SUM(AA61:BB61),IF($BI$3="実績",SUM(AA61:BE61),""))</f>
        <v>86</v>
      </c>
      <c r="BG61" s="346"/>
      <c r="BH61" s="347">
        <f>IF($BI$3="計画",BF61/4,IF($BI$3="実績",(BF61/($T$10/7)),""))</f>
        <v>20.066666666666666</v>
      </c>
      <c r="BI61" s="348"/>
      <c r="BJ61" s="335"/>
      <c r="BK61" s="319"/>
      <c r="BL61" s="319"/>
      <c r="BM61" s="319"/>
      <c r="BN61" s="336"/>
    </row>
    <row r="62" spans="2:66" ht="20.25" customHeight="1" x14ac:dyDescent="0.4">
      <c r="B62" s="143"/>
      <c r="C62" s="302"/>
      <c r="D62" s="306"/>
      <c r="E62" s="307"/>
      <c r="F62" s="308"/>
      <c r="G62" s="349"/>
      <c r="H62" s="325"/>
      <c r="I62" s="324" t="str">
        <f>G61</f>
        <v>介護職員</v>
      </c>
      <c r="J62" s="325"/>
      <c r="K62" s="324" t="str">
        <f>M61</f>
        <v>A</v>
      </c>
      <c r="L62" s="325"/>
      <c r="M62" s="326"/>
      <c r="N62" s="327"/>
      <c r="O62" s="324"/>
      <c r="P62" s="328"/>
      <c r="Q62" s="328"/>
      <c r="R62" s="325"/>
      <c r="S62" s="321"/>
      <c r="T62" s="322"/>
      <c r="U62" s="323"/>
      <c r="V62" s="144" t="s">
        <v>124</v>
      </c>
      <c r="W62" s="170"/>
      <c r="X62" s="170"/>
      <c r="Y62" s="171"/>
      <c r="Z62" s="172"/>
      <c r="AA62" s="148" t="str">
        <f>IF(AA60="","",VLOOKUP(AA60,【記載例】シフト記号表!$C$5:$Y$46,23,FALSE))</f>
        <v>-</v>
      </c>
      <c r="AB62" s="149">
        <f>IF(AB60="","",VLOOKUP(AB60,【記載例】シフト記号表!$C$5:$Y$46,23,FALSE))</f>
        <v>1.9999999999999991</v>
      </c>
      <c r="AC62" s="149">
        <f>IF(AC60="","",VLOOKUP(AC60,【記載例】シフト記号表!$C$5:$Y$46,23,FALSE))</f>
        <v>2.9999999999999991</v>
      </c>
      <c r="AD62" s="149">
        <f>IF(AD60="","",VLOOKUP(AD60,【記載例】シフト記号表!$C$5:$Y$46,23,FALSE))</f>
        <v>2.9999999999999991</v>
      </c>
      <c r="AE62" s="149" t="str">
        <f>IF(AE60="","",VLOOKUP(AE60,【記載例】シフト記号表!$C$5:$Y$46,23,FALSE))</f>
        <v>-</v>
      </c>
      <c r="AF62" s="149">
        <f>IF(AF60="","",VLOOKUP(AF60,【記載例】シフト記号表!$C$5:$Y$46,23,FALSE))</f>
        <v>14</v>
      </c>
      <c r="AG62" s="150" t="str">
        <f>IF(AG60="","",VLOOKUP(AG60,【記載例】シフト記号表!$C$5:$Y$46,23,FALSE))</f>
        <v>-</v>
      </c>
      <c r="AH62" s="148">
        <f>IF(AH60="","",VLOOKUP(AH60,【記載例】シフト記号表!$C$5:$Y$46,23,FALSE))</f>
        <v>2.9999999999999991</v>
      </c>
      <c r="AI62" s="149" t="str">
        <f>IF(AI60="","",VLOOKUP(AI60,【記載例】シフト記号表!$C$5:$Y$46,23,FALSE))</f>
        <v>-</v>
      </c>
      <c r="AJ62" s="149">
        <f>IF(AJ60="","",VLOOKUP(AJ60,【記載例】シフト記号表!$C$5:$Y$46,23,FALSE))</f>
        <v>2.9999999999999991</v>
      </c>
      <c r="AK62" s="149">
        <f>IF(AK60="","",VLOOKUP(AK60,【記載例】シフト記号表!$C$5:$Y$46,23,FALSE))</f>
        <v>2.9999999999999991</v>
      </c>
      <c r="AL62" s="149" t="str">
        <f>IF(AL60="","",VLOOKUP(AL60,【記載例】シフト記号表!$C$5:$Y$46,23,FALSE))</f>
        <v>-</v>
      </c>
      <c r="AM62" s="149" t="str">
        <f>IF(AM60="","",VLOOKUP(AM60,【記載例】シフト記号表!$C$5:$Y$46,23,FALSE))</f>
        <v>-</v>
      </c>
      <c r="AN62" s="150">
        <f>IF(AN60="","",VLOOKUP(AN60,【記載例】シフト記号表!$C$5:$Y$46,23,FALSE))</f>
        <v>14</v>
      </c>
      <c r="AO62" s="148" t="str">
        <f>IF(AO60="","",VLOOKUP(AO60,【記載例】シフト記号表!$C$5:$Y$46,23,FALSE))</f>
        <v>-</v>
      </c>
      <c r="AP62" s="149">
        <f>IF(AP60="","",VLOOKUP(AP60,【記載例】シフト記号表!$C$5:$Y$46,23,FALSE))</f>
        <v>2.9999999999999991</v>
      </c>
      <c r="AQ62" s="149">
        <f>IF(AQ60="","",VLOOKUP(AQ60,【記載例】シフト記号表!$C$5:$Y$46,23,FALSE))</f>
        <v>2.9999999999999991</v>
      </c>
      <c r="AR62" s="149">
        <f>IF(AR60="","",VLOOKUP(AR60,【記載例】シフト記号表!$C$5:$Y$46,23,FALSE))</f>
        <v>2.9999999999999991</v>
      </c>
      <c r="AS62" s="149">
        <f>IF(AS60="","",VLOOKUP(AS60,【記載例】シフト記号表!$C$5:$Y$46,23,FALSE))</f>
        <v>1.9999999999999991</v>
      </c>
      <c r="AT62" s="149">
        <f>IF(AT60="","",VLOOKUP(AT60,【記載例】シフト記号表!$C$5:$Y$46,23,FALSE))</f>
        <v>1.9999999999999991</v>
      </c>
      <c r="AU62" s="150" t="str">
        <f>IF(AU60="","",VLOOKUP(AU60,【記載例】シフト記号表!$C$5:$Y$46,23,FALSE))</f>
        <v>-</v>
      </c>
      <c r="AV62" s="148">
        <f>IF(AV60="","",VLOOKUP(AV60,【記載例】シフト記号表!$C$5:$Y$46,23,FALSE))</f>
        <v>14</v>
      </c>
      <c r="AW62" s="149" t="str">
        <f>IF(AW60="","",VLOOKUP(AW60,【記載例】シフト記号表!$C$5:$Y$46,23,FALSE))</f>
        <v>-</v>
      </c>
      <c r="AX62" s="149">
        <f>IF(AX60="","",VLOOKUP(AX60,【記載例】シフト記号表!$C$5:$Y$46,23,FALSE))</f>
        <v>1.9999999999999991</v>
      </c>
      <c r="AY62" s="149">
        <f>IF(AY60="","",VLOOKUP(AY60,【記載例】シフト記号表!$C$5:$Y$46,23,FALSE))</f>
        <v>2.9999999999999991</v>
      </c>
      <c r="AZ62" s="149" t="str">
        <f>IF(AZ60="","",VLOOKUP(AZ60,【記載例】シフト記号表!$C$5:$Y$46,23,FALSE))</f>
        <v>-</v>
      </c>
      <c r="BA62" s="149" t="str">
        <f>IF(BA60="","",VLOOKUP(BA60,【記載例】シフト記号表!$C$5:$Y$46,23,FALSE))</f>
        <v>-</v>
      </c>
      <c r="BB62" s="150">
        <f>IF(BB60="","",VLOOKUP(BB60,【記載例】シフト記号表!$C$5:$Y$46,23,FALSE))</f>
        <v>1.9999999999999991</v>
      </c>
      <c r="BC62" s="148">
        <f>IF(BC60="","",VLOOKUP(BC60,【記載例】シフト記号表!$C$5:$Y$46,23,FALSE))</f>
        <v>2.9999999999999991</v>
      </c>
      <c r="BD62" s="149" t="str">
        <f>IF(BD60="","",VLOOKUP(BD60,【記載例】シフト記号表!$C$5:$Y$46,23,FALSE))</f>
        <v>-</v>
      </c>
      <c r="BE62" s="149" t="str">
        <f>IF(BE60="","",VLOOKUP(BE60,シフト記号表!$C$5:$Y$46,23,FALSE))</f>
        <v/>
      </c>
      <c r="BF62" s="350">
        <f>IF($BI$3="計画",SUM(AA62:BB62),IF($BI$3="実績",SUM(AA62:BE62),""))</f>
        <v>82</v>
      </c>
      <c r="BG62" s="351"/>
      <c r="BH62" s="352">
        <f>IF($BI$3="計画",BF62/4,IF($BI$3="実績",(BF62/($T$10/7)),""))</f>
        <v>19.133333333333333</v>
      </c>
      <c r="BI62" s="353"/>
      <c r="BJ62" s="337"/>
      <c r="BK62" s="322"/>
      <c r="BL62" s="322"/>
      <c r="BM62" s="322"/>
      <c r="BN62" s="338"/>
    </row>
    <row r="63" spans="2:66" ht="20.25" customHeight="1" x14ac:dyDescent="0.4">
      <c r="B63" s="152"/>
      <c r="C63" s="354"/>
      <c r="D63" s="355"/>
      <c r="E63" s="307"/>
      <c r="F63" s="308"/>
      <c r="G63" s="339"/>
      <c r="H63" s="340"/>
      <c r="I63" s="135"/>
      <c r="J63" s="133"/>
      <c r="K63" s="135"/>
      <c r="L63" s="133"/>
      <c r="M63" s="358"/>
      <c r="N63" s="359"/>
      <c r="O63" s="343"/>
      <c r="P63" s="344"/>
      <c r="Q63" s="344"/>
      <c r="R63" s="340"/>
      <c r="S63" s="362" t="s">
        <v>187</v>
      </c>
      <c r="T63" s="363"/>
      <c r="U63" s="364"/>
      <c r="V63" s="155" t="s">
        <v>17</v>
      </c>
      <c r="W63" s="163"/>
      <c r="X63" s="163"/>
      <c r="Y63" s="164"/>
      <c r="Z63" s="169"/>
      <c r="AA63" s="159" t="s">
        <v>212</v>
      </c>
      <c r="AB63" s="160" t="s">
        <v>42</v>
      </c>
      <c r="AC63" s="160" t="s">
        <v>212</v>
      </c>
      <c r="AD63" s="160" t="s">
        <v>42</v>
      </c>
      <c r="AE63" s="160" t="s">
        <v>52</v>
      </c>
      <c r="AF63" s="160" t="s">
        <v>42</v>
      </c>
      <c r="AG63" s="161" t="s">
        <v>63</v>
      </c>
      <c r="AH63" s="159" t="s">
        <v>42</v>
      </c>
      <c r="AI63" s="160" t="s">
        <v>52</v>
      </c>
      <c r="AJ63" s="160" t="s">
        <v>52</v>
      </c>
      <c r="AK63" s="160" t="s">
        <v>212</v>
      </c>
      <c r="AL63" s="160" t="s">
        <v>212</v>
      </c>
      <c r="AM63" s="160" t="s">
        <v>42</v>
      </c>
      <c r="AN63" s="161" t="s">
        <v>52</v>
      </c>
      <c r="AO63" s="159" t="s">
        <v>63</v>
      </c>
      <c r="AP63" s="160" t="s">
        <v>42</v>
      </c>
      <c r="AQ63" s="160" t="s">
        <v>212</v>
      </c>
      <c r="AR63" s="160" t="s">
        <v>42</v>
      </c>
      <c r="AS63" s="160" t="s">
        <v>52</v>
      </c>
      <c r="AT63" s="160" t="s">
        <v>52</v>
      </c>
      <c r="AU63" s="161" t="s">
        <v>42</v>
      </c>
      <c r="AV63" s="159" t="s">
        <v>42</v>
      </c>
      <c r="AW63" s="160" t="s">
        <v>63</v>
      </c>
      <c r="AX63" s="160" t="s">
        <v>42</v>
      </c>
      <c r="AY63" s="160" t="s">
        <v>212</v>
      </c>
      <c r="AZ63" s="160" t="s">
        <v>52</v>
      </c>
      <c r="BA63" s="160" t="s">
        <v>52</v>
      </c>
      <c r="BB63" s="161" t="s">
        <v>42</v>
      </c>
      <c r="BC63" s="159" t="s">
        <v>42</v>
      </c>
      <c r="BD63" s="160" t="s">
        <v>52</v>
      </c>
      <c r="BE63" s="162"/>
      <c r="BF63" s="365"/>
      <c r="BG63" s="366"/>
      <c r="BH63" s="367"/>
      <c r="BI63" s="368"/>
      <c r="BJ63" s="369"/>
      <c r="BK63" s="363"/>
      <c r="BL63" s="363"/>
      <c r="BM63" s="363"/>
      <c r="BN63" s="370"/>
    </row>
    <row r="64" spans="2:66" ht="20.25" customHeight="1" x14ac:dyDescent="0.4">
      <c r="B64" s="134">
        <f>B61+1</f>
        <v>16</v>
      </c>
      <c r="C64" s="302"/>
      <c r="D64" s="306"/>
      <c r="E64" s="307"/>
      <c r="F64" s="308"/>
      <c r="G64" s="339" t="s">
        <v>132</v>
      </c>
      <c r="H64" s="340"/>
      <c r="I64" s="135"/>
      <c r="J64" s="133"/>
      <c r="K64" s="135"/>
      <c r="L64" s="133"/>
      <c r="M64" s="341" t="s">
        <v>110</v>
      </c>
      <c r="N64" s="342"/>
      <c r="O64" s="343" t="s">
        <v>111</v>
      </c>
      <c r="P64" s="344"/>
      <c r="Q64" s="344"/>
      <c r="R64" s="340"/>
      <c r="S64" s="318"/>
      <c r="T64" s="319"/>
      <c r="U64" s="320"/>
      <c r="V64" s="136" t="s">
        <v>82</v>
      </c>
      <c r="W64" s="137"/>
      <c r="X64" s="137"/>
      <c r="Y64" s="138"/>
      <c r="Z64" s="139"/>
      <c r="AA64" s="140">
        <f>IF(AA63="","",VLOOKUP(AA63,【記載例】シフト記号表!$C$5:$W$46,21,FALSE))</f>
        <v>5.9999999999999991</v>
      </c>
      <c r="AB64" s="141" t="str">
        <f>IF(AB63="","",VLOOKUP(AB63,【記載例】シフト記号表!$C$5:$W$46,21,FALSE))</f>
        <v>-</v>
      </c>
      <c r="AC64" s="141">
        <f>IF(AC63="","",VLOOKUP(AC63,【記載例】シフト記号表!$C$5:$W$46,21,FALSE))</f>
        <v>5.9999999999999991</v>
      </c>
      <c r="AD64" s="141" t="str">
        <f>IF(AD63="","",VLOOKUP(AD63,【記載例】シフト記号表!$C$5:$W$46,21,FALSE))</f>
        <v>-</v>
      </c>
      <c r="AE64" s="141">
        <f>IF(AE63="","",VLOOKUP(AE63,【記載例】シフト記号表!$C$5:$W$46,21,FALSE))</f>
        <v>5.0000000000000009</v>
      </c>
      <c r="AF64" s="141" t="str">
        <f>IF(AF63="","",VLOOKUP(AF63,【記載例】シフト記号表!$C$5:$W$46,21,FALSE))</f>
        <v>-</v>
      </c>
      <c r="AG64" s="142">
        <f>IF(AG63="","",VLOOKUP(AG63,【記載例】シフト記号表!$C$5:$W$46,21,FALSE))</f>
        <v>2</v>
      </c>
      <c r="AH64" s="140" t="str">
        <f>IF(AH63="","",VLOOKUP(AH63,【記載例】シフト記号表!$C$5:$W$46,21,FALSE))</f>
        <v>-</v>
      </c>
      <c r="AI64" s="141">
        <f>IF(AI63="","",VLOOKUP(AI63,【記載例】シフト記号表!$C$5:$W$46,21,FALSE))</f>
        <v>5.0000000000000009</v>
      </c>
      <c r="AJ64" s="141">
        <f>IF(AJ63="","",VLOOKUP(AJ63,【記載例】シフト記号表!$C$5:$W$46,21,FALSE))</f>
        <v>5.0000000000000009</v>
      </c>
      <c r="AK64" s="141">
        <f>IF(AK63="","",VLOOKUP(AK63,【記載例】シフト記号表!$C$5:$W$46,21,FALSE))</f>
        <v>5.9999999999999991</v>
      </c>
      <c r="AL64" s="141">
        <f>IF(AL63="","",VLOOKUP(AL63,【記載例】シフト記号表!$C$5:$W$46,21,FALSE))</f>
        <v>5.9999999999999991</v>
      </c>
      <c r="AM64" s="141" t="str">
        <f>IF(AM63="","",VLOOKUP(AM63,【記載例】シフト記号表!$C$5:$W$46,21,FALSE))</f>
        <v>-</v>
      </c>
      <c r="AN64" s="142">
        <f>IF(AN63="","",VLOOKUP(AN63,【記載例】シフト記号表!$C$5:$W$46,21,FALSE))</f>
        <v>5.0000000000000009</v>
      </c>
      <c r="AO64" s="140">
        <f>IF(AO63="","",VLOOKUP(AO63,【記載例】シフト記号表!$C$5:$W$46,21,FALSE))</f>
        <v>2</v>
      </c>
      <c r="AP64" s="141" t="str">
        <f>IF(AP63="","",VLOOKUP(AP63,【記載例】シフト記号表!$C$5:$W$46,21,FALSE))</f>
        <v>-</v>
      </c>
      <c r="AQ64" s="141">
        <f>IF(AQ63="","",VLOOKUP(AQ63,【記載例】シフト記号表!$C$5:$W$46,21,FALSE))</f>
        <v>5.9999999999999991</v>
      </c>
      <c r="AR64" s="141" t="str">
        <f>IF(AR63="","",VLOOKUP(AR63,【記載例】シフト記号表!$C$5:$W$46,21,FALSE))</f>
        <v>-</v>
      </c>
      <c r="AS64" s="141">
        <f>IF(AS63="","",VLOOKUP(AS63,【記載例】シフト記号表!$C$5:$W$46,21,FALSE))</f>
        <v>5.0000000000000009</v>
      </c>
      <c r="AT64" s="141">
        <f>IF(AT63="","",VLOOKUP(AT63,【記載例】シフト記号表!$C$5:$W$46,21,FALSE))</f>
        <v>5.0000000000000009</v>
      </c>
      <c r="AU64" s="142" t="str">
        <f>IF(AU63="","",VLOOKUP(AU63,【記載例】シフト記号表!$C$5:$W$46,21,FALSE))</f>
        <v>-</v>
      </c>
      <c r="AV64" s="140" t="str">
        <f>IF(AV63="","",VLOOKUP(AV63,【記載例】シフト記号表!$C$5:$W$46,21,FALSE))</f>
        <v>-</v>
      </c>
      <c r="AW64" s="141">
        <f>IF(AW63="","",VLOOKUP(AW63,【記載例】シフト記号表!$C$5:$W$46,21,FALSE))</f>
        <v>2</v>
      </c>
      <c r="AX64" s="141" t="str">
        <f>IF(AX63="","",VLOOKUP(AX63,【記載例】シフト記号表!$C$5:$W$46,21,FALSE))</f>
        <v>-</v>
      </c>
      <c r="AY64" s="141">
        <f>IF(AY63="","",VLOOKUP(AY63,【記載例】シフト記号表!$C$5:$W$46,21,FALSE))</f>
        <v>5.9999999999999991</v>
      </c>
      <c r="AZ64" s="141">
        <f>IF(AZ63="","",VLOOKUP(AZ63,【記載例】シフト記号表!$C$5:$W$46,21,FALSE))</f>
        <v>5.0000000000000009</v>
      </c>
      <c r="BA64" s="141">
        <f>IF(BA63="","",VLOOKUP(BA63,【記載例】シフト記号表!$C$5:$W$46,21,FALSE))</f>
        <v>5.0000000000000009</v>
      </c>
      <c r="BB64" s="142" t="str">
        <f>IF(BB63="","",VLOOKUP(BB63,【記載例】シフト記号表!$C$5:$W$46,21,FALSE))</f>
        <v>-</v>
      </c>
      <c r="BC64" s="140" t="str">
        <f>IF(BC63="","",VLOOKUP(BC63,【記載例】シフト記号表!$C$5:$W$46,21,FALSE))</f>
        <v>-</v>
      </c>
      <c r="BD64" s="141">
        <f>IF(BD63="","",VLOOKUP(BD63,【記載例】シフト記号表!$C$5:$W$46,21,FALSE))</f>
        <v>5.0000000000000009</v>
      </c>
      <c r="BE64" s="141" t="str">
        <f>IF(BE63="","",VLOOKUP(BE63,シフト記号表!$C$5:$W$46,21,FALSE))</f>
        <v/>
      </c>
      <c r="BF64" s="345">
        <f>IF($BI$3="計画",SUM(AA64:BB64),IF($BI$3="実績",SUM(AA64:BE64),""))</f>
        <v>87</v>
      </c>
      <c r="BG64" s="346"/>
      <c r="BH64" s="347">
        <f>IF($BI$3="計画",BF64/4,IF($BI$3="実績",(BF64/($T$10/7)),""))</f>
        <v>20.3</v>
      </c>
      <c r="BI64" s="348"/>
      <c r="BJ64" s="335"/>
      <c r="BK64" s="319"/>
      <c r="BL64" s="319"/>
      <c r="BM64" s="319"/>
      <c r="BN64" s="336"/>
    </row>
    <row r="65" spans="2:66" ht="20.25" customHeight="1" x14ac:dyDescent="0.4">
      <c r="B65" s="143"/>
      <c r="C65" s="302"/>
      <c r="D65" s="306"/>
      <c r="E65" s="307"/>
      <c r="F65" s="308"/>
      <c r="G65" s="349"/>
      <c r="H65" s="325"/>
      <c r="I65" s="324" t="str">
        <f>G64</f>
        <v>介護職員</v>
      </c>
      <c r="J65" s="325"/>
      <c r="K65" s="324" t="str">
        <f>M64</f>
        <v>A</v>
      </c>
      <c r="L65" s="325"/>
      <c r="M65" s="326"/>
      <c r="N65" s="327"/>
      <c r="O65" s="324"/>
      <c r="P65" s="328"/>
      <c r="Q65" s="328"/>
      <c r="R65" s="325"/>
      <c r="S65" s="321"/>
      <c r="T65" s="322"/>
      <c r="U65" s="323"/>
      <c r="V65" s="144" t="s">
        <v>124</v>
      </c>
      <c r="W65" s="170"/>
      <c r="X65" s="170"/>
      <c r="Y65" s="171"/>
      <c r="Z65" s="172"/>
      <c r="AA65" s="148">
        <f>IF(AA63="","",VLOOKUP(AA63,【記載例】シフト記号表!$C$5:$Y$46,23,FALSE))</f>
        <v>1.9999999999999991</v>
      </c>
      <c r="AB65" s="149" t="str">
        <f>IF(AB63="","",VLOOKUP(AB63,【記載例】シフト記号表!$C$5:$Y$46,23,FALSE))</f>
        <v>-</v>
      </c>
      <c r="AC65" s="149">
        <f>IF(AC63="","",VLOOKUP(AC63,【記載例】シフト記号表!$C$5:$Y$46,23,FALSE))</f>
        <v>1.9999999999999991</v>
      </c>
      <c r="AD65" s="149" t="str">
        <f>IF(AD63="","",VLOOKUP(AD63,【記載例】シフト記号表!$C$5:$Y$46,23,FALSE))</f>
        <v>-</v>
      </c>
      <c r="AE65" s="149">
        <f>IF(AE63="","",VLOOKUP(AE63,【記載例】シフト記号表!$C$5:$Y$46,23,FALSE))</f>
        <v>2.9999999999999991</v>
      </c>
      <c r="AF65" s="149" t="str">
        <f>IF(AF63="","",VLOOKUP(AF63,【記載例】シフト記号表!$C$5:$Y$46,23,FALSE))</f>
        <v>-</v>
      </c>
      <c r="AG65" s="150">
        <f>IF(AG63="","",VLOOKUP(AG63,【記載例】シフト記号表!$C$5:$Y$46,23,FALSE))</f>
        <v>14</v>
      </c>
      <c r="AH65" s="148" t="str">
        <f>IF(AH63="","",VLOOKUP(AH63,【記載例】シフト記号表!$C$5:$Y$46,23,FALSE))</f>
        <v>-</v>
      </c>
      <c r="AI65" s="149">
        <f>IF(AI63="","",VLOOKUP(AI63,【記載例】シフト記号表!$C$5:$Y$46,23,FALSE))</f>
        <v>2.9999999999999991</v>
      </c>
      <c r="AJ65" s="149">
        <f>IF(AJ63="","",VLOOKUP(AJ63,【記載例】シフト記号表!$C$5:$Y$46,23,FALSE))</f>
        <v>2.9999999999999991</v>
      </c>
      <c r="AK65" s="149">
        <f>IF(AK63="","",VLOOKUP(AK63,【記載例】シフト記号表!$C$5:$Y$46,23,FALSE))</f>
        <v>1.9999999999999991</v>
      </c>
      <c r="AL65" s="149">
        <f>IF(AL63="","",VLOOKUP(AL63,【記載例】シフト記号表!$C$5:$Y$46,23,FALSE))</f>
        <v>1.9999999999999991</v>
      </c>
      <c r="AM65" s="149" t="str">
        <f>IF(AM63="","",VLOOKUP(AM63,【記載例】シフト記号表!$C$5:$Y$46,23,FALSE))</f>
        <v>-</v>
      </c>
      <c r="AN65" s="150">
        <f>IF(AN63="","",VLOOKUP(AN63,【記載例】シフト記号表!$C$5:$Y$46,23,FALSE))</f>
        <v>2.9999999999999991</v>
      </c>
      <c r="AO65" s="148">
        <f>IF(AO63="","",VLOOKUP(AO63,【記載例】シフト記号表!$C$5:$Y$46,23,FALSE))</f>
        <v>14</v>
      </c>
      <c r="AP65" s="149" t="str">
        <f>IF(AP63="","",VLOOKUP(AP63,【記載例】シフト記号表!$C$5:$Y$46,23,FALSE))</f>
        <v>-</v>
      </c>
      <c r="AQ65" s="149">
        <f>IF(AQ63="","",VLOOKUP(AQ63,【記載例】シフト記号表!$C$5:$Y$46,23,FALSE))</f>
        <v>1.9999999999999991</v>
      </c>
      <c r="AR65" s="149" t="str">
        <f>IF(AR63="","",VLOOKUP(AR63,【記載例】シフト記号表!$C$5:$Y$46,23,FALSE))</f>
        <v>-</v>
      </c>
      <c r="AS65" s="149">
        <f>IF(AS63="","",VLOOKUP(AS63,【記載例】シフト記号表!$C$5:$Y$46,23,FALSE))</f>
        <v>2.9999999999999991</v>
      </c>
      <c r="AT65" s="149">
        <f>IF(AT63="","",VLOOKUP(AT63,【記載例】シフト記号表!$C$5:$Y$46,23,FALSE))</f>
        <v>2.9999999999999991</v>
      </c>
      <c r="AU65" s="150" t="str">
        <f>IF(AU63="","",VLOOKUP(AU63,【記載例】シフト記号表!$C$5:$Y$46,23,FALSE))</f>
        <v>-</v>
      </c>
      <c r="AV65" s="148" t="str">
        <f>IF(AV63="","",VLOOKUP(AV63,【記載例】シフト記号表!$C$5:$Y$46,23,FALSE))</f>
        <v>-</v>
      </c>
      <c r="AW65" s="149">
        <f>IF(AW63="","",VLOOKUP(AW63,【記載例】シフト記号表!$C$5:$Y$46,23,FALSE))</f>
        <v>14</v>
      </c>
      <c r="AX65" s="149" t="str">
        <f>IF(AX63="","",VLOOKUP(AX63,【記載例】シフト記号表!$C$5:$Y$46,23,FALSE))</f>
        <v>-</v>
      </c>
      <c r="AY65" s="149">
        <f>IF(AY63="","",VLOOKUP(AY63,【記載例】シフト記号表!$C$5:$Y$46,23,FALSE))</f>
        <v>1.9999999999999991</v>
      </c>
      <c r="AZ65" s="149">
        <f>IF(AZ63="","",VLOOKUP(AZ63,【記載例】シフト記号表!$C$5:$Y$46,23,FALSE))</f>
        <v>2.9999999999999991</v>
      </c>
      <c r="BA65" s="149">
        <f>IF(BA63="","",VLOOKUP(BA63,【記載例】シフト記号表!$C$5:$Y$46,23,FALSE))</f>
        <v>2.9999999999999991</v>
      </c>
      <c r="BB65" s="150" t="str">
        <f>IF(BB63="","",VLOOKUP(BB63,【記載例】シフト記号表!$C$5:$Y$46,23,FALSE))</f>
        <v>-</v>
      </c>
      <c r="BC65" s="148" t="str">
        <f>IF(BC63="","",VLOOKUP(BC63,【記載例】シフト記号表!$C$5:$Y$46,23,FALSE))</f>
        <v>-</v>
      </c>
      <c r="BD65" s="149">
        <f>IF(BD63="","",VLOOKUP(BD63,【記載例】シフト記号表!$C$5:$Y$46,23,FALSE))</f>
        <v>2.9999999999999991</v>
      </c>
      <c r="BE65" s="149" t="str">
        <f>IF(BE63="","",VLOOKUP(BE63,シフト記号表!$C$5:$Y$46,23,FALSE))</f>
        <v/>
      </c>
      <c r="BF65" s="350">
        <f>IF($BI$3="計画",SUM(AA65:BB65),IF($BI$3="実績",SUM(AA65:BE65),""))</f>
        <v>81</v>
      </c>
      <c r="BG65" s="351"/>
      <c r="BH65" s="352">
        <f>IF($BI$3="計画",BF65/4,IF($BI$3="実績",(BF65/($T$10/7)),""))</f>
        <v>18.900000000000002</v>
      </c>
      <c r="BI65" s="353"/>
      <c r="BJ65" s="337"/>
      <c r="BK65" s="322"/>
      <c r="BL65" s="322"/>
      <c r="BM65" s="322"/>
      <c r="BN65" s="338"/>
    </row>
    <row r="66" spans="2:66" ht="20.25" customHeight="1" x14ac:dyDescent="0.4">
      <c r="B66" s="152"/>
      <c r="C66" s="354"/>
      <c r="D66" s="355"/>
      <c r="E66" s="307"/>
      <c r="F66" s="308"/>
      <c r="G66" s="339"/>
      <c r="H66" s="340"/>
      <c r="I66" s="135"/>
      <c r="J66" s="133"/>
      <c r="K66" s="135"/>
      <c r="L66" s="133"/>
      <c r="M66" s="358"/>
      <c r="N66" s="359"/>
      <c r="O66" s="343"/>
      <c r="P66" s="344"/>
      <c r="Q66" s="344"/>
      <c r="R66" s="340"/>
      <c r="S66" s="362" t="s">
        <v>188</v>
      </c>
      <c r="T66" s="363"/>
      <c r="U66" s="364"/>
      <c r="V66" s="155" t="s">
        <v>17</v>
      </c>
      <c r="W66" s="163"/>
      <c r="X66" s="163"/>
      <c r="Y66" s="164"/>
      <c r="Z66" s="169"/>
      <c r="AA66" s="159" t="s">
        <v>42</v>
      </c>
      <c r="AB66" s="160" t="s">
        <v>52</v>
      </c>
      <c r="AC66" s="160" t="s">
        <v>52</v>
      </c>
      <c r="AD66" s="160" t="s">
        <v>212</v>
      </c>
      <c r="AE66" s="160" t="s">
        <v>212</v>
      </c>
      <c r="AF66" s="160" t="s">
        <v>212</v>
      </c>
      <c r="AG66" s="161" t="s">
        <v>42</v>
      </c>
      <c r="AH66" s="159" t="s">
        <v>63</v>
      </c>
      <c r="AI66" s="160" t="s">
        <v>42</v>
      </c>
      <c r="AJ66" s="160" t="s">
        <v>212</v>
      </c>
      <c r="AK66" s="160" t="s">
        <v>42</v>
      </c>
      <c r="AL66" s="160" t="s">
        <v>52</v>
      </c>
      <c r="AM66" s="160" t="s">
        <v>52</v>
      </c>
      <c r="AN66" s="161" t="s">
        <v>42</v>
      </c>
      <c r="AO66" s="159" t="s">
        <v>42</v>
      </c>
      <c r="AP66" s="160" t="s">
        <v>63</v>
      </c>
      <c r="AQ66" s="160" t="s">
        <v>42</v>
      </c>
      <c r="AR66" s="160" t="s">
        <v>212</v>
      </c>
      <c r="AS66" s="160" t="s">
        <v>42</v>
      </c>
      <c r="AT66" s="160" t="s">
        <v>52</v>
      </c>
      <c r="AU66" s="161" t="s">
        <v>52</v>
      </c>
      <c r="AV66" s="159" t="s">
        <v>52</v>
      </c>
      <c r="AW66" s="160" t="s">
        <v>42</v>
      </c>
      <c r="AX66" s="160" t="s">
        <v>63</v>
      </c>
      <c r="AY66" s="160" t="s">
        <v>42</v>
      </c>
      <c r="AZ66" s="160" t="s">
        <v>212</v>
      </c>
      <c r="BA66" s="160" t="s">
        <v>42</v>
      </c>
      <c r="BB66" s="161" t="s">
        <v>52</v>
      </c>
      <c r="BC66" s="159" t="s">
        <v>63</v>
      </c>
      <c r="BD66" s="160" t="s">
        <v>42</v>
      </c>
      <c r="BE66" s="162"/>
      <c r="BF66" s="365"/>
      <c r="BG66" s="366"/>
      <c r="BH66" s="367"/>
      <c r="BI66" s="368"/>
      <c r="BJ66" s="369"/>
      <c r="BK66" s="363"/>
      <c r="BL66" s="363"/>
      <c r="BM66" s="363"/>
      <c r="BN66" s="370"/>
    </row>
    <row r="67" spans="2:66" ht="20.25" customHeight="1" x14ac:dyDescent="0.4">
      <c r="B67" s="134">
        <f>B64+1</f>
        <v>17</v>
      </c>
      <c r="C67" s="302"/>
      <c r="D67" s="306"/>
      <c r="E67" s="307"/>
      <c r="F67" s="308"/>
      <c r="G67" s="339" t="s">
        <v>132</v>
      </c>
      <c r="H67" s="340"/>
      <c r="I67" s="135"/>
      <c r="J67" s="133"/>
      <c r="K67" s="135"/>
      <c r="L67" s="133"/>
      <c r="M67" s="341" t="s">
        <v>110</v>
      </c>
      <c r="N67" s="342"/>
      <c r="O67" s="343" t="s">
        <v>111</v>
      </c>
      <c r="P67" s="344"/>
      <c r="Q67" s="344"/>
      <c r="R67" s="340"/>
      <c r="S67" s="318"/>
      <c r="T67" s="319"/>
      <c r="U67" s="320"/>
      <c r="V67" s="136" t="s">
        <v>82</v>
      </c>
      <c r="W67" s="137"/>
      <c r="X67" s="137"/>
      <c r="Y67" s="138"/>
      <c r="Z67" s="139"/>
      <c r="AA67" s="140" t="str">
        <f>IF(AA66="","",VLOOKUP(AA66,【記載例】シフト記号表!$C$5:$W$46,21,FALSE))</f>
        <v>-</v>
      </c>
      <c r="AB67" s="141">
        <f>IF(AB66="","",VLOOKUP(AB66,【記載例】シフト記号表!$C$5:$W$46,21,FALSE))</f>
        <v>5.0000000000000009</v>
      </c>
      <c r="AC67" s="141">
        <f>IF(AC66="","",VLOOKUP(AC66,【記載例】シフト記号表!$C$5:$W$46,21,FALSE))</f>
        <v>5.0000000000000009</v>
      </c>
      <c r="AD67" s="141">
        <f>IF(AD66="","",VLOOKUP(AD66,【記載例】シフト記号表!$C$5:$W$46,21,FALSE))</f>
        <v>5.9999999999999991</v>
      </c>
      <c r="AE67" s="141">
        <f>IF(AE66="","",VLOOKUP(AE66,【記載例】シフト記号表!$C$5:$W$46,21,FALSE))</f>
        <v>5.9999999999999991</v>
      </c>
      <c r="AF67" s="141">
        <f>IF(AF66="","",VLOOKUP(AF66,【記載例】シフト記号表!$C$5:$W$46,21,FALSE))</f>
        <v>5.9999999999999991</v>
      </c>
      <c r="AG67" s="142" t="str">
        <f>IF(AG66="","",VLOOKUP(AG66,【記載例】シフト記号表!$C$5:$W$46,21,FALSE))</f>
        <v>-</v>
      </c>
      <c r="AH67" s="140">
        <f>IF(AH66="","",VLOOKUP(AH66,【記載例】シフト記号表!$C$5:$W$46,21,FALSE))</f>
        <v>2</v>
      </c>
      <c r="AI67" s="141" t="str">
        <f>IF(AI66="","",VLOOKUP(AI66,【記載例】シフト記号表!$C$5:$W$46,21,FALSE))</f>
        <v>-</v>
      </c>
      <c r="AJ67" s="141">
        <f>IF(AJ66="","",VLOOKUP(AJ66,【記載例】シフト記号表!$C$5:$W$46,21,FALSE))</f>
        <v>5.9999999999999991</v>
      </c>
      <c r="AK67" s="141" t="str">
        <f>IF(AK66="","",VLOOKUP(AK66,【記載例】シフト記号表!$C$5:$W$46,21,FALSE))</f>
        <v>-</v>
      </c>
      <c r="AL67" s="141">
        <f>IF(AL66="","",VLOOKUP(AL66,【記載例】シフト記号表!$C$5:$W$46,21,FALSE))</f>
        <v>5.0000000000000009</v>
      </c>
      <c r="AM67" s="141">
        <f>IF(AM66="","",VLOOKUP(AM66,【記載例】シフト記号表!$C$5:$W$46,21,FALSE))</f>
        <v>5.0000000000000009</v>
      </c>
      <c r="AN67" s="142" t="str">
        <f>IF(AN66="","",VLOOKUP(AN66,【記載例】シフト記号表!$C$5:$W$46,21,FALSE))</f>
        <v>-</v>
      </c>
      <c r="AO67" s="140" t="str">
        <f>IF(AO66="","",VLOOKUP(AO66,【記載例】シフト記号表!$C$5:$W$46,21,FALSE))</f>
        <v>-</v>
      </c>
      <c r="AP67" s="141">
        <f>IF(AP66="","",VLOOKUP(AP66,【記載例】シフト記号表!$C$5:$W$46,21,FALSE))</f>
        <v>2</v>
      </c>
      <c r="AQ67" s="141" t="str">
        <f>IF(AQ66="","",VLOOKUP(AQ66,【記載例】シフト記号表!$C$5:$W$46,21,FALSE))</f>
        <v>-</v>
      </c>
      <c r="AR67" s="141">
        <f>IF(AR66="","",VLOOKUP(AR66,【記載例】シフト記号表!$C$5:$W$46,21,FALSE))</f>
        <v>5.9999999999999991</v>
      </c>
      <c r="AS67" s="141" t="str">
        <f>IF(AS66="","",VLOOKUP(AS66,【記載例】シフト記号表!$C$5:$W$46,21,FALSE))</f>
        <v>-</v>
      </c>
      <c r="AT67" s="141">
        <f>IF(AT66="","",VLOOKUP(AT66,【記載例】シフト記号表!$C$5:$W$46,21,FALSE))</f>
        <v>5.0000000000000009</v>
      </c>
      <c r="AU67" s="142">
        <f>IF(AU66="","",VLOOKUP(AU66,【記載例】シフト記号表!$C$5:$W$46,21,FALSE))</f>
        <v>5.0000000000000009</v>
      </c>
      <c r="AV67" s="140">
        <f>IF(AV66="","",VLOOKUP(AV66,【記載例】シフト記号表!$C$5:$W$46,21,FALSE))</f>
        <v>5.0000000000000009</v>
      </c>
      <c r="AW67" s="141" t="str">
        <f>IF(AW66="","",VLOOKUP(AW66,【記載例】シフト記号表!$C$5:$W$46,21,FALSE))</f>
        <v>-</v>
      </c>
      <c r="AX67" s="141">
        <f>IF(AX66="","",VLOOKUP(AX66,【記載例】シフト記号表!$C$5:$W$46,21,FALSE))</f>
        <v>2</v>
      </c>
      <c r="AY67" s="141" t="str">
        <f>IF(AY66="","",VLOOKUP(AY66,【記載例】シフト記号表!$C$5:$W$46,21,FALSE))</f>
        <v>-</v>
      </c>
      <c r="AZ67" s="141">
        <f>IF(AZ66="","",VLOOKUP(AZ66,【記載例】シフト記号表!$C$5:$W$46,21,FALSE))</f>
        <v>5.9999999999999991</v>
      </c>
      <c r="BA67" s="141" t="str">
        <f>IF(BA66="","",VLOOKUP(BA66,【記載例】シフト記号表!$C$5:$W$46,21,FALSE))</f>
        <v>-</v>
      </c>
      <c r="BB67" s="142">
        <f>IF(BB66="","",VLOOKUP(BB66,【記載例】シフト記号表!$C$5:$W$46,21,FALSE))</f>
        <v>5.0000000000000009</v>
      </c>
      <c r="BC67" s="140">
        <f>IF(BC66="","",VLOOKUP(BC66,【記載例】シフト記号表!$C$5:$W$46,21,FALSE))</f>
        <v>2</v>
      </c>
      <c r="BD67" s="141" t="str">
        <f>IF(BD66="","",VLOOKUP(BD66,【記載例】シフト記号表!$C$5:$W$46,21,FALSE))</f>
        <v>-</v>
      </c>
      <c r="BE67" s="141" t="str">
        <f>IF(BE66="","",VLOOKUP(BE66,シフト記号表!$C$5:$W$46,21,FALSE))</f>
        <v/>
      </c>
      <c r="BF67" s="345">
        <f>IF($BI$3="計画",SUM(AA67:BB67),IF($BI$3="実績",SUM(AA67:BE67),""))</f>
        <v>84</v>
      </c>
      <c r="BG67" s="346"/>
      <c r="BH67" s="347">
        <f>IF($BI$3="計画",BF67/4,IF($BI$3="実績",(BF67/($T$10/7)),""))</f>
        <v>19.600000000000001</v>
      </c>
      <c r="BI67" s="348"/>
      <c r="BJ67" s="335"/>
      <c r="BK67" s="319"/>
      <c r="BL67" s="319"/>
      <c r="BM67" s="319"/>
      <c r="BN67" s="336"/>
    </row>
    <row r="68" spans="2:66" ht="20.25" customHeight="1" x14ac:dyDescent="0.4">
      <c r="B68" s="143"/>
      <c r="C68" s="302"/>
      <c r="D68" s="306"/>
      <c r="E68" s="307"/>
      <c r="F68" s="308"/>
      <c r="G68" s="349"/>
      <c r="H68" s="325"/>
      <c r="I68" s="324" t="str">
        <f>G67</f>
        <v>介護職員</v>
      </c>
      <c r="J68" s="325"/>
      <c r="K68" s="324" t="str">
        <f>M67</f>
        <v>A</v>
      </c>
      <c r="L68" s="325"/>
      <c r="M68" s="326"/>
      <c r="N68" s="327"/>
      <c r="O68" s="324"/>
      <c r="P68" s="328"/>
      <c r="Q68" s="328"/>
      <c r="R68" s="325"/>
      <c r="S68" s="321"/>
      <c r="T68" s="322"/>
      <c r="U68" s="323"/>
      <c r="V68" s="144" t="s">
        <v>124</v>
      </c>
      <c r="W68" s="170"/>
      <c r="X68" s="170"/>
      <c r="Y68" s="171"/>
      <c r="Z68" s="172"/>
      <c r="AA68" s="148" t="str">
        <f>IF(AA66="","",VLOOKUP(AA66,【記載例】シフト記号表!$C$5:$Y$46,23,FALSE))</f>
        <v>-</v>
      </c>
      <c r="AB68" s="149">
        <f>IF(AB66="","",VLOOKUP(AB66,【記載例】シフト記号表!$C$5:$Y$46,23,FALSE))</f>
        <v>2.9999999999999991</v>
      </c>
      <c r="AC68" s="149">
        <f>IF(AC66="","",VLOOKUP(AC66,【記載例】シフト記号表!$C$5:$Y$46,23,FALSE))</f>
        <v>2.9999999999999991</v>
      </c>
      <c r="AD68" s="149">
        <f>IF(AD66="","",VLOOKUP(AD66,【記載例】シフト記号表!$C$5:$Y$46,23,FALSE))</f>
        <v>1.9999999999999991</v>
      </c>
      <c r="AE68" s="149">
        <f>IF(AE66="","",VLOOKUP(AE66,【記載例】シフト記号表!$C$5:$Y$46,23,FALSE))</f>
        <v>1.9999999999999991</v>
      </c>
      <c r="AF68" s="149">
        <f>IF(AF66="","",VLOOKUP(AF66,【記載例】シフト記号表!$C$5:$Y$46,23,FALSE))</f>
        <v>1.9999999999999991</v>
      </c>
      <c r="AG68" s="150" t="str">
        <f>IF(AG66="","",VLOOKUP(AG66,【記載例】シフト記号表!$C$5:$Y$46,23,FALSE))</f>
        <v>-</v>
      </c>
      <c r="AH68" s="148">
        <f>IF(AH66="","",VLOOKUP(AH66,【記載例】シフト記号表!$C$5:$Y$46,23,FALSE))</f>
        <v>14</v>
      </c>
      <c r="AI68" s="149" t="str">
        <f>IF(AI66="","",VLOOKUP(AI66,【記載例】シフト記号表!$C$5:$Y$46,23,FALSE))</f>
        <v>-</v>
      </c>
      <c r="AJ68" s="149">
        <f>IF(AJ66="","",VLOOKUP(AJ66,【記載例】シフト記号表!$C$5:$Y$46,23,FALSE))</f>
        <v>1.9999999999999991</v>
      </c>
      <c r="AK68" s="149" t="str">
        <f>IF(AK66="","",VLOOKUP(AK66,【記載例】シフト記号表!$C$5:$Y$46,23,FALSE))</f>
        <v>-</v>
      </c>
      <c r="AL68" s="149">
        <f>IF(AL66="","",VLOOKUP(AL66,【記載例】シフト記号表!$C$5:$Y$46,23,FALSE))</f>
        <v>2.9999999999999991</v>
      </c>
      <c r="AM68" s="149">
        <f>IF(AM66="","",VLOOKUP(AM66,【記載例】シフト記号表!$C$5:$Y$46,23,FALSE))</f>
        <v>2.9999999999999991</v>
      </c>
      <c r="AN68" s="150" t="str">
        <f>IF(AN66="","",VLOOKUP(AN66,【記載例】シフト記号表!$C$5:$Y$46,23,FALSE))</f>
        <v>-</v>
      </c>
      <c r="AO68" s="148" t="str">
        <f>IF(AO66="","",VLOOKUP(AO66,【記載例】シフト記号表!$C$5:$Y$46,23,FALSE))</f>
        <v>-</v>
      </c>
      <c r="AP68" s="149">
        <f>IF(AP66="","",VLOOKUP(AP66,【記載例】シフト記号表!$C$5:$Y$46,23,FALSE))</f>
        <v>14</v>
      </c>
      <c r="AQ68" s="149" t="str">
        <f>IF(AQ66="","",VLOOKUP(AQ66,【記載例】シフト記号表!$C$5:$Y$46,23,FALSE))</f>
        <v>-</v>
      </c>
      <c r="AR68" s="149">
        <f>IF(AR66="","",VLOOKUP(AR66,【記載例】シフト記号表!$C$5:$Y$46,23,FALSE))</f>
        <v>1.9999999999999991</v>
      </c>
      <c r="AS68" s="149" t="str">
        <f>IF(AS66="","",VLOOKUP(AS66,【記載例】シフト記号表!$C$5:$Y$46,23,FALSE))</f>
        <v>-</v>
      </c>
      <c r="AT68" s="149">
        <f>IF(AT66="","",VLOOKUP(AT66,【記載例】シフト記号表!$C$5:$Y$46,23,FALSE))</f>
        <v>2.9999999999999991</v>
      </c>
      <c r="AU68" s="150">
        <f>IF(AU66="","",VLOOKUP(AU66,【記載例】シフト記号表!$C$5:$Y$46,23,FALSE))</f>
        <v>2.9999999999999991</v>
      </c>
      <c r="AV68" s="148">
        <f>IF(AV66="","",VLOOKUP(AV66,【記載例】シフト記号表!$C$5:$Y$46,23,FALSE))</f>
        <v>2.9999999999999991</v>
      </c>
      <c r="AW68" s="149" t="str">
        <f>IF(AW66="","",VLOOKUP(AW66,【記載例】シフト記号表!$C$5:$Y$46,23,FALSE))</f>
        <v>-</v>
      </c>
      <c r="AX68" s="149">
        <f>IF(AX66="","",VLOOKUP(AX66,【記載例】シフト記号表!$C$5:$Y$46,23,FALSE))</f>
        <v>14</v>
      </c>
      <c r="AY68" s="149" t="str">
        <f>IF(AY66="","",VLOOKUP(AY66,【記載例】シフト記号表!$C$5:$Y$46,23,FALSE))</f>
        <v>-</v>
      </c>
      <c r="AZ68" s="149">
        <f>IF(AZ66="","",VLOOKUP(AZ66,【記載例】シフト記号表!$C$5:$Y$46,23,FALSE))</f>
        <v>1.9999999999999991</v>
      </c>
      <c r="BA68" s="149" t="str">
        <f>IF(BA66="","",VLOOKUP(BA66,【記載例】シフト記号表!$C$5:$Y$46,23,FALSE))</f>
        <v>-</v>
      </c>
      <c r="BB68" s="150">
        <f>IF(BB66="","",VLOOKUP(BB66,【記載例】シフト記号表!$C$5:$Y$46,23,FALSE))</f>
        <v>2.9999999999999991</v>
      </c>
      <c r="BC68" s="148">
        <f>IF(BC66="","",VLOOKUP(BC66,【記載例】シフト記号表!$C$5:$Y$46,23,FALSE))</f>
        <v>14</v>
      </c>
      <c r="BD68" s="149" t="str">
        <f>IF(BD66="","",VLOOKUP(BD66,【記載例】シフト記号表!$C$5:$Y$46,23,FALSE))</f>
        <v>-</v>
      </c>
      <c r="BE68" s="149" t="str">
        <f>IF(BE66="","",VLOOKUP(BE66,シフト記号表!$C$5:$Y$46,23,FALSE))</f>
        <v/>
      </c>
      <c r="BF68" s="350">
        <f>IF($BI$3="計画",SUM(AA68:BB68),IF($BI$3="実績",SUM(AA68:BE68),""))</f>
        <v>92</v>
      </c>
      <c r="BG68" s="351"/>
      <c r="BH68" s="352">
        <f>IF($BI$3="計画",BF68/4,IF($BI$3="実績",(BF68/($T$10/7)),""))</f>
        <v>21.466666666666669</v>
      </c>
      <c r="BI68" s="353"/>
      <c r="BJ68" s="337"/>
      <c r="BK68" s="322"/>
      <c r="BL68" s="322"/>
      <c r="BM68" s="322"/>
      <c r="BN68" s="338"/>
    </row>
    <row r="69" spans="2:66" ht="20.25" customHeight="1" x14ac:dyDescent="0.4">
      <c r="B69" s="152"/>
      <c r="C69" s="354"/>
      <c r="D69" s="355"/>
      <c r="E69" s="307"/>
      <c r="F69" s="308"/>
      <c r="G69" s="339"/>
      <c r="H69" s="340"/>
      <c r="I69" s="135"/>
      <c r="J69" s="133"/>
      <c r="K69" s="135"/>
      <c r="L69" s="133"/>
      <c r="M69" s="358"/>
      <c r="N69" s="359"/>
      <c r="O69" s="343"/>
      <c r="P69" s="344"/>
      <c r="Q69" s="344"/>
      <c r="R69" s="340"/>
      <c r="S69" s="362" t="s">
        <v>189</v>
      </c>
      <c r="T69" s="363"/>
      <c r="U69" s="364"/>
      <c r="V69" s="155" t="s">
        <v>17</v>
      </c>
      <c r="W69" s="163"/>
      <c r="X69" s="163"/>
      <c r="Y69" s="164"/>
      <c r="Z69" s="169"/>
      <c r="AA69" s="159" t="s">
        <v>52</v>
      </c>
      <c r="AB69" s="160" t="s">
        <v>42</v>
      </c>
      <c r="AC69" s="160" t="s">
        <v>42</v>
      </c>
      <c r="AD69" s="160" t="s">
        <v>52</v>
      </c>
      <c r="AE69" s="160" t="s">
        <v>42</v>
      </c>
      <c r="AF69" s="160" t="s">
        <v>52</v>
      </c>
      <c r="AG69" s="161" t="s">
        <v>52</v>
      </c>
      <c r="AH69" s="159" t="s">
        <v>42</v>
      </c>
      <c r="AI69" s="160" t="s">
        <v>52</v>
      </c>
      <c r="AJ69" s="160" t="s">
        <v>42</v>
      </c>
      <c r="AK69" s="160" t="s">
        <v>42</v>
      </c>
      <c r="AL69" s="160" t="s">
        <v>52</v>
      </c>
      <c r="AM69" s="160" t="s">
        <v>212</v>
      </c>
      <c r="AN69" s="161" t="s">
        <v>212</v>
      </c>
      <c r="AO69" s="159" t="s">
        <v>52</v>
      </c>
      <c r="AP69" s="160" t="s">
        <v>42</v>
      </c>
      <c r="AQ69" s="160" t="s">
        <v>52</v>
      </c>
      <c r="AR69" s="160" t="s">
        <v>42</v>
      </c>
      <c r="AS69" s="160" t="s">
        <v>52</v>
      </c>
      <c r="AT69" s="160" t="s">
        <v>42</v>
      </c>
      <c r="AU69" s="161" t="s">
        <v>212</v>
      </c>
      <c r="AV69" s="159" t="s">
        <v>212</v>
      </c>
      <c r="AW69" s="160" t="s">
        <v>52</v>
      </c>
      <c r="AX69" s="160" t="s">
        <v>42</v>
      </c>
      <c r="AY69" s="160" t="s">
        <v>52</v>
      </c>
      <c r="AZ69" s="160" t="s">
        <v>42</v>
      </c>
      <c r="BA69" s="160" t="s">
        <v>212</v>
      </c>
      <c r="BB69" s="161" t="s">
        <v>42</v>
      </c>
      <c r="BC69" s="159" t="s">
        <v>42</v>
      </c>
      <c r="BD69" s="160" t="s">
        <v>52</v>
      </c>
      <c r="BE69" s="162"/>
      <c r="BF69" s="365"/>
      <c r="BG69" s="366"/>
      <c r="BH69" s="367"/>
      <c r="BI69" s="368"/>
      <c r="BJ69" s="369"/>
      <c r="BK69" s="363"/>
      <c r="BL69" s="363"/>
      <c r="BM69" s="363"/>
      <c r="BN69" s="370"/>
    </row>
    <row r="70" spans="2:66" ht="20.25" customHeight="1" x14ac:dyDescent="0.4">
      <c r="B70" s="134">
        <f>B67+1</f>
        <v>18</v>
      </c>
      <c r="C70" s="302"/>
      <c r="D70" s="306"/>
      <c r="E70" s="307"/>
      <c r="F70" s="308"/>
      <c r="G70" s="339" t="s">
        <v>132</v>
      </c>
      <c r="H70" s="340"/>
      <c r="I70" s="135"/>
      <c r="J70" s="133"/>
      <c r="K70" s="135"/>
      <c r="L70" s="133"/>
      <c r="M70" s="341" t="s">
        <v>123</v>
      </c>
      <c r="N70" s="342"/>
      <c r="O70" s="343" t="s">
        <v>111</v>
      </c>
      <c r="P70" s="344"/>
      <c r="Q70" s="344"/>
      <c r="R70" s="340"/>
      <c r="S70" s="318"/>
      <c r="T70" s="319"/>
      <c r="U70" s="320"/>
      <c r="V70" s="136" t="s">
        <v>82</v>
      </c>
      <c r="W70" s="137"/>
      <c r="X70" s="137"/>
      <c r="Y70" s="138"/>
      <c r="Z70" s="139"/>
      <c r="AA70" s="140">
        <f>IF(AA69="","",VLOOKUP(AA69,【記載例】シフト記号表!$C$5:$W$46,21,FALSE))</f>
        <v>5.0000000000000009</v>
      </c>
      <c r="AB70" s="141" t="str">
        <f>IF(AB69="","",VLOOKUP(AB69,【記載例】シフト記号表!$C$5:$W$46,21,FALSE))</f>
        <v>-</v>
      </c>
      <c r="AC70" s="141" t="str">
        <f>IF(AC69="","",VLOOKUP(AC69,【記載例】シフト記号表!$C$5:$W$46,21,FALSE))</f>
        <v>-</v>
      </c>
      <c r="AD70" s="141">
        <f>IF(AD69="","",VLOOKUP(AD69,【記載例】シフト記号表!$C$5:$W$46,21,FALSE))</f>
        <v>5.0000000000000009</v>
      </c>
      <c r="AE70" s="141" t="str">
        <f>IF(AE69="","",VLOOKUP(AE69,【記載例】シフト記号表!$C$5:$W$46,21,FALSE))</f>
        <v>-</v>
      </c>
      <c r="AF70" s="141">
        <f>IF(AF69="","",VLOOKUP(AF69,【記載例】シフト記号表!$C$5:$W$46,21,FALSE))</f>
        <v>5.0000000000000009</v>
      </c>
      <c r="AG70" s="142">
        <f>IF(AG69="","",VLOOKUP(AG69,【記載例】シフト記号表!$C$5:$W$46,21,FALSE))</f>
        <v>5.0000000000000009</v>
      </c>
      <c r="AH70" s="140" t="str">
        <f>IF(AH69="","",VLOOKUP(AH69,【記載例】シフト記号表!$C$5:$W$46,21,FALSE))</f>
        <v>-</v>
      </c>
      <c r="AI70" s="141">
        <f>IF(AI69="","",VLOOKUP(AI69,【記載例】シフト記号表!$C$5:$W$46,21,FALSE))</f>
        <v>5.0000000000000009</v>
      </c>
      <c r="AJ70" s="141" t="str">
        <f>IF(AJ69="","",VLOOKUP(AJ69,【記載例】シフト記号表!$C$5:$W$46,21,FALSE))</f>
        <v>-</v>
      </c>
      <c r="AK70" s="141" t="str">
        <f>IF(AK69="","",VLOOKUP(AK69,【記載例】シフト記号表!$C$5:$W$46,21,FALSE))</f>
        <v>-</v>
      </c>
      <c r="AL70" s="141">
        <f>IF(AL69="","",VLOOKUP(AL69,【記載例】シフト記号表!$C$5:$W$46,21,FALSE))</f>
        <v>5.0000000000000009</v>
      </c>
      <c r="AM70" s="141">
        <f>IF(AM69="","",VLOOKUP(AM69,【記載例】シフト記号表!$C$5:$W$46,21,FALSE))</f>
        <v>5.9999999999999991</v>
      </c>
      <c r="AN70" s="142">
        <f>IF(AN69="","",VLOOKUP(AN69,【記載例】シフト記号表!$C$5:$W$46,21,FALSE))</f>
        <v>5.9999999999999991</v>
      </c>
      <c r="AO70" s="140">
        <f>IF(AO69="","",VLOOKUP(AO69,【記載例】シフト記号表!$C$5:$W$46,21,FALSE))</f>
        <v>5.0000000000000009</v>
      </c>
      <c r="AP70" s="141" t="str">
        <f>IF(AP69="","",VLOOKUP(AP69,【記載例】シフト記号表!$C$5:$W$46,21,FALSE))</f>
        <v>-</v>
      </c>
      <c r="AQ70" s="141">
        <f>IF(AQ69="","",VLOOKUP(AQ69,【記載例】シフト記号表!$C$5:$W$46,21,FALSE))</f>
        <v>5.0000000000000009</v>
      </c>
      <c r="AR70" s="141" t="str">
        <f>IF(AR69="","",VLOOKUP(AR69,【記載例】シフト記号表!$C$5:$W$46,21,FALSE))</f>
        <v>-</v>
      </c>
      <c r="AS70" s="141">
        <f>IF(AS69="","",VLOOKUP(AS69,【記載例】シフト記号表!$C$5:$W$46,21,FALSE))</f>
        <v>5.0000000000000009</v>
      </c>
      <c r="AT70" s="141" t="str">
        <f>IF(AT69="","",VLOOKUP(AT69,【記載例】シフト記号表!$C$5:$W$46,21,FALSE))</f>
        <v>-</v>
      </c>
      <c r="AU70" s="142">
        <f>IF(AU69="","",VLOOKUP(AU69,【記載例】シフト記号表!$C$5:$W$46,21,FALSE))</f>
        <v>5.9999999999999991</v>
      </c>
      <c r="AV70" s="140">
        <f>IF(AV69="","",VLOOKUP(AV69,【記載例】シフト記号表!$C$5:$W$46,21,FALSE))</f>
        <v>5.9999999999999991</v>
      </c>
      <c r="AW70" s="141">
        <f>IF(AW69="","",VLOOKUP(AW69,【記載例】シフト記号表!$C$5:$W$46,21,FALSE))</f>
        <v>5.0000000000000009</v>
      </c>
      <c r="AX70" s="141" t="str">
        <f>IF(AX69="","",VLOOKUP(AX69,【記載例】シフト記号表!$C$5:$W$46,21,FALSE))</f>
        <v>-</v>
      </c>
      <c r="AY70" s="141">
        <f>IF(AY69="","",VLOOKUP(AY69,【記載例】シフト記号表!$C$5:$W$46,21,FALSE))</f>
        <v>5.0000000000000009</v>
      </c>
      <c r="AZ70" s="141" t="str">
        <f>IF(AZ69="","",VLOOKUP(AZ69,【記載例】シフト記号表!$C$5:$W$46,21,FALSE))</f>
        <v>-</v>
      </c>
      <c r="BA70" s="141">
        <f>IF(BA69="","",VLOOKUP(BA69,【記載例】シフト記号表!$C$5:$W$46,21,FALSE))</f>
        <v>5.9999999999999991</v>
      </c>
      <c r="BB70" s="142" t="str">
        <f>IF(BB69="","",VLOOKUP(BB69,【記載例】シフト記号表!$C$5:$W$46,21,FALSE))</f>
        <v>-</v>
      </c>
      <c r="BC70" s="140" t="str">
        <f>IF(BC69="","",VLOOKUP(BC69,【記載例】シフト記号表!$C$5:$W$46,21,FALSE))</f>
        <v>-</v>
      </c>
      <c r="BD70" s="141">
        <f>IF(BD69="","",VLOOKUP(BD69,【記載例】シフト記号表!$C$5:$W$46,21,FALSE))</f>
        <v>5.0000000000000009</v>
      </c>
      <c r="BE70" s="141" t="str">
        <f>IF(BE69="","",VLOOKUP(BE69,シフト記号表!$C$5:$W$46,21,FALSE))</f>
        <v/>
      </c>
      <c r="BF70" s="345">
        <f>IF($BI$3="計画",SUM(AA70:BB70),IF($BI$3="実績",SUM(AA70:BE70),""))</f>
        <v>90</v>
      </c>
      <c r="BG70" s="346"/>
      <c r="BH70" s="347">
        <f>IF($BI$3="計画",BF70/4,IF($BI$3="実績",(BF70/($T$10/7)),""))</f>
        <v>21</v>
      </c>
      <c r="BI70" s="348"/>
      <c r="BJ70" s="335"/>
      <c r="BK70" s="319"/>
      <c r="BL70" s="319"/>
      <c r="BM70" s="319"/>
      <c r="BN70" s="336"/>
    </row>
    <row r="71" spans="2:66" ht="20.25" customHeight="1" x14ac:dyDescent="0.4">
      <c r="B71" s="143"/>
      <c r="C71" s="302"/>
      <c r="D71" s="306"/>
      <c r="E71" s="307"/>
      <c r="F71" s="308"/>
      <c r="G71" s="349"/>
      <c r="H71" s="325"/>
      <c r="I71" s="324" t="str">
        <f>G70</f>
        <v>介護職員</v>
      </c>
      <c r="J71" s="325"/>
      <c r="K71" s="324" t="str">
        <f>M70</f>
        <v>C</v>
      </c>
      <c r="L71" s="325"/>
      <c r="M71" s="326"/>
      <c r="N71" s="327"/>
      <c r="O71" s="324"/>
      <c r="P71" s="328"/>
      <c r="Q71" s="328"/>
      <c r="R71" s="325"/>
      <c r="S71" s="321"/>
      <c r="T71" s="322"/>
      <c r="U71" s="323"/>
      <c r="V71" s="144" t="s">
        <v>124</v>
      </c>
      <c r="W71" s="170"/>
      <c r="X71" s="170"/>
      <c r="Y71" s="171"/>
      <c r="Z71" s="172"/>
      <c r="AA71" s="148">
        <f>IF(AA69="","",VLOOKUP(AA69,【記載例】シフト記号表!$C$5:$Y$46,23,FALSE))</f>
        <v>2.9999999999999991</v>
      </c>
      <c r="AB71" s="149" t="str">
        <f>IF(AB69="","",VLOOKUP(AB69,【記載例】シフト記号表!$C$5:$Y$46,23,FALSE))</f>
        <v>-</v>
      </c>
      <c r="AC71" s="149" t="str">
        <f>IF(AC69="","",VLOOKUP(AC69,【記載例】シフト記号表!$C$5:$Y$46,23,FALSE))</f>
        <v>-</v>
      </c>
      <c r="AD71" s="149">
        <f>IF(AD69="","",VLOOKUP(AD69,【記載例】シフト記号表!$C$5:$Y$46,23,FALSE))</f>
        <v>2.9999999999999991</v>
      </c>
      <c r="AE71" s="149" t="str">
        <f>IF(AE69="","",VLOOKUP(AE69,【記載例】シフト記号表!$C$5:$Y$46,23,FALSE))</f>
        <v>-</v>
      </c>
      <c r="AF71" s="149">
        <f>IF(AF69="","",VLOOKUP(AF69,【記載例】シフト記号表!$C$5:$Y$46,23,FALSE))</f>
        <v>2.9999999999999991</v>
      </c>
      <c r="AG71" s="150">
        <f>IF(AG69="","",VLOOKUP(AG69,【記載例】シフト記号表!$C$5:$Y$46,23,FALSE))</f>
        <v>2.9999999999999991</v>
      </c>
      <c r="AH71" s="148" t="str">
        <f>IF(AH69="","",VLOOKUP(AH69,【記載例】シフト記号表!$C$5:$Y$46,23,FALSE))</f>
        <v>-</v>
      </c>
      <c r="AI71" s="149">
        <f>IF(AI69="","",VLOOKUP(AI69,【記載例】シフト記号表!$C$5:$Y$46,23,FALSE))</f>
        <v>2.9999999999999991</v>
      </c>
      <c r="AJ71" s="149" t="str">
        <f>IF(AJ69="","",VLOOKUP(AJ69,【記載例】シフト記号表!$C$5:$Y$46,23,FALSE))</f>
        <v>-</v>
      </c>
      <c r="AK71" s="149" t="str">
        <f>IF(AK69="","",VLOOKUP(AK69,【記載例】シフト記号表!$C$5:$Y$46,23,FALSE))</f>
        <v>-</v>
      </c>
      <c r="AL71" s="149">
        <f>IF(AL69="","",VLOOKUP(AL69,【記載例】シフト記号表!$C$5:$Y$46,23,FALSE))</f>
        <v>2.9999999999999991</v>
      </c>
      <c r="AM71" s="149">
        <f>IF(AM69="","",VLOOKUP(AM69,【記載例】シフト記号表!$C$5:$Y$46,23,FALSE))</f>
        <v>1.9999999999999991</v>
      </c>
      <c r="AN71" s="150">
        <f>IF(AN69="","",VLOOKUP(AN69,【記載例】シフト記号表!$C$5:$Y$46,23,FALSE))</f>
        <v>1.9999999999999991</v>
      </c>
      <c r="AO71" s="148">
        <f>IF(AO69="","",VLOOKUP(AO69,【記載例】シフト記号表!$C$5:$Y$46,23,FALSE))</f>
        <v>2.9999999999999991</v>
      </c>
      <c r="AP71" s="149" t="str">
        <f>IF(AP69="","",VLOOKUP(AP69,【記載例】シフト記号表!$C$5:$Y$46,23,FALSE))</f>
        <v>-</v>
      </c>
      <c r="AQ71" s="149">
        <f>IF(AQ69="","",VLOOKUP(AQ69,【記載例】シフト記号表!$C$5:$Y$46,23,FALSE))</f>
        <v>2.9999999999999991</v>
      </c>
      <c r="AR71" s="149" t="str">
        <f>IF(AR69="","",VLOOKUP(AR69,【記載例】シフト記号表!$C$5:$Y$46,23,FALSE))</f>
        <v>-</v>
      </c>
      <c r="AS71" s="149">
        <f>IF(AS69="","",VLOOKUP(AS69,【記載例】シフト記号表!$C$5:$Y$46,23,FALSE))</f>
        <v>2.9999999999999991</v>
      </c>
      <c r="AT71" s="149" t="str">
        <f>IF(AT69="","",VLOOKUP(AT69,【記載例】シフト記号表!$C$5:$Y$46,23,FALSE))</f>
        <v>-</v>
      </c>
      <c r="AU71" s="150">
        <f>IF(AU69="","",VLOOKUP(AU69,【記載例】シフト記号表!$C$5:$Y$46,23,FALSE))</f>
        <v>1.9999999999999991</v>
      </c>
      <c r="AV71" s="148">
        <f>IF(AV69="","",VLOOKUP(AV69,【記載例】シフト記号表!$C$5:$Y$46,23,FALSE))</f>
        <v>1.9999999999999991</v>
      </c>
      <c r="AW71" s="149">
        <f>IF(AW69="","",VLOOKUP(AW69,【記載例】シフト記号表!$C$5:$Y$46,23,FALSE))</f>
        <v>2.9999999999999991</v>
      </c>
      <c r="AX71" s="149" t="str">
        <f>IF(AX69="","",VLOOKUP(AX69,【記載例】シフト記号表!$C$5:$Y$46,23,FALSE))</f>
        <v>-</v>
      </c>
      <c r="AY71" s="149">
        <f>IF(AY69="","",VLOOKUP(AY69,【記載例】シフト記号表!$C$5:$Y$46,23,FALSE))</f>
        <v>2.9999999999999991</v>
      </c>
      <c r="AZ71" s="149" t="str">
        <f>IF(AZ69="","",VLOOKUP(AZ69,【記載例】シフト記号表!$C$5:$Y$46,23,FALSE))</f>
        <v>-</v>
      </c>
      <c r="BA71" s="149">
        <f>IF(BA69="","",VLOOKUP(BA69,【記載例】シフト記号表!$C$5:$Y$46,23,FALSE))</f>
        <v>1.9999999999999991</v>
      </c>
      <c r="BB71" s="150" t="str">
        <f>IF(BB69="","",VLOOKUP(BB69,【記載例】シフト記号表!$C$5:$Y$46,23,FALSE))</f>
        <v>-</v>
      </c>
      <c r="BC71" s="148" t="str">
        <f>IF(BC69="","",VLOOKUP(BC69,【記載例】シフト記号表!$C$5:$Y$46,23,FALSE))</f>
        <v>-</v>
      </c>
      <c r="BD71" s="149">
        <f>IF(BD69="","",VLOOKUP(BD69,【記載例】シフト記号表!$C$5:$Y$46,23,FALSE))</f>
        <v>2.9999999999999991</v>
      </c>
      <c r="BE71" s="149" t="str">
        <f>IF(BE69="","",VLOOKUP(BE69,シフト記号表!$C$5:$Y$46,23,FALSE))</f>
        <v/>
      </c>
      <c r="BF71" s="350">
        <f>IF($BI$3="計画",SUM(AA71:BB71),IF($BI$3="実績",SUM(AA71:BE71),""))</f>
        <v>45.999999999999993</v>
      </c>
      <c r="BG71" s="351"/>
      <c r="BH71" s="352">
        <f>IF($BI$3="計画",BF71/4,IF($BI$3="実績",(BF71/($T$10/7)),""))</f>
        <v>10.733333333333333</v>
      </c>
      <c r="BI71" s="353"/>
      <c r="BJ71" s="337"/>
      <c r="BK71" s="322"/>
      <c r="BL71" s="322"/>
      <c r="BM71" s="322"/>
      <c r="BN71" s="338"/>
    </row>
    <row r="72" spans="2:66" ht="20.25" customHeight="1" x14ac:dyDescent="0.4">
      <c r="B72" s="152"/>
      <c r="C72" s="354"/>
      <c r="D72" s="355"/>
      <c r="E72" s="307"/>
      <c r="F72" s="308"/>
      <c r="G72" s="356"/>
      <c r="H72" s="357"/>
      <c r="I72" s="153"/>
      <c r="J72" s="154"/>
      <c r="K72" s="153"/>
      <c r="L72" s="154"/>
      <c r="M72" s="358"/>
      <c r="N72" s="359"/>
      <c r="O72" s="360"/>
      <c r="P72" s="361"/>
      <c r="Q72" s="361"/>
      <c r="R72" s="357"/>
      <c r="S72" s="362" t="s">
        <v>190</v>
      </c>
      <c r="T72" s="363"/>
      <c r="U72" s="364"/>
      <c r="V72" s="155" t="s">
        <v>17</v>
      </c>
      <c r="W72" s="163"/>
      <c r="X72" s="163"/>
      <c r="Y72" s="164"/>
      <c r="Z72" s="169"/>
      <c r="AA72" s="159" t="s">
        <v>63</v>
      </c>
      <c r="AB72" s="160" t="s">
        <v>42</v>
      </c>
      <c r="AC72" s="160" t="s">
        <v>212</v>
      </c>
      <c r="AD72" s="160" t="s">
        <v>212</v>
      </c>
      <c r="AE72" s="160" t="s">
        <v>42</v>
      </c>
      <c r="AF72" s="160" t="s">
        <v>52</v>
      </c>
      <c r="AG72" s="161" t="s">
        <v>42</v>
      </c>
      <c r="AH72" s="159" t="s">
        <v>42</v>
      </c>
      <c r="AI72" s="160" t="s">
        <v>211</v>
      </c>
      <c r="AJ72" s="160" t="s">
        <v>42</v>
      </c>
      <c r="AK72" s="160" t="s">
        <v>212</v>
      </c>
      <c r="AL72" s="160" t="s">
        <v>212</v>
      </c>
      <c r="AM72" s="160" t="s">
        <v>42</v>
      </c>
      <c r="AN72" s="161" t="s">
        <v>52</v>
      </c>
      <c r="AO72" s="159" t="s">
        <v>52</v>
      </c>
      <c r="AP72" s="160" t="s">
        <v>42</v>
      </c>
      <c r="AQ72" s="160" t="s">
        <v>63</v>
      </c>
      <c r="AR72" s="160" t="s">
        <v>42</v>
      </c>
      <c r="AS72" s="160" t="s">
        <v>212</v>
      </c>
      <c r="AT72" s="160" t="s">
        <v>212</v>
      </c>
      <c r="AU72" s="161" t="s">
        <v>42</v>
      </c>
      <c r="AV72" s="159" t="s">
        <v>52</v>
      </c>
      <c r="AW72" s="160" t="s">
        <v>42</v>
      </c>
      <c r="AX72" s="160" t="s">
        <v>42</v>
      </c>
      <c r="AY72" s="160" t="s">
        <v>63</v>
      </c>
      <c r="AZ72" s="160" t="s">
        <v>42</v>
      </c>
      <c r="BA72" s="160" t="s">
        <v>212</v>
      </c>
      <c r="BB72" s="161" t="s">
        <v>212</v>
      </c>
      <c r="BC72" s="159" t="s">
        <v>42</v>
      </c>
      <c r="BD72" s="160" t="s">
        <v>211</v>
      </c>
      <c r="BE72" s="162"/>
      <c r="BF72" s="365"/>
      <c r="BG72" s="366"/>
      <c r="BH72" s="367"/>
      <c r="BI72" s="368"/>
      <c r="BJ72" s="369"/>
      <c r="BK72" s="363"/>
      <c r="BL72" s="363"/>
      <c r="BM72" s="363"/>
      <c r="BN72" s="370"/>
    </row>
    <row r="73" spans="2:66" ht="20.25" customHeight="1" x14ac:dyDescent="0.4">
      <c r="B73" s="134">
        <f>B70+1</f>
        <v>19</v>
      </c>
      <c r="C73" s="302"/>
      <c r="D73" s="306"/>
      <c r="E73" s="307"/>
      <c r="F73" s="308"/>
      <c r="G73" s="339" t="s">
        <v>132</v>
      </c>
      <c r="H73" s="340"/>
      <c r="I73" s="135"/>
      <c r="J73" s="133"/>
      <c r="K73" s="135"/>
      <c r="L73" s="133"/>
      <c r="M73" s="341" t="s">
        <v>110</v>
      </c>
      <c r="N73" s="342"/>
      <c r="O73" s="343" t="s">
        <v>18</v>
      </c>
      <c r="P73" s="344"/>
      <c r="Q73" s="344"/>
      <c r="R73" s="340"/>
      <c r="S73" s="318"/>
      <c r="T73" s="319"/>
      <c r="U73" s="320"/>
      <c r="V73" s="136" t="s">
        <v>82</v>
      </c>
      <c r="W73" s="137"/>
      <c r="X73" s="137"/>
      <c r="Y73" s="138"/>
      <c r="Z73" s="139"/>
      <c r="AA73" s="140">
        <f>IF(AA72="","",VLOOKUP(AA72,【記載例】シフト記号表!$C$5:$W$46,21,FALSE))</f>
        <v>2</v>
      </c>
      <c r="AB73" s="141" t="str">
        <f>IF(AB72="","",VLOOKUP(AB72,【記載例】シフト記号表!$C$5:$W$46,21,FALSE))</f>
        <v>-</v>
      </c>
      <c r="AC73" s="141">
        <f>IF(AC72="","",VLOOKUP(AC72,【記載例】シフト記号表!$C$5:$W$46,21,FALSE))</f>
        <v>5.9999999999999991</v>
      </c>
      <c r="AD73" s="141">
        <f>IF(AD72="","",VLOOKUP(AD72,【記載例】シフト記号表!$C$5:$W$46,21,FALSE))</f>
        <v>5.9999999999999991</v>
      </c>
      <c r="AE73" s="141" t="str">
        <f>IF(AE72="","",VLOOKUP(AE72,【記載例】シフト記号表!$C$5:$W$46,21,FALSE))</f>
        <v>-</v>
      </c>
      <c r="AF73" s="141">
        <f>IF(AF72="","",VLOOKUP(AF72,【記載例】シフト記号表!$C$5:$W$46,21,FALSE))</f>
        <v>5.0000000000000009</v>
      </c>
      <c r="AG73" s="142" t="str">
        <f>IF(AG72="","",VLOOKUP(AG72,【記載例】シフト記号表!$C$5:$W$46,21,FALSE))</f>
        <v>-</v>
      </c>
      <c r="AH73" s="140" t="str">
        <f>IF(AH72="","",VLOOKUP(AH72,【記載例】シフト記号表!$C$5:$W$46,21,FALSE))</f>
        <v>-</v>
      </c>
      <c r="AI73" s="141">
        <f>IF(AI72="","",VLOOKUP(AI72,【記載例】シフト記号表!$C$5:$W$46,21,FALSE))</f>
        <v>2</v>
      </c>
      <c r="AJ73" s="141" t="str">
        <f>IF(AJ72="","",VLOOKUP(AJ72,【記載例】シフト記号表!$C$5:$W$46,21,FALSE))</f>
        <v>-</v>
      </c>
      <c r="AK73" s="141">
        <f>IF(AK72="","",VLOOKUP(AK72,【記載例】シフト記号表!$C$5:$W$46,21,FALSE))</f>
        <v>5.9999999999999991</v>
      </c>
      <c r="AL73" s="141">
        <f>IF(AL72="","",VLOOKUP(AL72,【記載例】シフト記号表!$C$5:$W$46,21,FALSE))</f>
        <v>5.9999999999999991</v>
      </c>
      <c r="AM73" s="141" t="str">
        <f>IF(AM72="","",VLOOKUP(AM72,【記載例】シフト記号表!$C$5:$W$46,21,FALSE))</f>
        <v>-</v>
      </c>
      <c r="AN73" s="142">
        <f>IF(AN72="","",VLOOKUP(AN72,【記載例】シフト記号表!$C$5:$W$46,21,FALSE))</f>
        <v>5.0000000000000009</v>
      </c>
      <c r="AO73" s="140">
        <f>IF(AO72="","",VLOOKUP(AO72,【記載例】シフト記号表!$C$5:$W$46,21,FALSE))</f>
        <v>5.0000000000000009</v>
      </c>
      <c r="AP73" s="141" t="str">
        <f>IF(AP72="","",VLOOKUP(AP72,【記載例】シフト記号表!$C$5:$W$46,21,FALSE))</f>
        <v>-</v>
      </c>
      <c r="AQ73" s="141">
        <f>IF(AQ72="","",VLOOKUP(AQ72,【記載例】シフト記号表!$C$5:$W$46,21,FALSE))</f>
        <v>2</v>
      </c>
      <c r="AR73" s="141" t="str">
        <f>IF(AR72="","",VLOOKUP(AR72,【記載例】シフト記号表!$C$5:$W$46,21,FALSE))</f>
        <v>-</v>
      </c>
      <c r="AS73" s="141">
        <f>IF(AS72="","",VLOOKUP(AS72,【記載例】シフト記号表!$C$5:$W$46,21,FALSE))</f>
        <v>5.9999999999999991</v>
      </c>
      <c r="AT73" s="141">
        <f>IF(AT72="","",VLOOKUP(AT72,【記載例】シフト記号表!$C$5:$W$46,21,FALSE))</f>
        <v>5.9999999999999991</v>
      </c>
      <c r="AU73" s="142" t="str">
        <f>IF(AU72="","",VLOOKUP(AU72,【記載例】シフト記号表!$C$5:$W$46,21,FALSE))</f>
        <v>-</v>
      </c>
      <c r="AV73" s="140">
        <f>IF(AV72="","",VLOOKUP(AV72,【記載例】シフト記号表!$C$5:$W$46,21,FALSE))</f>
        <v>5.0000000000000009</v>
      </c>
      <c r="AW73" s="141" t="str">
        <f>IF(AW72="","",VLOOKUP(AW72,【記載例】シフト記号表!$C$5:$W$46,21,FALSE))</f>
        <v>-</v>
      </c>
      <c r="AX73" s="141" t="str">
        <f>IF(AX72="","",VLOOKUP(AX72,【記載例】シフト記号表!$C$5:$W$46,21,FALSE))</f>
        <v>-</v>
      </c>
      <c r="AY73" s="141">
        <f>IF(AY72="","",VLOOKUP(AY72,【記載例】シフト記号表!$C$5:$W$46,21,FALSE))</f>
        <v>2</v>
      </c>
      <c r="AZ73" s="141" t="str">
        <f>IF(AZ72="","",VLOOKUP(AZ72,【記載例】シフト記号表!$C$5:$W$46,21,FALSE))</f>
        <v>-</v>
      </c>
      <c r="BA73" s="141">
        <f>IF(BA72="","",VLOOKUP(BA72,【記載例】シフト記号表!$C$5:$W$46,21,FALSE))</f>
        <v>5.9999999999999991</v>
      </c>
      <c r="BB73" s="142">
        <f>IF(BB72="","",VLOOKUP(BB72,【記載例】シフト記号表!$C$5:$W$46,21,FALSE))</f>
        <v>5.9999999999999991</v>
      </c>
      <c r="BC73" s="140" t="str">
        <f>IF(BC72="","",VLOOKUP(BC72,【記載例】シフト記号表!$C$5:$W$46,21,FALSE))</f>
        <v>-</v>
      </c>
      <c r="BD73" s="141">
        <f>IF(BD72="","",VLOOKUP(BD72,【記載例】シフト記号表!$C$5:$W$46,21,FALSE))</f>
        <v>2</v>
      </c>
      <c r="BE73" s="141" t="str">
        <f>IF(BE72="","",VLOOKUP(BE72,シフト記号表!$C$5:$W$46,21,FALSE))</f>
        <v/>
      </c>
      <c r="BF73" s="345">
        <f>IF($BI$3="計画",SUM(AA73:BB73),IF($BI$3="実績",SUM(AA73:BE73),""))</f>
        <v>78</v>
      </c>
      <c r="BG73" s="346"/>
      <c r="BH73" s="347">
        <f>IF($BI$3="計画",BF73/4,IF($BI$3="実績",(BF73/($T$10/7)),""))</f>
        <v>18.2</v>
      </c>
      <c r="BI73" s="348"/>
      <c r="BJ73" s="335"/>
      <c r="BK73" s="319"/>
      <c r="BL73" s="319"/>
      <c r="BM73" s="319"/>
      <c r="BN73" s="336"/>
    </row>
    <row r="74" spans="2:66" ht="20.25" customHeight="1" x14ac:dyDescent="0.4">
      <c r="B74" s="143"/>
      <c r="C74" s="302"/>
      <c r="D74" s="306"/>
      <c r="E74" s="307"/>
      <c r="F74" s="308"/>
      <c r="G74" s="349"/>
      <c r="H74" s="325"/>
      <c r="I74" s="324" t="str">
        <f>G73</f>
        <v>介護職員</v>
      </c>
      <c r="J74" s="325"/>
      <c r="K74" s="324" t="str">
        <f>M73</f>
        <v>A</v>
      </c>
      <c r="L74" s="325"/>
      <c r="M74" s="326"/>
      <c r="N74" s="327"/>
      <c r="O74" s="324"/>
      <c r="P74" s="328"/>
      <c r="Q74" s="328"/>
      <c r="R74" s="325"/>
      <c r="S74" s="321"/>
      <c r="T74" s="322"/>
      <c r="U74" s="323"/>
      <c r="V74" s="144" t="s">
        <v>124</v>
      </c>
      <c r="W74" s="170"/>
      <c r="X74" s="170"/>
      <c r="Y74" s="171"/>
      <c r="Z74" s="172"/>
      <c r="AA74" s="148">
        <f>IF(AA72="","",VLOOKUP(AA72,【記載例】シフト記号表!$C$5:$Y$46,23,FALSE))</f>
        <v>14</v>
      </c>
      <c r="AB74" s="149" t="str">
        <f>IF(AB72="","",VLOOKUP(AB72,【記載例】シフト記号表!$C$5:$Y$46,23,FALSE))</f>
        <v>-</v>
      </c>
      <c r="AC74" s="149">
        <f>IF(AC72="","",VLOOKUP(AC72,【記載例】シフト記号表!$C$5:$Y$46,23,FALSE))</f>
        <v>1.9999999999999991</v>
      </c>
      <c r="AD74" s="149">
        <f>IF(AD72="","",VLOOKUP(AD72,【記載例】シフト記号表!$C$5:$Y$46,23,FALSE))</f>
        <v>1.9999999999999991</v>
      </c>
      <c r="AE74" s="149" t="str">
        <f>IF(AE72="","",VLOOKUP(AE72,【記載例】シフト記号表!$C$5:$Y$46,23,FALSE))</f>
        <v>-</v>
      </c>
      <c r="AF74" s="149">
        <f>IF(AF72="","",VLOOKUP(AF72,【記載例】シフト記号表!$C$5:$Y$46,23,FALSE))</f>
        <v>2.9999999999999991</v>
      </c>
      <c r="AG74" s="150" t="str">
        <f>IF(AG72="","",VLOOKUP(AG72,【記載例】シフト記号表!$C$5:$Y$46,23,FALSE))</f>
        <v>-</v>
      </c>
      <c r="AH74" s="148" t="str">
        <f>IF(AH72="","",VLOOKUP(AH72,【記載例】シフト記号表!$C$5:$Y$46,23,FALSE))</f>
        <v>-</v>
      </c>
      <c r="AI74" s="149">
        <f>IF(AI72="","",VLOOKUP(AI72,【記載例】シフト記号表!$C$5:$Y$46,23,FALSE))</f>
        <v>14</v>
      </c>
      <c r="AJ74" s="149" t="str">
        <f>IF(AJ72="","",VLOOKUP(AJ72,【記載例】シフト記号表!$C$5:$Y$46,23,FALSE))</f>
        <v>-</v>
      </c>
      <c r="AK74" s="149">
        <f>IF(AK72="","",VLOOKUP(AK72,【記載例】シフト記号表!$C$5:$Y$46,23,FALSE))</f>
        <v>1.9999999999999991</v>
      </c>
      <c r="AL74" s="149">
        <f>IF(AL72="","",VLOOKUP(AL72,【記載例】シフト記号表!$C$5:$Y$46,23,FALSE))</f>
        <v>1.9999999999999991</v>
      </c>
      <c r="AM74" s="149" t="str">
        <f>IF(AM72="","",VLOOKUP(AM72,【記載例】シフト記号表!$C$5:$Y$46,23,FALSE))</f>
        <v>-</v>
      </c>
      <c r="AN74" s="150">
        <f>IF(AN72="","",VLOOKUP(AN72,【記載例】シフト記号表!$C$5:$Y$46,23,FALSE))</f>
        <v>2.9999999999999991</v>
      </c>
      <c r="AO74" s="148">
        <f>IF(AO72="","",VLOOKUP(AO72,【記載例】シフト記号表!$C$5:$Y$46,23,FALSE))</f>
        <v>2.9999999999999991</v>
      </c>
      <c r="AP74" s="149" t="str">
        <f>IF(AP72="","",VLOOKUP(AP72,【記載例】シフト記号表!$C$5:$Y$46,23,FALSE))</f>
        <v>-</v>
      </c>
      <c r="AQ74" s="149">
        <f>IF(AQ72="","",VLOOKUP(AQ72,【記載例】シフト記号表!$C$5:$Y$46,23,FALSE))</f>
        <v>14</v>
      </c>
      <c r="AR74" s="149" t="str">
        <f>IF(AR72="","",VLOOKUP(AR72,【記載例】シフト記号表!$C$5:$Y$46,23,FALSE))</f>
        <v>-</v>
      </c>
      <c r="AS74" s="149">
        <f>IF(AS72="","",VLOOKUP(AS72,【記載例】シフト記号表!$C$5:$Y$46,23,FALSE))</f>
        <v>1.9999999999999991</v>
      </c>
      <c r="AT74" s="149">
        <f>IF(AT72="","",VLOOKUP(AT72,【記載例】シフト記号表!$C$5:$Y$46,23,FALSE))</f>
        <v>1.9999999999999991</v>
      </c>
      <c r="AU74" s="150" t="str">
        <f>IF(AU72="","",VLOOKUP(AU72,【記載例】シフト記号表!$C$5:$Y$46,23,FALSE))</f>
        <v>-</v>
      </c>
      <c r="AV74" s="148">
        <f>IF(AV72="","",VLOOKUP(AV72,【記載例】シフト記号表!$C$5:$Y$46,23,FALSE))</f>
        <v>2.9999999999999991</v>
      </c>
      <c r="AW74" s="149" t="str">
        <f>IF(AW72="","",VLOOKUP(AW72,【記載例】シフト記号表!$C$5:$Y$46,23,FALSE))</f>
        <v>-</v>
      </c>
      <c r="AX74" s="149" t="str">
        <f>IF(AX72="","",VLOOKUP(AX72,【記載例】シフト記号表!$C$5:$Y$46,23,FALSE))</f>
        <v>-</v>
      </c>
      <c r="AY74" s="149">
        <f>IF(AY72="","",VLOOKUP(AY72,【記載例】シフト記号表!$C$5:$Y$46,23,FALSE))</f>
        <v>14</v>
      </c>
      <c r="AZ74" s="149" t="str">
        <f>IF(AZ72="","",VLOOKUP(AZ72,【記載例】シフト記号表!$C$5:$Y$46,23,FALSE))</f>
        <v>-</v>
      </c>
      <c r="BA74" s="149">
        <f>IF(BA72="","",VLOOKUP(BA72,【記載例】シフト記号表!$C$5:$Y$46,23,FALSE))</f>
        <v>1.9999999999999991</v>
      </c>
      <c r="BB74" s="150">
        <f>IF(BB72="","",VLOOKUP(BB72,【記載例】シフト記号表!$C$5:$Y$46,23,FALSE))</f>
        <v>1.9999999999999991</v>
      </c>
      <c r="BC74" s="148" t="str">
        <f>IF(BC72="","",VLOOKUP(BC72,【記載例】シフト記号表!$C$5:$Y$46,23,FALSE))</f>
        <v>-</v>
      </c>
      <c r="BD74" s="149">
        <f>IF(BD72="","",VLOOKUP(BD72,【記載例】シフト記号表!$C$5:$Y$46,23,FALSE))</f>
        <v>14</v>
      </c>
      <c r="BE74" s="149" t="str">
        <f>IF(BE72="","",VLOOKUP(BE72,シフト記号表!$C$5:$Y$46,23,FALSE))</f>
        <v/>
      </c>
      <c r="BF74" s="350">
        <f>IF($BI$3="計画",SUM(AA74:BB74),IF($BI$3="実績",SUM(AA74:BE74),""))</f>
        <v>98</v>
      </c>
      <c r="BG74" s="351"/>
      <c r="BH74" s="352">
        <f>IF($BI$3="計画",BF74/4,IF($BI$3="実績",(BF74/($T$10/7)),""))</f>
        <v>22.866666666666667</v>
      </c>
      <c r="BI74" s="353"/>
      <c r="BJ74" s="337"/>
      <c r="BK74" s="322"/>
      <c r="BL74" s="322"/>
      <c r="BM74" s="322"/>
      <c r="BN74" s="338"/>
    </row>
    <row r="75" spans="2:66" ht="20.25" customHeight="1" x14ac:dyDescent="0.4">
      <c r="B75" s="152"/>
      <c r="C75" s="354"/>
      <c r="D75" s="355"/>
      <c r="E75" s="307"/>
      <c r="F75" s="308"/>
      <c r="G75" s="356"/>
      <c r="H75" s="357"/>
      <c r="I75" s="153"/>
      <c r="J75" s="154"/>
      <c r="K75" s="153"/>
      <c r="L75" s="154"/>
      <c r="M75" s="358"/>
      <c r="N75" s="359"/>
      <c r="O75" s="360"/>
      <c r="P75" s="361"/>
      <c r="Q75" s="361"/>
      <c r="R75" s="357"/>
      <c r="S75" s="362" t="s">
        <v>191</v>
      </c>
      <c r="T75" s="363"/>
      <c r="U75" s="364"/>
      <c r="V75" s="155" t="s">
        <v>17</v>
      </c>
      <c r="W75" s="163"/>
      <c r="X75" s="163"/>
      <c r="Y75" s="164"/>
      <c r="Z75" s="169"/>
      <c r="AA75" s="159" t="s">
        <v>42</v>
      </c>
      <c r="AB75" s="160" t="s">
        <v>63</v>
      </c>
      <c r="AC75" s="160" t="s">
        <v>42</v>
      </c>
      <c r="AD75" s="160" t="s">
        <v>52</v>
      </c>
      <c r="AE75" s="160" t="s">
        <v>212</v>
      </c>
      <c r="AF75" s="160" t="s">
        <v>42</v>
      </c>
      <c r="AG75" s="161" t="s">
        <v>52</v>
      </c>
      <c r="AH75" s="159" t="s">
        <v>52</v>
      </c>
      <c r="AI75" s="160" t="s">
        <v>42</v>
      </c>
      <c r="AJ75" s="160" t="s">
        <v>63</v>
      </c>
      <c r="AK75" s="160" t="s">
        <v>42</v>
      </c>
      <c r="AL75" s="160" t="s">
        <v>52</v>
      </c>
      <c r="AM75" s="160" t="s">
        <v>212</v>
      </c>
      <c r="AN75" s="161" t="s">
        <v>42</v>
      </c>
      <c r="AO75" s="159" t="s">
        <v>52</v>
      </c>
      <c r="AP75" s="160" t="s">
        <v>212</v>
      </c>
      <c r="AQ75" s="160" t="s">
        <v>42</v>
      </c>
      <c r="AR75" s="160" t="s">
        <v>63</v>
      </c>
      <c r="AS75" s="160" t="s">
        <v>42</v>
      </c>
      <c r="AT75" s="160" t="s">
        <v>52</v>
      </c>
      <c r="AU75" s="161" t="s">
        <v>42</v>
      </c>
      <c r="AV75" s="159" t="s">
        <v>42</v>
      </c>
      <c r="AW75" s="160" t="s">
        <v>52</v>
      </c>
      <c r="AX75" s="160" t="s">
        <v>212</v>
      </c>
      <c r="AY75" s="160" t="s">
        <v>42</v>
      </c>
      <c r="AZ75" s="160" t="s">
        <v>63</v>
      </c>
      <c r="BA75" s="160" t="s">
        <v>42</v>
      </c>
      <c r="BB75" s="161" t="s">
        <v>52</v>
      </c>
      <c r="BC75" s="159" t="s">
        <v>52</v>
      </c>
      <c r="BD75" s="160" t="s">
        <v>42</v>
      </c>
      <c r="BE75" s="162"/>
      <c r="BF75" s="365"/>
      <c r="BG75" s="366"/>
      <c r="BH75" s="367"/>
      <c r="BI75" s="368"/>
      <c r="BJ75" s="369"/>
      <c r="BK75" s="363"/>
      <c r="BL75" s="363"/>
      <c r="BM75" s="363"/>
      <c r="BN75" s="370"/>
    </row>
    <row r="76" spans="2:66" ht="20.25" customHeight="1" x14ac:dyDescent="0.4">
      <c r="B76" s="134">
        <f>B73+1</f>
        <v>20</v>
      </c>
      <c r="C76" s="302"/>
      <c r="D76" s="306"/>
      <c r="E76" s="307"/>
      <c r="F76" s="308"/>
      <c r="G76" s="339" t="s">
        <v>132</v>
      </c>
      <c r="H76" s="340"/>
      <c r="I76" s="135"/>
      <c r="J76" s="133"/>
      <c r="K76" s="135"/>
      <c r="L76" s="133"/>
      <c r="M76" s="341" t="s">
        <v>110</v>
      </c>
      <c r="N76" s="342"/>
      <c r="O76" s="343" t="s">
        <v>111</v>
      </c>
      <c r="P76" s="344"/>
      <c r="Q76" s="344"/>
      <c r="R76" s="340"/>
      <c r="S76" s="318"/>
      <c r="T76" s="319"/>
      <c r="U76" s="320"/>
      <c r="V76" s="136" t="s">
        <v>82</v>
      </c>
      <c r="W76" s="137"/>
      <c r="X76" s="137"/>
      <c r="Y76" s="138"/>
      <c r="Z76" s="139"/>
      <c r="AA76" s="140" t="str">
        <f>IF(AA75="","",VLOOKUP(AA75,【記載例】シフト記号表!$C$5:$W$46,21,FALSE))</f>
        <v>-</v>
      </c>
      <c r="AB76" s="141">
        <f>IF(AB75="","",VLOOKUP(AB75,【記載例】シフト記号表!$C$5:$W$46,21,FALSE))</f>
        <v>2</v>
      </c>
      <c r="AC76" s="141" t="str">
        <f>IF(AC75="","",VLOOKUP(AC75,【記載例】シフト記号表!$C$5:$W$46,21,FALSE))</f>
        <v>-</v>
      </c>
      <c r="AD76" s="141">
        <f>IF(AD75="","",VLOOKUP(AD75,【記載例】シフト記号表!$C$5:$W$46,21,FALSE))</f>
        <v>5.0000000000000009</v>
      </c>
      <c r="AE76" s="141">
        <f>IF(AE75="","",VLOOKUP(AE75,【記載例】シフト記号表!$C$5:$W$46,21,FALSE))</f>
        <v>5.9999999999999991</v>
      </c>
      <c r="AF76" s="141" t="str">
        <f>IF(AF75="","",VLOOKUP(AF75,【記載例】シフト記号表!$C$5:$W$46,21,FALSE))</f>
        <v>-</v>
      </c>
      <c r="AG76" s="142">
        <f>IF(AG75="","",VLOOKUP(AG75,【記載例】シフト記号表!$C$5:$W$46,21,FALSE))</f>
        <v>5.0000000000000009</v>
      </c>
      <c r="AH76" s="140">
        <f>IF(AH75="","",VLOOKUP(AH75,【記載例】シフト記号表!$C$5:$W$46,21,FALSE))</f>
        <v>5.0000000000000009</v>
      </c>
      <c r="AI76" s="141" t="str">
        <f>IF(AI75="","",VLOOKUP(AI75,【記載例】シフト記号表!$C$5:$W$46,21,FALSE))</f>
        <v>-</v>
      </c>
      <c r="AJ76" s="141">
        <f>IF(AJ75="","",VLOOKUP(AJ75,【記載例】シフト記号表!$C$5:$W$46,21,FALSE))</f>
        <v>2</v>
      </c>
      <c r="AK76" s="141" t="str">
        <f>IF(AK75="","",VLOOKUP(AK75,【記載例】シフト記号表!$C$5:$W$46,21,FALSE))</f>
        <v>-</v>
      </c>
      <c r="AL76" s="141">
        <f>IF(AL75="","",VLOOKUP(AL75,【記載例】シフト記号表!$C$5:$W$46,21,FALSE))</f>
        <v>5.0000000000000009</v>
      </c>
      <c r="AM76" s="141">
        <f>IF(AM75="","",VLOOKUP(AM75,【記載例】シフト記号表!$C$5:$W$46,21,FALSE))</f>
        <v>5.9999999999999991</v>
      </c>
      <c r="AN76" s="142" t="str">
        <f>IF(AN75="","",VLOOKUP(AN75,【記載例】シフト記号表!$C$5:$W$46,21,FALSE))</f>
        <v>-</v>
      </c>
      <c r="AO76" s="140">
        <f>IF(AO75="","",VLOOKUP(AO75,【記載例】シフト記号表!$C$5:$W$46,21,FALSE))</f>
        <v>5.0000000000000009</v>
      </c>
      <c r="AP76" s="141">
        <f>IF(AP75="","",VLOOKUP(AP75,【記載例】シフト記号表!$C$5:$W$46,21,FALSE))</f>
        <v>5.9999999999999991</v>
      </c>
      <c r="AQ76" s="141" t="str">
        <f>IF(AQ75="","",VLOOKUP(AQ75,【記載例】シフト記号表!$C$5:$W$46,21,FALSE))</f>
        <v>-</v>
      </c>
      <c r="AR76" s="141">
        <f>IF(AR75="","",VLOOKUP(AR75,【記載例】シフト記号表!$C$5:$W$46,21,FALSE))</f>
        <v>2</v>
      </c>
      <c r="AS76" s="141" t="str">
        <f>IF(AS75="","",VLOOKUP(AS75,【記載例】シフト記号表!$C$5:$W$46,21,FALSE))</f>
        <v>-</v>
      </c>
      <c r="AT76" s="141">
        <f>IF(AT75="","",VLOOKUP(AT75,【記載例】シフト記号表!$C$5:$W$46,21,FALSE))</f>
        <v>5.0000000000000009</v>
      </c>
      <c r="AU76" s="142" t="str">
        <f>IF(AU75="","",VLOOKUP(AU75,【記載例】シフト記号表!$C$5:$W$46,21,FALSE))</f>
        <v>-</v>
      </c>
      <c r="AV76" s="140" t="str">
        <f>IF(AV75="","",VLOOKUP(AV75,【記載例】シフト記号表!$C$5:$W$46,21,FALSE))</f>
        <v>-</v>
      </c>
      <c r="AW76" s="141">
        <f>IF(AW75="","",VLOOKUP(AW75,【記載例】シフト記号表!$C$5:$W$46,21,FALSE))</f>
        <v>5.0000000000000009</v>
      </c>
      <c r="AX76" s="141">
        <f>IF(AX75="","",VLOOKUP(AX75,【記載例】シフト記号表!$C$5:$W$46,21,FALSE))</f>
        <v>5.9999999999999991</v>
      </c>
      <c r="AY76" s="141" t="str">
        <f>IF(AY75="","",VLOOKUP(AY75,【記載例】シフト記号表!$C$5:$W$46,21,FALSE))</f>
        <v>-</v>
      </c>
      <c r="AZ76" s="141">
        <f>IF(AZ75="","",VLOOKUP(AZ75,【記載例】シフト記号表!$C$5:$W$46,21,FALSE))</f>
        <v>2</v>
      </c>
      <c r="BA76" s="141" t="str">
        <f>IF(BA75="","",VLOOKUP(BA75,【記載例】シフト記号表!$C$5:$W$46,21,FALSE))</f>
        <v>-</v>
      </c>
      <c r="BB76" s="142">
        <f>IF(BB75="","",VLOOKUP(BB75,【記載例】シフト記号表!$C$5:$W$46,21,FALSE))</f>
        <v>5.0000000000000009</v>
      </c>
      <c r="BC76" s="140">
        <f>IF(BC75="","",VLOOKUP(BC75,【記載例】シフト記号表!$C$5:$W$46,21,FALSE))</f>
        <v>5.0000000000000009</v>
      </c>
      <c r="BD76" s="141" t="str">
        <f>IF(BD75="","",VLOOKUP(BD75,【記載例】シフト記号表!$C$5:$W$46,21,FALSE))</f>
        <v>-</v>
      </c>
      <c r="BE76" s="141" t="str">
        <f>IF(BE75="","",VLOOKUP(BE75,シフト記号表!$C$5:$W$46,21,FALSE))</f>
        <v/>
      </c>
      <c r="BF76" s="345">
        <f>IF($BI$3="計画",SUM(AA76:BB76),IF($BI$3="実績",SUM(AA76:BE76),""))</f>
        <v>77</v>
      </c>
      <c r="BG76" s="346"/>
      <c r="BH76" s="347">
        <f>IF($BI$3="計画",BF76/4,IF($BI$3="実績",(BF76/($T$10/7)),""))</f>
        <v>17.966666666666669</v>
      </c>
      <c r="BI76" s="348"/>
      <c r="BJ76" s="335"/>
      <c r="BK76" s="319"/>
      <c r="BL76" s="319"/>
      <c r="BM76" s="319"/>
      <c r="BN76" s="336"/>
    </row>
    <row r="77" spans="2:66" ht="20.25" customHeight="1" x14ac:dyDescent="0.4">
      <c r="B77" s="143"/>
      <c r="C77" s="302"/>
      <c r="D77" s="306"/>
      <c r="E77" s="307"/>
      <c r="F77" s="308"/>
      <c r="G77" s="349"/>
      <c r="H77" s="325"/>
      <c r="I77" s="324" t="str">
        <f>G76</f>
        <v>介護職員</v>
      </c>
      <c r="J77" s="325"/>
      <c r="K77" s="324" t="str">
        <f>M76</f>
        <v>A</v>
      </c>
      <c r="L77" s="325"/>
      <c r="M77" s="326"/>
      <c r="N77" s="327"/>
      <c r="O77" s="324"/>
      <c r="P77" s="328"/>
      <c r="Q77" s="328"/>
      <c r="R77" s="325"/>
      <c r="S77" s="321"/>
      <c r="T77" s="322"/>
      <c r="U77" s="323"/>
      <c r="V77" s="144" t="s">
        <v>124</v>
      </c>
      <c r="W77" s="170"/>
      <c r="X77" s="170"/>
      <c r="Y77" s="171"/>
      <c r="Z77" s="172"/>
      <c r="AA77" s="148" t="str">
        <f>IF(AA75="","",VLOOKUP(AA75,【記載例】シフト記号表!$C$5:$Y$46,23,FALSE))</f>
        <v>-</v>
      </c>
      <c r="AB77" s="149">
        <f>IF(AB75="","",VLOOKUP(AB75,【記載例】シフト記号表!$C$5:$Y$46,23,FALSE))</f>
        <v>14</v>
      </c>
      <c r="AC77" s="149" t="str">
        <f>IF(AC75="","",VLOOKUP(AC75,【記載例】シフト記号表!$C$5:$Y$46,23,FALSE))</f>
        <v>-</v>
      </c>
      <c r="AD77" s="149">
        <f>IF(AD75="","",VLOOKUP(AD75,【記載例】シフト記号表!$C$5:$Y$46,23,FALSE))</f>
        <v>2.9999999999999991</v>
      </c>
      <c r="AE77" s="149">
        <f>IF(AE75="","",VLOOKUP(AE75,【記載例】シフト記号表!$C$5:$Y$46,23,FALSE))</f>
        <v>1.9999999999999991</v>
      </c>
      <c r="AF77" s="149" t="str">
        <f>IF(AF75="","",VLOOKUP(AF75,【記載例】シフト記号表!$C$5:$Y$46,23,FALSE))</f>
        <v>-</v>
      </c>
      <c r="AG77" s="150">
        <f>IF(AG75="","",VLOOKUP(AG75,【記載例】シフト記号表!$C$5:$Y$46,23,FALSE))</f>
        <v>2.9999999999999991</v>
      </c>
      <c r="AH77" s="148">
        <f>IF(AH75="","",VLOOKUP(AH75,【記載例】シフト記号表!$C$5:$Y$46,23,FALSE))</f>
        <v>2.9999999999999991</v>
      </c>
      <c r="AI77" s="149" t="str">
        <f>IF(AI75="","",VLOOKUP(AI75,【記載例】シフト記号表!$C$5:$Y$46,23,FALSE))</f>
        <v>-</v>
      </c>
      <c r="AJ77" s="149">
        <f>IF(AJ75="","",VLOOKUP(AJ75,【記載例】シフト記号表!$C$5:$Y$46,23,FALSE))</f>
        <v>14</v>
      </c>
      <c r="AK77" s="149" t="str">
        <f>IF(AK75="","",VLOOKUP(AK75,【記載例】シフト記号表!$C$5:$Y$46,23,FALSE))</f>
        <v>-</v>
      </c>
      <c r="AL77" s="149">
        <f>IF(AL75="","",VLOOKUP(AL75,【記載例】シフト記号表!$C$5:$Y$46,23,FALSE))</f>
        <v>2.9999999999999991</v>
      </c>
      <c r="AM77" s="149">
        <f>IF(AM75="","",VLOOKUP(AM75,【記載例】シフト記号表!$C$5:$Y$46,23,FALSE))</f>
        <v>1.9999999999999991</v>
      </c>
      <c r="AN77" s="150" t="str">
        <f>IF(AN75="","",VLOOKUP(AN75,【記載例】シフト記号表!$C$5:$Y$46,23,FALSE))</f>
        <v>-</v>
      </c>
      <c r="AO77" s="148">
        <f>IF(AO75="","",VLOOKUP(AO75,【記載例】シフト記号表!$C$5:$Y$46,23,FALSE))</f>
        <v>2.9999999999999991</v>
      </c>
      <c r="AP77" s="149">
        <f>IF(AP75="","",VLOOKUP(AP75,【記載例】シフト記号表!$C$5:$Y$46,23,FALSE))</f>
        <v>1.9999999999999991</v>
      </c>
      <c r="AQ77" s="149" t="str">
        <f>IF(AQ75="","",VLOOKUP(AQ75,【記載例】シフト記号表!$C$5:$Y$46,23,FALSE))</f>
        <v>-</v>
      </c>
      <c r="AR77" s="149">
        <f>IF(AR75="","",VLOOKUP(AR75,【記載例】シフト記号表!$C$5:$Y$46,23,FALSE))</f>
        <v>14</v>
      </c>
      <c r="AS77" s="149" t="str">
        <f>IF(AS75="","",VLOOKUP(AS75,【記載例】シフト記号表!$C$5:$Y$46,23,FALSE))</f>
        <v>-</v>
      </c>
      <c r="AT77" s="149">
        <f>IF(AT75="","",VLOOKUP(AT75,【記載例】シフト記号表!$C$5:$Y$46,23,FALSE))</f>
        <v>2.9999999999999991</v>
      </c>
      <c r="AU77" s="150" t="str">
        <f>IF(AU75="","",VLOOKUP(AU75,【記載例】シフト記号表!$C$5:$Y$46,23,FALSE))</f>
        <v>-</v>
      </c>
      <c r="AV77" s="148" t="str">
        <f>IF(AV75="","",VLOOKUP(AV75,【記載例】シフト記号表!$C$5:$Y$46,23,FALSE))</f>
        <v>-</v>
      </c>
      <c r="AW77" s="149">
        <f>IF(AW75="","",VLOOKUP(AW75,【記載例】シフト記号表!$C$5:$Y$46,23,FALSE))</f>
        <v>2.9999999999999991</v>
      </c>
      <c r="AX77" s="149">
        <f>IF(AX75="","",VLOOKUP(AX75,【記載例】シフト記号表!$C$5:$Y$46,23,FALSE))</f>
        <v>1.9999999999999991</v>
      </c>
      <c r="AY77" s="149" t="str">
        <f>IF(AY75="","",VLOOKUP(AY75,【記載例】シフト記号表!$C$5:$Y$46,23,FALSE))</f>
        <v>-</v>
      </c>
      <c r="AZ77" s="149">
        <f>IF(AZ75="","",VLOOKUP(AZ75,【記載例】シフト記号表!$C$5:$Y$46,23,FALSE))</f>
        <v>14</v>
      </c>
      <c r="BA77" s="149" t="str">
        <f>IF(BA75="","",VLOOKUP(BA75,【記載例】シフト記号表!$C$5:$Y$46,23,FALSE))</f>
        <v>-</v>
      </c>
      <c r="BB77" s="150">
        <f>IF(BB75="","",VLOOKUP(BB75,【記載例】シフト記号表!$C$5:$Y$46,23,FALSE))</f>
        <v>2.9999999999999991</v>
      </c>
      <c r="BC77" s="148">
        <f>IF(BC75="","",VLOOKUP(BC75,【記載例】シフト記号表!$C$5:$Y$46,23,FALSE))</f>
        <v>2.9999999999999991</v>
      </c>
      <c r="BD77" s="149" t="str">
        <f>IF(BD75="","",VLOOKUP(BD75,【記載例】シフト記号表!$C$5:$Y$46,23,FALSE))</f>
        <v>-</v>
      </c>
      <c r="BE77" s="149" t="str">
        <f>IF(BE75="","",VLOOKUP(BE75,シフト記号表!$C$5:$Y$46,23,FALSE))</f>
        <v/>
      </c>
      <c r="BF77" s="350">
        <f>IF($BI$3="計画",SUM(AA77:BB77),IF($BI$3="実績",SUM(AA77:BE77),""))</f>
        <v>91</v>
      </c>
      <c r="BG77" s="351"/>
      <c r="BH77" s="352">
        <f>IF($BI$3="計画",BF77/4,IF($BI$3="実績",(BF77/($T$10/7)),""))</f>
        <v>21.233333333333334</v>
      </c>
      <c r="BI77" s="353"/>
      <c r="BJ77" s="337"/>
      <c r="BK77" s="322"/>
      <c r="BL77" s="322"/>
      <c r="BM77" s="322"/>
      <c r="BN77" s="338"/>
    </row>
    <row r="78" spans="2:66" ht="20.25" customHeight="1" x14ac:dyDescent="0.4">
      <c r="B78" s="152"/>
      <c r="C78" s="354"/>
      <c r="D78" s="355"/>
      <c r="E78" s="307"/>
      <c r="F78" s="308"/>
      <c r="G78" s="339"/>
      <c r="H78" s="340"/>
      <c r="I78" s="135"/>
      <c r="J78" s="133"/>
      <c r="K78" s="135"/>
      <c r="L78" s="133"/>
      <c r="M78" s="358"/>
      <c r="N78" s="359"/>
      <c r="O78" s="343"/>
      <c r="P78" s="344"/>
      <c r="Q78" s="344"/>
      <c r="R78" s="340"/>
      <c r="S78" s="362" t="s">
        <v>192</v>
      </c>
      <c r="T78" s="363"/>
      <c r="U78" s="364"/>
      <c r="V78" s="155" t="s">
        <v>17</v>
      </c>
      <c r="W78" s="163"/>
      <c r="X78" s="163"/>
      <c r="Y78" s="164"/>
      <c r="Z78" s="169"/>
      <c r="AA78" s="159" t="s">
        <v>52</v>
      </c>
      <c r="AB78" s="160" t="s">
        <v>42</v>
      </c>
      <c r="AC78" s="160" t="s">
        <v>63</v>
      </c>
      <c r="AD78" s="160" t="s">
        <v>42</v>
      </c>
      <c r="AE78" s="160" t="s">
        <v>52</v>
      </c>
      <c r="AF78" s="160" t="s">
        <v>212</v>
      </c>
      <c r="AG78" s="161" t="s">
        <v>42</v>
      </c>
      <c r="AH78" s="159" t="s">
        <v>212</v>
      </c>
      <c r="AI78" s="160" t="s">
        <v>52</v>
      </c>
      <c r="AJ78" s="160" t="s">
        <v>42</v>
      </c>
      <c r="AK78" s="160" t="s">
        <v>63</v>
      </c>
      <c r="AL78" s="160" t="s">
        <v>42</v>
      </c>
      <c r="AM78" s="160" t="s">
        <v>52</v>
      </c>
      <c r="AN78" s="161" t="s">
        <v>42</v>
      </c>
      <c r="AO78" s="159" t="s">
        <v>212</v>
      </c>
      <c r="AP78" s="160" t="s">
        <v>52</v>
      </c>
      <c r="AQ78" s="160" t="s">
        <v>42</v>
      </c>
      <c r="AR78" s="160" t="s">
        <v>42</v>
      </c>
      <c r="AS78" s="160" t="s">
        <v>63</v>
      </c>
      <c r="AT78" s="160" t="s">
        <v>42</v>
      </c>
      <c r="AU78" s="161" t="s">
        <v>212</v>
      </c>
      <c r="AV78" s="159" t="s">
        <v>212</v>
      </c>
      <c r="AW78" s="160" t="s">
        <v>42</v>
      </c>
      <c r="AX78" s="160" t="s">
        <v>52</v>
      </c>
      <c r="AY78" s="160" t="s">
        <v>212</v>
      </c>
      <c r="AZ78" s="160" t="s">
        <v>42</v>
      </c>
      <c r="BA78" s="160" t="s">
        <v>63</v>
      </c>
      <c r="BB78" s="161" t="s">
        <v>42</v>
      </c>
      <c r="BC78" s="159" t="s">
        <v>212</v>
      </c>
      <c r="BD78" s="160" t="s">
        <v>52</v>
      </c>
      <c r="BE78" s="162"/>
      <c r="BF78" s="365"/>
      <c r="BG78" s="366"/>
      <c r="BH78" s="367"/>
      <c r="BI78" s="368"/>
      <c r="BJ78" s="369"/>
      <c r="BK78" s="363"/>
      <c r="BL78" s="363"/>
      <c r="BM78" s="363"/>
      <c r="BN78" s="370"/>
    </row>
    <row r="79" spans="2:66" ht="20.25" customHeight="1" x14ac:dyDescent="0.4">
      <c r="B79" s="134">
        <f>B76+1</f>
        <v>21</v>
      </c>
      <c r="C79" s="302"/>
      <c r="D79" s="306"/>
      <c r="E79" s="307"/>
      <c r="F79" s="308"/>
      <c r="G79" s="339" t="s">
        <v>132</v>
      </c>
      <c r="H79" s="340"/>
      <c r="I79" s="135"/>
      <c r="J79" s="133"/>
      <c r="K79" s="135"/>
      <c r="L79" s="133"/>
      <c r="M79" s="341" t="s">
        <v>110</v>
      </c>
      <c r="N79" s="342"/>
      <c r="O79" s="343" t="s">
        <v>111</v>
      </c>
      <c r="P79" s="344"/>
      <c r="Q79" s="344"/>
      <c r="R79" s="340"/>
      <c r="S79" s="318"/>
      <c r="T79" s="319"/>
      <c r="U79" s="320"/>
      <c r="V79" s="136" t="s">
        <v>82</v>
      </c>
      <c r="W79" s="137"/>
      <c r="X79" s="137"/>
      <c r="Y79" s="138"/>
      <c r="Z79" s="139"/>
      <c r="AA79" s="140">
        <f>IF(AA78="","",VLOOKUP(AA78,【記載例】シフト記号表!$C$5:$W$46,21,FALSE))</f>
        <v>5.0000000000000009</v>
      </c>
      <c r="AB79" s="141" t="str">
        <f>IF(AB78="","",VLOOKUP(AB78,【記載例】シフト記号表!$C$5:$W$46,21,FALSE))</f>
        <v>-</v>
      </c>
      <c r="AC79" s="141">
        <f>IF(AC78="","",VLOOKUP(AC78,【記載例】シフト記号表!$C$5:$W$46,21,FALSE))</f>
        <v>2</v>
      </c>
      <c r="AD79" s="141" t="str">
        <f>IF(AD78="","",VLOOKUP(AD78,【記載例】シフト記号表!$C$5:$W$46,21,FALSE))</f>
        <v>-</v>
      </c>
      <c r="AE79" s="141">
        <f>IF(AE78="","",VLOOKUP(AE78,【記載例】シフト記号表!$C$5:$W$46,21,FALSE))</f>
        <v>5.0000000000000009</v>
      </c>
      <c r="AF79" s="141">
        <f>IF(AF78="","",VLOOKUP(AF78,【記載例】シフト記号表!$C$5:$W$46,21,FALSE))</f>
        <v>5.9999999999999991</v>
      </c>
      <c r="AG79" s="142" t="str">
        <f>IF(AG78="","",VLOOKUP(AG78,【記載例】シフト記号表!$C$5:$W$46,21,FALSE))</f>
        <v>-</v>
      </c>
      <c r="AH79" s="140">
        <f>IF(AH78="","",VLOOKUP(AH78,【記載例】シフト記号表!$C$5:$W$46,21,FALSE))</f>
        <v>5.9999999999999991</v>
      </c>
      <c r="AI79" s="141">
        <f>IF(AI78="","",VLOOKUP(AI78,【記載例】シフト記号表!$C$5:$W$46,21,FALSE))</f>
        <v>5.0000000000000009</v>
      </c>
      <c r="AJ79" s="141" t="str">
        <f>IF(AJ78="","",VLOOKUP(AJ78,【記載例】シフト記号表!$C$5:$W$46,21,FALSE))</f>
        <v>-</v>
      </c>
      <c r="AK79" s="141">
        <f>IF(AK78="","",VLOOKUP(AK78,【記載例】シフト記号表!$C$5:$W$46,21,FALSE))</f>
        <v>2</v>
      </c>
      <c r="AL79" s="141" t="str">
        <f>IF(AL78="","",VLOOKUP(AL78,【記載例】シフト記号表!$C$5:$W$46,21,FALSE))</f>
        <v>-</v>
      </c>
      <c r="AM79" s="141">
        <f>IF(AM78="","",VLOOKUP(AM78,【記載例】シフト記号表!$C$5:$W$46,21,FALSE))</f>
        <v>5.0000000000000009</v>
      </c>
      <c r="AN79" s="142" t="str">
        <f>IF(AN78="","",VLOOKUP(AN78,【記載例】シフト記号表!$C$5:$W$46,21,FALSE))</f>
        <v>-</v>
      </c>
      <c r="AO79" s="140">
        <f>IF(AO78="","",VLOOKUP(AO78,【記載例】シフト記号表!$C$5:$W$46,21,FALSE))</f>
        <v>5.9999999999999991</v>
      </c>
      <c r="AP79" s="141">
        <f>IF(AP78="","",VLOOKUP(AP78,【記載例】シフト記号表!$C$5:$W$46,21,FALSE))</f>
        <v>5.0000000000000009</v>
      </c>
      <c r="AQ79" s="141" t="str">
        <f>IF(AQ78="","",VLOOKUP(AQ78,【記載例】シフト記号表!$C$5:$W$46,21,FALSE))</f>
        <v>-</v>
      </c>
      <c r="AR79" s="141" t="str">
        <f>IF(AR78="","",VLOOKUP(AR78,【記載例】シフト記号表!$C$5:$W$46,21,FALSE))</f>
        <v>-</v>
      </c>
      <c r="AS79" s="141">
        <f>IF(AS78="","",VLOOKUP(AS78,【記載例】シフト記号表!$C$5:$W$46,21,FALSE))</f>
        <v>2</v>
      </c>
      <c r="AT79" s="141" t="str">
        <f>IF(AT78="","",VLOOKUP(AT78,【記載例】シフト記号表!$C$5:$W$46,21,FALSE))</f>
        <v>-</v>
      </c>
      <c r="AU79" s="142">
        <f>IF(AU78="","",VLOOKUP(AU78,【記載例】シフト記号表!$C$5:$W$46,21,FALSE))</f>
        <v>5.9999999999999991</v>
      </c>
      <c r="AV79" s="140">
        <f>IF(AV78="","",VLOOKUP(AV78,【記載例】シフト記号表!$C$5:$W$46,21,FALSE))</f>
        <v>5.9999999999999991</v>
      </c>
      <c r="AW79" s="141" t="str">
        <f>IF(AW78="","",VLOOKUP(AW78,【記載例】シフト記号表!$C$5:$W$46,21,FALSE))</f>
        <v>-</v>
      </c>
      <c r="AX79" s="141">
        <f>IF(AX78="","",VLOOKUP(AX78,【記載例】シフト記号表!$C$5:$W$46,21,FALSE))</f>
        <v>5.0000000000000009</v>
      </c>
      <c r="AY79" s="141">
        <f>IF(AY78="","",VLOOKUP(AY78,【記載例】シフト記号表!$C$5:$W$46,21,FALSE))</f>
        <v>5.9999999999999991</v>
      </c>
      <c r="AZ79" s="141" t="str">
        <f>IF(AZ78="","",VLOOKUP(AZ78,【記載例】シフト記号表!$C$5:$W$46,21,FALSE))</f>
        <v>-</v>
      </c>
      <c r="BA79" s="141">
        <f>IF(BA78="","",VLOOKUP(BA78,【記載例】シフト記号表!$C$5:$W$46,21,FALSE))</f>
        <v>2</v>
      </c>
      <c r="BB79" s="142" t="str">
        <f>IF(BB78="","",VLOOKUP(BB78,【記載例】シフト記号表!$C$5:$W$46,21,FALSE))</f>
        <v>-</v>
      </c>
      <c r="BC79" s="140">
        <f>IF(BC78="","",VLOOKUP(BC78,【記載例】シフト記号表!$C$5:$W$46,21,FALSE))</f>
        <v>5.9999999999999991</v>
      </c>
      <c r="BD79" s="141">
        <f>IF(BD78="","",VLOOKUP(BD78,【記載例】シフト記号表!$C$5:$W$46,21,FALSE))</f>
        <v>5.0000000000000009</v>
      </c>
      <c r="BE79" s="141" t="str">
        <f>IF(BE78="","",VLOOKUP(BE78,シフト記号表!$C$5:$W$46,21,FALSE))</f>
        <v/>
      </c>
      <c r="BF79" s="345">
        <f>IF($BI$3="計画",SUM(AA79:BB79),IF($BI$3="実績",SUM(AA79:BE79),""))</f>
        <v>85</v>
      </c>
      <c r="BG79" s="346"/>
      <c r="BH79" s="347">
        <f>IF($BI$3="計画",BF79/4,IF($BI$3="実績",(BF79/($T$10/7)),""))</f>
        <v>19.833333333333332</v>
      </c>
      <c r="BI79" s="348"/>
      <c r="BJ79" s="335"/>
      <c r="BK79" s="319"/>
      <c r="BL79" s="319"/>
      <c r="BM79" s="319"/>
      <c r="BN79" s="336"/>
    </row>
    <row r="80" spans="2:66" ht="20.25" customHeight="1" x14ac:dyDescent="0.4">
      <c r="B80" s="143"/>
      <c r="C80" s="302"/>
      <c r="D80" s="306"/>
      <c r="E80" s="307"/>
      <c r="F80" s="308"/>
      <c r="G80" s="349"/>
      <c r="H80" s="325"/>
      <c r="I80" s="324" t="str">
        <f>G79</f>
        <v>介護職員</v>
      </c>
      <c r="J80" s="325"/>
      <c r="K80" s="324" t="str">
        <f>M79</f>
        <v>A</v>
      </c>
      <c r="L80" s="325"/>
      <c r="M80" s="326"/>
      <c r="N80" s="327"/>
      <c r="O80" s="324"/>
      <c r="P80" s="328"/>
      <c r="Q80" s="328"/>
      <c r="R80" s="325"/>
      <c r="S80" s="321"/>
      <c r="T80" s="322"/>
      <c r="U80" s="323"/>
      <c r="V80" s="144" t="s">
        <v>124</v>
      </c>
      <c r="W80" s="170"/>
      <c r="X80" s="170"/>
      <c r="Y80" s="171"/>
      <c r="Z80" s="172"/>
      <c r="AA80" s="148">
        <f>IF(AA78="","",VLOOKUP(AA78,【記載例】シフト記号表!$C$5:$Y$46,23,FALSE))</f>
        <v>2.9999999999999991</v>
      </c>
      <c r="AB80" s="149" t="str">
        <f>IF(AB78="","",VLOOKUP(AB78,【記載例】シフト記号表!$C$5:$Y$46,23,FALSE))</f>
        <v>-</v>
      </c>
      <c r="AC80" s="149">
        <f>IF(AC78="","",VLOOKUP(AC78,【記載例】シフト記号表!$C$5:$Y$46,23,FALSE))</f>
        <v>14</v>
      </c>
      <c r="AD80" s="149" t="str">
        <f>IF(AD78="","",VLOOKUP(AD78,【記載例】シフト記号表!$C$5:$Y$46,23,FALSE))</f>
        <v>-</v>
      </c>
      <c r="AE80" s="149">
        <f>IF(AE78="","",VLOOKUP(AE78,【記載例】シフト記号表!$C$5:$Y$46,23,FALSE))</f>
        <v>2.9999999999999991</v>
      </c>
      <c r="AF80" s="149">
        <f>IF(AF78="","",VLOOKUP(AF78,【記載例】シフト記号表!$C$5:$Y$46,23,FALSE))</f>
        <v>1.9999999999999991</v>
      </c>
      <c r="AG80" s="150" t="str">
        <f>IF(AG78="","",VLOOKUP(AG78,【記載例】シフト記号表!$C$5:$Y$46,23,FALSE))</f>
        <v>-</v>
      </c>
      <c r="AH80" s="148">
        <f>IF(AH78="","",VLOOKUP(AH78,【記載例】シフト記号表!$C$5:$Y$46,23,FALSE))</f>
        <v>1.9999999999999991</v>
      </c>
      <c r="AI80" s="149">
        <f>IF(AI78="","",VLOOKUP(AI78,【記載例】シフト記号表!$C$5:$Y$46,23,FALSE))</f>
        <v>2.9999999999999991</v>
      </c>
      <c r="AJ80" s="149" t="str">
        <f>IF(AJ78="","",VLOOKUP(AJ78,【記載例】シフト記号表!$C$5:$Y$46,23,FALSE))</f>
        <v>-</v>
      </c>
      <c r="AK80" s="149">
        <f>IF(AK78="","",VLOOKUP(AK78,【記載例】シフト記号表!$C$5:$Y$46,23,FALSE))</f>
        <v>14</v>
      </c>
      <c r="AL80" s="149" t="str">
        <f>IF(AL78="","",VLOOKUP(AL78,【記載例】シフト記号表!$C$5:$Y$46,23,FALSE))</f>
        <v>-</v>
      </c>
      <c r="AM80" s="149">
        <f>IF(AM78="","",VLOOKUP(AM78,【記載例】シフト記号表!$C$5:$Y$46,23,FALSE))</f>
        <v>2.9999999999999991</v>
      </c>
      <c r="AN80" s="150" t="str">
        <f>IF(AN78="","",VLOOKUP(AN78,【記載例】シフト記号表!$C$5:$Y$46,23,FALSE))</f>
        <v>-</v>
      </c>
      <c r="AO80" s="148">
        <f>IF(AO78="","",VLOOKUP(AO78,【記載例】シフト記号表!$C$5:$Y$46,23,FALSE))</f>
        <v>1.9999999999999991</v>
      </c>
      <c r="AP80" s="149">
        <f>IF(AP78="","",VLOOKUP(AP78,【記載例】シフト記号表!$C$5:$Y$46,23,FALSE))</f>
        <v>2.9999999999999991</v>
      </c>
      <c r="AQ80" s="149" t="str">
        <f>IF(AQ78="","",VLOOKUP(AQ78,【記載例】シフト記号表!$C$5:$Y$46,23,FALSE))</f>
        <v>-</v>
      </c>
      <c r="AR80" s="149" t="str">
        <f>IF(AR78="","",VLOOKUP(AR78,【記載例】シフト記号表!$C$5:$Y$46,23,FALSE))</f>
        <v>-</v>
      </c>
      <c r="AS80" s="149">
        <f>IF(AS78="","",VLOOKUP(AS78,【記載例】シフト記号表!$C$5:$Y$46,23,FALSE))</f>
        <v>14</v>
      </c>
      <c r="AT80" s="149" t="str">
        <f>IF(AT78="","",VLOOKUP(AT78,【記載例】シフト記号表!$C$5:$Y$46,23,FALSE))</f>
        <v>-</v>
      </c>
      <c r="AU80" s="150">
        <f>IF(AU78="","",VLOOKUP(AU78,【記載例】シフト記号表!$C$5:$Y$46,23,FALSE))</f>
        <v>1.9999999999999991</v>
      </c>
      <c r="AV80" s="148">
        <f>IF(AV78="","",VLOOKUP(AV78,【記載例】シフト記号表!$C$5:$Y$46,23,FALSE))</f>
        <v>1.9999999999999991</v>
      </c>
      <c r="AW80" s="149" t="str">
        <f>IF(AW78="","",VLOOKUP(AW78,【記載例】シフト記号表!$C$5:$Y$46,23,FALSE))</f>
        <v>-</v>
      </c>
      <c r="AX80" s="149">
        <f>IF(AX78="","",VLOOKUP(AX78,【記載例】シフト記号表!$C$5:$Y$46,23,FALSE))</f>
        <v>2.9999999999999991</v>
      </c>
      <c r="AY80" s="149">
        <f>IF(AY78="","",VLOOKUP(AY78,【記載例】シフト記号表!$C$5:$Y$46,23,FALSE))</f>
        <v>1.9999999999999991</v>
      </c>
      <c r="AZ80" s="149" t="str">
        <f>IF(AZ78="","",VLOOKUP(AZ78,【記載例】シフト記号表!$C$5:$Y$46,23,FALSE))</f>
        <v>-</v>
      </c>
      <c r="BA80" s="149">
        <f>IF(BA78="","",VLOOKUP(BA78,【記載例】シフト記号表!$C$5:$Y$46,23,FALSE))</f>
        <v>14</v>
      </c>
      <c r="BB80" s="150" t="str">
        <f>IF(BB78="","",VLOOKUP(BB78,【記載例】シフト記号表!$C$5:$Y$46,23,FALSE))</f>
        <v>-</v>
      </c>
      <c r="BC80" s="148">
        <f>IF(BC78="","",VLOOKUP(BC78,【記載例】シフト記号表!$C$5:$Y$46,23,FALSE))</f>
        <v>1.9999999999999991</v>
      </c>
      <c r="BD80" s="149">
        <f>IF(BD78="","",VLOOKUP(BD78,【記載例】シフト記号表!$C$5:$Y$46,23,FALSE))</f>
        <v>2.9999999999999991</v>
      </c>
      <c r="BE80" s="149" t="str">
        <f>IF(BE78="","",VLOOKUP(BE78,シフト記号表!$C$5:$Y$46,23,FALSE))</f>
        <v/>
      </c>
      <c r="BF80" s="350">
        <f>IF($BI$3="計画",SUM(AA80:BB80),IF($BI$3="実績",SUM(AA80:BE80),""))</f>
        <v>91</v>
      </c>
      <c r="BG80" s="351"/>
      <c r="BH80" s="352">
        <f>IF($BI$3="計画",BF80/4,IF($BI$3="実績",(BF80/($T$10/7)),""))</f>
        <v>21.233333333333334</v>
      </c>
      <c r="BI80" s="353"/>
      <c r="BJ80" s="337"/>
      <c r="BK80" s="322"/>
      <c r="BL80" s="322"/>
      <c r="BM80" s="322"/>
      <c r="BN80" s="338"/>
    </row>
    <row r="81" spans="2:66" ht="20.25" customHeight="1" x14ac:dyDescent="0.4">
      <c r="B81" s="152"/>
      <c r="C81" s="354"/>
      <c r="D81" s="355"/>
      <c r="E81" s="307"/>
      <c r="F81" s="308"/>
      <c r="G81" s="339"/>
      <c r="H81" s="340"/>
      <c r="I81" s="135"/>
      <c r="J81" s="133"/>
      <c r="K81" s="135"/>
      <c r="L81" s="133"/>
      <c r="M81" s="358"/>
      <c r="N81" s="359"/>
      <c r="O81" s="343"/>
      <c r="P81" s="344"/>
      <c r="Q81" s="344"/>
      <c r="R81" s="340"/>
      <c r="S81" s="362" t="s">
        <v>193</v>
      </c>
      <c r="T81" s="363"/>
      <c r="U81" s="364"/>
      <c r="V81" s="155" t="s">
        <v>17</v>
      </c>
      <c r="W81" s="163"/>
      <c r="X81" s="163"/>
      <c r="Y81" s="164"/>
      <c r="Z81" s="169"/>
      <c r="AA81" s="159" t="s">
        <v>212</v>
      </c>
      <c r="AB81" s="160" t="s">
        <v>52</v>
      </c>
      <c r="AC81" s="160" t="s">
        <v>42</v>
      </c>
      <c r="AD81" s="160" t="s">
        <v>63</v>
      </c>
      <c r="AE81" s="160" t="s">
        <v>42</v>
      </c>
      <c r="AF81" s="160" t="s">
        <v>42</v>
      </c>
      <c r="AG81" s="161" t="s">
        <v>212</v>
      </c>
      <c r="AH81" s="159" t="s">
        <v>52</v>
      </c>
      <c r="AI81" s="160" t="s">
        <v>52</v>
      </c>
      <c r="AJ81" s="160" t="s">
        <v>212</v>
      </c>
      <c r="AK81" s="160" t="s">
        <v>42</v>
      </c>
      <c r="AL81" s="160" t="s">
        <v>63</v>
      </c>
      <c r="AM81" s="160" t="s">
        <v>42</v>
      </c>
      <c r="AN81" s="161" t="s">
        <v>42</v>
      </c>
      <c r="AO81" s="159" t="s">
        <v>52</v>
      </c>
      <c r="AP81" s="160" t="s">
        <v>42</v>
      </c>
      <c r="AQ81" s="160" t="s">
        <v>52</v>
      </c>
      <c r="AR81" s="160" t="s">
        <v>52</v>
      </c>
      <c r="AS81" s="160" t="s">
        <v>42</v>
      </c>
      <c r="AT81" s="160" t="s">
        <v>63</v>
      </c>
      <c r="AU81" s="161" t="s">
        <v>42</v>
      </c>
      <c r="AV81" s="159" t="s">
        <v>52</v>
      </c>
      <c r="AW81" s="160" t="s">
        <v>212</v>
      </c>
      <c r="AX81" s="160" t="s">
        <v>42</v>
      </c>
      <c r="AY81" s="160" t="s">
        <v>52</v>
      </c>
      <c r="AZ81" s="160" t="s">
        <v>42</v>
      </c>
      <c r="BA81" s="160" t="s">
        <v>42</v>
      </c>
      <c r="BB81" s="161" t="s">
        <v>63</v>
      </c>
      <c r="BC81" s="159" t="s">
        <v>52</v>
      </c>
      <c r="BD81" s="160" t="s">
        <v>52</v>
      </c>
      <c r="BE81" s="162"/>
      <c r="BF81" s="365"/>
      <c r="BG81" s="366"/>
      <c r="BH81" s="367"/>
      <c r="BI81" s="368"/>
      <c r="BJ81" s="369"/>
      <c r="BK81" s="363"/>
      <c r="BL81" s="363"/>
      <c r="BM81" s="363"/>
      <c r="BN81" s="370"/>
    </row>
    <row r="82" spans="2:66" ht="20.25" customHeight="1" x14ac:dyDescent="0.4">
      <c r="B82" s="134">
        <f>B79+1</f>
        <v>22</v>
      </c>
      <c r="C82" s="302"/>
      <c r="D82" s="306"/>
      <c r="E82" s="307"/>
      <c r="F82" s="308"/>
      <c r="G82" s="339" t="s">
        <v>132</v>
      </c>
      <c r="H82" s="340"/>
      <c r="I82" s="135"/>
      <c r="J82" s="133"/>
      <c r="K82" s="135"/>
      <c r="L82" s="133"/>
      <c r="M82" s="341" t="s">
        <v>110</v>
      </c>
      <c r="N82" s="342"/>
      <c r="O82" s="343" t="s">
        <v>111</v>
      </c>
      <c r="P82" s="344"/>
      <c r="Q82" s="344"/>
      <c r="R82" s="340"/>
      <c r="S82" s="318"/>
      <c r="T82" s="319"/>
      <c r="U82" s="320"/>
      <c r="V82" s="136" t="s">
        <v>82</v>
      </c>
      <c r="W82" s="137"/>
      <c r="X82" s="137"/>
      <c r="Y82" s="138"/>
      <c r="Z82" s="139"/>
      <c r="AA82" s="140">
        <f>IF(AA81="","",VLOOKUP(AA81,【記載例】シフト記号表!$C$5:$W$46,21,FALSE))</f>
        <v>5.9999999999999991</v>
      </c>
      <c r="AB82" s="141">
        <f>IF(AB81="","",VLOOKUP(AB81,【記載例】シフト記号表!$C$5:$W$46,21,FALSE))</f>
        <v>5.0000000000000009</v>
      </c>
      <c r="AC82" s="141" t="str">
        <f>IF(AC81="","",VLOOKUP(AC81,【記載例】シフト記号表!$C$5:$W$46,21,FALSE))</f>
        <v>-</v>
      </c>
      <c r="AD82" s="141">
        <f>IF(AD81="","",VLOOKUP(AD81,【記載例】シフト記号表!$C$5:$W$46,21,FALSE))</f>
        <v>2</v>
      </c>
      <c r="AE82" s="141" t="str">
        <f>IF(AE81="","",VLOOKUP(AE81,【記載例】シフト記号表!$C$5:$W$46,21,FALSE))</f>
        <v>-</v>
      </c>
      <c r="AF82" s="141" t="str">
        <f>IF(AF81="","",VLOOKUP(AF81,【記載例】シフト記号表!$C$5:$W$46,21,FALSE))</f>
        <v>-</v>
      </c>
      <c r="AG82" s="142">
        <f>IF(AG81="","",VLOOKUP(AG81,【記載例】シフト記号表!$C$5:$W$46,21,FALSE))</f>
        <v>5.9999999999999991</v>
      </c>
      <c r="AH82" s="140">
        <f>IF(AH81="","",VLOOKUP(AH81,【記載例】シフト記号表!$C$5:$W$46,21,FALSE))</f>
        <v>5.0000000000000009</v>
      </c>
      <c r="AI82" s="141">
        <f>IF(AI81="","",VLOOKUP(AI81,【記載例】シフト記号表!$C$5:$W$46,21,FALSE))</f>
        <v>5.0000000000000009</v>
      </c>
      <c r="AJ82" s="141">
        <f>IF(AJ81="","",VLOOKUP(AJ81,【記載例】シフト記号表!$C$5:$W$46,21,FALSE))</f>
        <v>5.9999999999999991</v>
      </c>
      <c r="AK82" s="141" t="str">
        <f>IF(AK81="","",VLOOKUP(AK81,【記載例】シフト記号表!$C$5:$W$46,21,FALSE))</f>
        <v>-</v>
      </c>
      <c r="AL82" s="141">
        <f>IF(AL81="","",VLOOKUP(AL81,【記載例】シフト記号表!$C$5:$W$46,21,FALSE))</f>
        <v>2</v>
      </c>
      <c r="AM82" s="141" t="str">
        <f>IF(AM81="","",VLOOKUP(AM81,【記載例】シフト記号表!$C$5:$W$46,21,FALSE))</f>
        <v>-</v>
      </c>
      <c r="AN82" s="142" t="str">
        <f>IF(AN81="","",VLOOKUP(AN81,【記載例】シフト記号表!$C$5:$W$46,21,FALSE))</f>
        <v>-</v>
      </c>
      <c r="AO82" s="140">
        <f>IF(AO81="","",VLOOKUP(AO81,【記載例】シフト記号表!$C$5:$W$46,21,FALSE))</f>
        <v>5.0000000000000009</v>
      </c>
      <c r="AP82" s="141" t="str">
        <f>IF(AP81="","",VLOOKUP(AP81,【記載例】シフト記号表!$C$5:$W$46,21,FALSE))</f>
        <v>-</v>
      </c>
      <c r="AQ82" s="141">
        <f>IF(AQ81="","",VLOOKUP(AQ81,【記載例】シフト記号表!$C$5:$W$46,21,FALSE))</f>
        <v>5.0000000000000009</v>
      </c>
      <c r="AR82" s="141">
        <f>IF(AR81="","",VLOOKUP(AR81,【記載例】シフト記号表!$C$5:$W$46,21,FALSE))</f>
        <v>5.0000000000000009</v>
      </c>
      <c r="AS82" s="141" t="str">
        <f>IF(AS81="","",VLOOKUP(AS81,【記載例】シフト記号表!$C$5:$W$46,21,FALSE))</f>
        <v>-</v>
      </c>
      <c r="AT82" s="141">
        <f>IF(AT81="","",VLOOKUP(AT81,【記載例】シフト記号表!$C$5:$W$46,21,FALSE))</f>
        <v>2</v>
      </c>
      <c r="AU82" s="142" t="str">
        <f>IF(AU81="","",VLOOKUP(AU81,【記載例】シフト記号表!$C$5:$W$46,21,FALSE))</f>
        <v>-</v>
      </c>
      <c r="AV82" s="140">
        <f>IF(AV81="","",VLOOKUP(AV81,【記載例】シフト記号表!$C$5:$W$46,21,FALSE))</f>
        <v>5.0000000000000009</v>
      </c>
      <c r="AW82" s="141">
        <f>IF(AW81="","",VLOOKUP(AW81,【記載例】シフト記号表!$C$5:$W$46,21,FALSE))</f>
        <v>5.9999999999999991</v>
      </c>
      <c r="AX82" s="141" t="str">
        <f>IF(AX81="","",VLOOKUP(AX81,【記載例】シフト記号表!$C$5:$W$46,21,FALSE))</f>
        <v>-</v>
      </c>
      <c r="AY82" s="141">
        <f>IF(AY81="","",VLOOKUP(AY81,【記載例】シフト記号表!$C$5:$W$46,21,FALSE))</f>
        <v>5.0000000000000009</v>
      </c>
      <c r="AZ82" s="141" t="str">
        <f>IF(AZ81="","",VLOOKUP(AZ81,【記載例】シフト記号表!$C$5:$W$46,21,FALSE))</f>
        <v>-</v>
      </c>
      <c r="BA82" s="141" t="str">
        <f>IF(BA81="","",VLOOKUP(BA81,【記載例】シフト記号表!$C$5:$W$46,21,FALSE))</f>
        <v>-</v>
      </c>
      <c r="BB82" s="142">
        <f>IF(BB81="","",VLOOKUP(BB81,【記載例】シフト記号表!$C$5:$W$46,21,FALSE))</f>
        <v>2</v>
      </c>
      <c r="BC82" s="140">
        <f>IF(BC81="","",VLOOKUP(BC81,【記載例】シフト記号表!$C$5:$W$46,21,FALSE))</f>
        <v>5.0000000000000009</v>
      </c>
      <c r="BD82" s="141">
        <f>IF(BD81="","",VLOOKUP(BD81,【記載例】シフト記号表!$C$5:$W$46,21,FALSE))</f>
        <v>5.0000000000000009</v>
      </c>
      <c r="BE82" s="141" t="str">
        <f>IF(BE81="","",VLOOKUP(BE81,シフト記号表!$C$5:$W$46,21,FALSE))</f>
        <v/>
      </c>
      <c r="BF82" s="345">
        <f>IF($BI$3="計画",SUM(AA82:BB82),IF($BI$3="実績",SUM(AA82:BE82),""))</f>
        <v>82</v>
      </c>
      <c r="BG82" s="346"/>
      <c r="BH82" s="347">
        <f>IF($BI$3="計画",BF82/4,IF($BI$3="実績",(BF82/($T$10/7)),""))</f>
        <v>19.133333333333333</v>
      </c>
      <c r="BI82" s="348"/>
      <c r="BJ82" s="335"/>
      <c r="BK82" s="319"/>
      <c r="BL82" s="319"/>
      <c r="BM82" s="319"/>
      <c r="BN82" s="336"/>
    </row>
    <row r="83" spans="2:66" ht="20.25" customHeight="1" x14ac:dyDescent="0.4">
      <c r="B83" s="143"/>
      <c r="C83" s="302"/>
      <c r="D83" s="306"/>
      <c r="E83" s="307"/>
      <c r="F83" s="308"/>
      <c r="G83" s="349"/>
      <c r="H83" s="325"/>
      <c r="I83" s="324" t="str">
        <f>G82</f>
        <v>介護職員</v>
      </c>
      <c r="J83" s="325"/>
      <c r="K83" s="324" t="str">
        <f>M82</f>
        <v>A</v>
      </c>
      <c r="L83" s="325"/>
      <c r="M83" s="326"/>
      <c r="N83" s="327"/>
      <c r="O83" s="324"/>
      <c r="P83" s="328"/>
      <c r="Q83" s="328"/>
      <c r="R83" s="325"/>
      <c r="S83" s="321"/>
      <c r="T83" s="322"/>
      <c r="U83" s="323"/>
      <c r="V83" s="144" t="s">
        <v>124</v>
      </c>
      <c r="W83" s="170"/>
      <c r="X83" s="170"/>
      <c r="Y83" s="171"/>
      <c r="Z83" s="172"/>
      <c r="AA83" s="148">
        <f>IF(AA81="","",VLOOKUP(AA81,【記載例】シフト記号表!$C$5:$Y$46,23,FALSE))</f>
        <v>1.9999999999999991</v>
      </c>
      <c r="AB83" s="149">
        <f>IF(AB81="","",VLOOKUP(AB81,【記載例】シフト記号表!$C$5:$Y$46,23,FALSE))</f>
        <v>2.9999999999999991</v>
      </c>
      <c r="AC83" s="149" t="str">
        <f>IF(AC81="","",VLOOKUP(AC81,【記載例】シフト記号表!$C$5:$Y$46,23,FALSE))</f>
        <v>-</v>
      </c>
      <c r="AD83" s="149">
        <f>IF(AD81="","",VLOOKUP(AD81,【記載例】シフト記号表!$C$5:$Y$46,23,FALSE))</f>
        <v>14</v>
      </c>
      <c r="AE83" s="149" t="str">
        <f>IF(AE81="","",VLOOKUP(AE81,【記載例】シフト記号表!$C$5:$Y$46,23,FALSE))</f>
        <v>-</v>
      </c>
      <c r="AF83" s="149" t="str">
        <f>IF(AF81="","",VLOOKUP(AF81,【記載例】シフト記号表!$C$5:$Y$46,23,FALSE))</f>
        <v>-</v>
      </c>
      <c r="AG83" s="150">
        <f>IF(AG81="","",VLOOKUP(AG81,【記載例】シフト記号表!$C$5:$Y$46,23,FALSE))</f>
        <v>1.9999999999999991</v>
      </c>
      <c r="AH83" s="148">
        <f>IF(AH81="","",VLOOKUP(AH81,【記載例】シフト記号表!$C$5:$Y$46,23,FALSE))</f>
        <v>2.9999999999999991</v>
      </c>
      <c r="AI83" s="149">
        <f>IF(AI81="","",VLOOKUP(AI81,【記載例】シフト記号表!$C$5:$Y$46,23,FALSE))</f>
        <v>2.9999999999999991</v>
      </c>
      <c r="AJ83" s="149">
        <f>IF(AJ81="","",VLOOKUP(AJ81,【記載例】シフト記号表!$C$5:$Y$46,23,FALSE))</f>
        <v>1.9999999999999991</v>
      </c>
      <c r="AK83" s="149" t="str">
        <f>IF(AK81="","",VLOOKUP(AK81,【記載例】シフト記号表!$C$5:$Y$46,23,FALSE))</f>
        <v>-</v>
      </c>
      <c r="AL83" s="149">
        <f>IF(AL81="","",VLOOKUP(AL81,【記載例】シフト記号表!$C$5:$Y$46,23,FALSE))</f>
        <v>14</v>
      </c>
      <c r="AM83" s="149" t="str">
        <f>IF(AM81="","",VLOOKUP(AM81,【記載例】シフト記号表!$C$5:$Y$46,23,FALSE))</f>
        <v>-</v>
      </c>
      <c r="AN83" s="150" t="str">
        <f>IF(AN81="","",VLOOKUP(AN81,【記載例】シフト記号表!$C$5:$Y$46,23,FALSE))</f>
        <v>-</v>
      </c>
      <c r="AO83" s="148">
        <f>IF(AO81="","",VLOOKUP(AO81,【記載例】シフト記号表!$C$5:$Y$46,23,FALSE))</f>
        <v>2.9999999999999991</v>
      </c>
      <c r="AP83" s="149" t="str">
        <f>IF(AP81="","",VLOOKUP(AP81,【記載例】シフト記号表!$C$5:$Y$46,23,FALSE))</f>
        <v>-</v>
      </c>
      <c r="AQ83" s="149">
        <f>IF(AQ81="","",VLOOKUP(AQ81,【記載例】シフト記号表!$C$5:$Y$46,23,FALSE))</f>
        <v>2.9999999999999991</v>
      </c>
      <c r="AR83" s="149">
        <f>IF(AR81="","",VLOOKUP(AR81,【記載例】シフト記号表!$C$5:$Y$46,23,FALSE))</f>
        <v>2.9999999999999991</v>
      </c>
      <c r="AS83" s="149" t="str">
        <f>IF(AS81="","",VLOOKUP(AS81,【記載例】シフト記号表!$C$5:$Y$46,23,FALSE))</f>
        <v>-</v>
      </c>
      <c r="AT83" s="149">
        <f>IF(AT81="","",VLOOKUP(AT81,【記載例】シフト記号表!$C$5:$Y$46,23,FALSE))</f>
        <v>14</v>
      </c>
      <c r="AU83" s="150" t="str">
        <f>IF(AU81="","",VLOOKUP(AU81,【記載例】シフト記号表!$C$5:$Y$46,23,FALSE))</f>
        <v>-</v>
      </c>
      <c r="AV83" s="148">
        <f>IF(AV81="","",VLOOKUP(AV81,【記載例】シフト記号表!$C$5:$Y$46,23,FALSE))</f>
        <v>2.9999999999999991</v>
      </c>
      <c r="AW83" s="149">
        <f>IF(AW81="","",VLOOKUP(AW81,【記載例】シフト記号表!$C$5:$Y$46,23,FALSE))</f>
        <v>1.9999999999999991</v>
      </c>
      <c r="AX83" s="149" t="str">
        <f>IF(AX81="","",VLOOKUP(AX81,【記載例】シフト記号表!$C$5:$Y$46,23,FALSE))</f>
        <v>-</v>
      </c>
      <c r="AY83" s="149">
        <f>IF(AY81="","",VLOOKUP(AY81,【記載例】シフト記号表!$C$5:$Y$46,23,FALSE))</f>
        <v>2.9999999999999991</v>
      </c>
      <c r="AZ83" s="149" t="str">
        <f>IF(AZ81="","",VLOOKUP(AZ81,【記載例】シフト記号表!$C$5:$Y$46,23,FALSE))</f>
        <v>-</v>
      </c>
      <c r="BA83" s="149" t="str">
        <f>IF(BA81="","",VLOOKUP(BA81,【記載例】シフト記号表!$C$5:$Y$46,23,FALSE))</f>
        <v>-</v>
      </c>
      <c r="BB83" s="150">
        <f>IF(BB81="","",VLOOKUP(BB81,【記載例】シフト記号表!$C$5:$Y$46,23,FALSE))</f>
        <v>14</v>
      </c>
      <c r="BC83" s="148">
        <f>IF(BC81="","",VLOOKUP(BC81,【記載例】シフト記号表!$C$5:$Y$46,23,FALSE))</f>
        <v>2.9999999999999991</v>
      </c>
      <c r="BD83" s="149">
        <f>IF(BD81="","",VLOOKUP(BD81,【記載例】シフト記号表!$C$5:$Y$46,23,FALSE))</f>
        <v>2.9999999999999991</v>
      </c>
      <c r="BE83" s="149" t="str">
        <f>IF(BE81="","",VLOOKUP(BE81,シフト記号表!$C$5:$Y$46,23,FALSE))</f>
        <v/>
      </c>
      <c r="BF83" s="350">
        <f>IF($BI$3="計画",SUM(AA83:BB83),IF($BI$3="実績",SUM(AA83:BE83),""))</f>
        <v>94</v>
      </c>
      <c r="BG83" s="351"/>
      <c r="BH83" s="352">
        <f>IF($BI$3="計画",BF83/4,IF($BI$3="実績",(BF83/($T$10/7)),""))</f>
        <v>21.933333333333334</v>
      </c>
      <c r="BI83" s="353"/>
      <c r="BJ83" s="337"/>
      <c r="BK83" s="322"/>
      <c r="BL83" s="322"/>
      <c r="BM83" s="322"/>
      <c r="BN83" s="338"/>
    </row>
    <row r="84" spans="2:66" ht="20.25" customHeight="1" x14ac:dyDescent="0.4">
      <c r="B84" s="152"/>
      <c r="C84" s="354"/>
      <c r="D84" s="355"/>
      <c r="E84" s="307"/>
      <c r="F84" s="308"/>
      <c r="G84" s="339"/>
      <c r="H84" s="340"/>
      <c r="I84" s="135"/>
      <c r="J84" s="133"/>
      <c r="K84" s="135"/>
      <c r="L84" s="133"/>
      <c r="M84" s="358"/>
      <c r="N84" s="359"/>
      <c r="O84" s="343"/>
      <c r="P84" s="344"/>
      <c r="Q84" s="344"/>
      <c r="R84" s="340"/>
      <c r="S84" s="362" t="s">
        <v>194</v>
      </c>
      <c r="T84" s="363"/>
      <c r="U84" s="364"/>
      <c r="V84" s="155" t="s">
        <v>17</v>
      </c>
      <c r="W84" s="163"/>
      <c r="X84" s="163"/>
      <c r="Y84" s="164"/>
      <c r="Z84" s="169"/>
      <c r="AA84" s="159" t="s">
        <v>42</v>
      </c>
      <c r="AB84" s="160" t="s">
        <v>212</v>
      </c>
      <c r="AC84" s="160" t="s">
        <v>52</v>
      </c>
      <c r="AD84" s="160" t="s">
        <v>42</v>
      </c>
      <c r="AE84" s="160" t="s">
        <v>52</v>
      </c>
      <c r="AF84" s="160" t="s">
        <v>52</v>
      </c>
      <c r="AG84" s="161" t="s">
        <v>42</v>
      </c>
      <c r="AH84" s="159" t="s">
        <v>42</v>
      </c>
      <c r="AI84" s="160" t="s">
        <v>212</v>
      </c>
      <c r="AJ84" s="160" t="s">
        <v>52</v>
      </c>
      <c r="AK84" s="160" t="s">
        <v>52</v>
      </c>
      <c r="AL84" s="160" t="s">
        <v>42</v>
      </c>
      <c r="AM84" s="160" t="s">
        <v>42</v>
      </c>
      <c r="AN84" s="161" t="s">
        <v>212</v>
      </c>
      <c r="AO84" s="159" t="s">
        <v>42</v>
      </c>
      <c r="AP84" s="160" t="s">
        <v>42</v>
      </c>
      <c r="AQ84" s="160" t="s">
        <v>212</v>
      </c>
      <c r="AR84" s="160" t="s">
        <v>212</v>
      </c>
      <c r="AS84" s="160" t="s">
        <v>52</v>
      </c>
      <c r="AT84" s="160" t="s">
        <v>42</v>
      </c>
      <c r="AU84" s="161" t="s">
        <v>52</v>
      </c>
      <c r="AV84" s="159" t="s">
        <v>42</v>
      </c>
      <c r="AW84" s="160" t="s">
        <v>52</v>
      </c>
      <c r="AX84" s="160" t="s">
        <v>52</v>
      </c>
      <c r="AY84" s="160" t="s">
        <v>42</v>
      </c>
      <c r="AZ84" s="160" t="s">
        <v>52</v>
      </c>
      <c r="BA84" s="160" t="s">
        <v>212</v>
      </c>
      <c r="BB84" s="161" t="s">
        <v>42</v>
      </c>
      <c r="BC84" s="159" t="s">
        <v>42</v>
      </c>
      <c r="BD84" s="160" t="s">
        <v>212</v>
      </c>
      <c r="BE84" s="162"/>
      <c r="BF84" s="365"/>
      <c r="BG84" s="366"/>
      <c r="BH84" s="367"/>
      <c r="BI84" s="368"/>
      <c r="BJ84" s="369"/>
      <c r="BK84" s="363"/>
      <c r="BL84" s="363"/>
      <c r="BM84" s="363"/>
      <c r="BN84" s="370"/>
    </row>
    <row r="85" spans="2:66" ht="20.25" customHeight="1" x14ac:dyDescent="0.4">
      <c r="B85" s="134">
        <f>B82+1</f>
        <v>23</v>
      </c>
      <c r="C85" s="302"/>
      <c r="D85" s="306"/>
      <c r="E85" s="307"/>
      <c r="F85" s="308"/>
      <c r="G85" s="339" t="s">
        <v>132</v>
      </c>
      <c r="H85" s="340"/>
      <c r="I85" s="135"/>
      <c r="J85" s="133"/>
      <c r="K85" s="135"/>
      <c r="L85" s="133"/>
      <c r="M85" s="341" t="s">
        <v>123</v>
      </c>
      <c r="N85" s="342"/>
      <c r="O85" s="343" t="s">
        <v>111</v>
      </c>
      <c r="P85" s="344"/>
      <c r="Q85" s="344"/>
      <c r="R85" s="340"/>
      <c r="S85" s="318"/>
      <c r="T85" s="319"/>
      <c r="U85" s="320"/>
      <c r="V85" s="136" t="s">
        <v>82</v>
      </c>
      <c r="W85" s="137"/>
      <c r="X85" s="137"/>
      <c r="Y85" s="138"/>
      <c r="Z85" s="139"/>
      <c r="AA85" s="140" t="str">
        <f>IF(AA84="","",VLOOKUP(AA84,【記載例】シフト記号表!$C$5:$W$46,21,FALSE))</f>
        <v>-</v>
      </c>
      <c r="AB85" s="141">
        <f>IF(AB84="","",VLOOKUP(AB84,【記載例】シフト記号表!$C$5:$W$46,21,FALSE))</f>
        <v>5.9999999999999991</v>
      </c>
      <c r="AC85" s="141">
        <f>IF(AC84="","",VLOOKUP(AC84,【記載例】シフト記号表!$C$5:$W$46,21,FALSE))</f>
        <v>5.0000000000000009</v>
      </c>
      <c r="AD85" s="141" t="str">
        <f>IF(AD84="","",VLOOKUP(AD84,【記載例】シフト記号表!$C$5:$W$46,21,FALSE))</f>
        <v>-</v>
      </c>
      <c r="AE85" s="141">
        <f>IF(AE84="","",VLOOKUP(AE84,【記載例】シフト記号表!$C$5:$W$46,21,FALSE))</f>
        <v>5.0000000000000009</v>
      </c>
      <c r="AF85" s="141">
        <f>IF(AF84="","",VLOOKUP(AF84,【記載例】シフト記号表!$C$5:$W$46,21,FALSE))</f>
        <v>5.0000000000000009</v>
      </c>
      <c r="AG85" s="142" t="str">
        <f>IF(AG84="","",VLOOKUP(AG84,【記載例】シフト記号表!$C$5:$W$46,21,FALSE))</f>
        <v>-</v>
      </c>
      <c r="AH85" s="140" t="str">
        <f>IF(AH84="","",VLOOKUP(AH84,【記載例】シフト記号表!$C$5:$W$46,21,FALSE))</f>
        <v>-</v>
      </c>
      <c r="AI85" s="141">
        <f>IF(AI84="","",VLOOKUP(AI84,【記載例】シフト記号表!$C$5:$W$46,21,FALSE))</f>
        <v>5.9999999999999991</v>
      </c>
      <c r="AJ85" s="141">
        <f>IF(AJ84="","",VLOOKUP(AJ84,【記載例】シフト記号表!$C$5:$W$46,21,FALSE))</f>
        <v>5.0000000000000009</v>
      </c>
      <c r="AK85" s="141">
        <f>IF(AK84="","",VLOOKUP(AK84,【記載例】シフト記号表!$C$5:$W$46,21,FALSE))</f>
        <v>5.0000000000000009</v>
      </c>
      <c r="AL85" s="141" t="str">
        <f>IF(AL84="","",VLOOKUP(AL84,【記載例】シフト記号表!$C$5:$W$46,21,FALSE))</f>
        <v>-</v>
      </c>
      <c r="AM85" s="141" t="str">
        <f>IF(AM84="","",VLOOKUP(AM84,【記載例】シフト記号表!$C$5:$W$46,21,FALSE))</f>
        <v>-</v>
      </c>
      <c r="AN85" s="142">
        <f>IF(AN84="","",VLOOKUP(AN84,【記載例】シフト記号表!$C$5:$W$46,21,FALSE))</f>
        <v>5.9999999999999991</v>
      </c>
      <c r="AO85" s="140" t="str">
        <f>IF(AO84="","",VLOOKUP(AO84,【記載例】シフト記号表!$C$5:$W$46,21,FALSE))</f>
        <v>-</v>
      </c>
      <c r="AP85" s="141" t="str">
        <f>IF(AP84="","",VLOOKUP(AP84,【記載例】シフト記号表!$C$5:$W$46,21,FALSE))</f>
        <v>-</v>
      </c>
      <c r="AQ85" s="141">
        <f>IF(AQ84="","",VLOOKUP(AQ84,【記載例】シフト記号表!$C$5:$W$46,21,FALSE))</f>
        <v>5.9999999999999991</v>
      </c>
      <c r="AR85" s="141">
        <f>IF(AR84="","",VLOOKUP(AR84,【記載例】シフト記号表!$C$5:$W$46,21,FALSE))</f>
        <v>5.9999999999999991</v>
      </c>
      <c r="AS85" s="141">
        <f>IF(AS84="","",VLOOKUP(AS84,【記載例】シフト記号表!$C$5:$W$46,21,FALSE))</f>
        <v>5.0000000000000009</v>
      </c>
      <c r="AT85" s="141" t="str">
        <f>IF(AT84="","",VLOOKUP(AT84,【記載例】シフト記号表!$C$5:$W$46,21,FALSE))</f>
        <v>-</v>
      </c>
      <c r="AU85" s="142">
        <f>IF(AU84="","",VLOOKUP(AU84,【記載例】シフト記号表!$C$5:$W$46,21,FALSE))</f>
        <v>5.0000000000000009</v>
      </c>
      <c r="AV85" s="140" t="str">
        <f>IF(AV84="","",VLOOKUP(AV84,【記載例】シフト記号表!$C$5:$W$46,21,FALSE))</f>
        <v>-</v>
      </c>
      <c r="AW85" s="141">
        <f>IF(AW84="","",VLOOKUP(AW84,【記載例】シフト記号表!$C$5:$W$46,21,FALSE))</f>
        <v>5.0000000000000009</v>
      </c>
      <c r="AX85" s="141">
        <f>IF(AX84="","",VLOOKUP(AX84,【記載例】シフト記号表!$C$5:$W$46,21,FALSE))</f>
        <v>5.0000000000000009</v>
      </c>
      <c r="AY85" s="141" t="str">
        <f>IF(AY84="","",VLOOKUP(AY84,【記載例】シフト記号表!$C$5:$W$46,21,FALSE))</f>
        <v>-</v>
      </c>
      <c r="AZ85" s="141">
        <f>IF(AZ84="","",VLOOKUP(AZ84,【記載例】シフト記号表!$C$5:$W$46,21,FALSE))</f>
        <v>5.0000000000000009</v>
      </c>
      <c r="BA85" s="141">
        <f>IF(BA84="","",VLOOKUP(BA84,【記載例】シフト記号表!$C$5:$W$46,21,FALSE))</f>
        <v>5.9999999999999991</v>
      </c>
      <c r="BB85" s="142" t="str">
        <f>IF(BB84="","",VLOOKUP(BB84,【記載例】シフト記号表!$C$5:$W$46,21,FALSE))</f>
        <v>-</v>
      </c>
      <c r="BC85" s="140" t="str">
        <f>IF(BC84="","",VLOOKUP(BC84,【記載例】シフト記号表!$C$5:$W$46,21,FALSE))</f>
        <v>-</v>
      </c>
      <c r="BD85" s="141">
        <f>IF(BD84="","",VLOOKUP(BD84,【記載例】シフト記号表!$C$5:$W$46,21,FALSE))</f>
        <v>5.9999999999999991</v>
      </c>
      <c r="BE85" s="141" t="str">
        <f>IF(BE84="","",VLOOKUP(BE84,シフト記号表!$C$5:$W$46,21,FALSE))</f>
        <v/>
      </c>
      <c r="BF85" s="345">
        <f>IF($BI$3="計画",SUM(AA85:BB85),IF($BI$3="実績",SUM(AA85:BE85),""))</f>
        <v>92</v>
      </c>
      <c r="BG85" s="346"/>
      <c r="BH85" s="347">
        <f>IF($BI$3="計画",BF85/4,IF($BI$3="実績",(BF85/($T$10/7)),""))</f>
        <v>21.466666666666669</v>
      </c>
      <c r="BI85" s="348"/>
      <c r="BJ85" s="335"/>
      <c r="BK85" s="319"/>
      <c r="BL85" s="319"/>
      <c r="BM85" s="319"/>
      <c r="BN85" s="336"/>
    </row>
    <row r="86" spans="2:66" ht="20.25" customHeight="1" x14ac:dyDescent="0.4">
      <c r="B86" s="143"/>
      <c r="C86" s="302"/>
      <c r="D86" s="306"/>
      <c r="E86" s="307"/>
      <c r="F86" s="308"/>
      <c r="G86" s="349"/>
      <c r="H86" s="325"/>
      <c r="I86" s="324" t="str">
        <f>G85</f>
        <v>介護職員</v>
      </c>
      <c r="J86" s="325"/>
      <c r="K86" s="324" t="str">
        <f>M85</f>
        <v>C</v>
      </c>
      <c r="L86" s="325"/>
      <c r="M86" s="326"/>
      <c r="N86" s="327"/>
      <c r="O86" s="324"/>
      <c r="P86" s="328"/>
      <c r="Q86" s="328"/>
      <c r="R86" s="325"/>
      <c r="S86" s="321"/>
      <c r="T86" s="322"/>
      <c r="U86" s="323"/>
      <c r="V86" s="144" t="s">
        <v>124</v>
      </c>
      <c r="W86" s="170"/>
      <c r="X86" s="170"/>
      <c r="Y86" s="171"/>
      <c r="Z86" s="172"/>
      <c r="AA86" s="148" t="str">
        <f>IF(AA84="","",VLOOKUP(AA84,【記載例】シフト記号表!$C$5:$Y$46,23,FALSE))</f>
        <v>-</v>
      </c>
      <c r="AB86" s="149">
        <f>IF(AB84="","",VLOOKUP(AB84,【記載例】シフト記号表!$C$5:$Y$46,23,FALSE))</f>
        <v>1.9999999999999991</v>
      </c>
      <c r="AC86" s="149">
        <f>IF(AC84="","",VLOOKUP(AC84,【記載例】シフト記号表!$C$5:$Y$46,23,FALSE))</f>
        <v>2.9999999999999991</v>
      </c>
      <c r="AD86" s="149" t="str">
        <f>IF(AD84="","",VLOOKUP(AD84,【記載例】シフト記号表!$C$5:$Y$46,23,FALSE))</f>
        <v>-</v>
      </c>
      <c r="AE86" s="149">
        <f>IF(AE84="","",VLOOKUP(AE84,【記載例】シフト記号表!$C$5:$Y$46,23,FALSE))</f>
        <v>2.9999999999999991</v>
      </c>
      <c r="AF86" s="149">
        <f>IF(AF84="","",VLOOKUP(AF84,【記載例】シフト記号表!$C$5:$Y$46,23,FALSE))</f>
        <v>2.9999999999999991</v>
      </c>
      <c r="AG86" s="150" t="str">
        <f>IF(AG84="","",VLOOKUP(AG84,【記載例】シフト記号表!$C$5:$Y$46,23,FALSE))</f>
        <v>-</v>
      </c>
      <c r="AH86" s="148" t="str">
        <f>IF(AH84="","",VLOOKUP(AH84,【記載例】シフト記号表!$C$5:$Y$46,23,FALSE))</f>
        <v>-</v>
      </c>
      <c r="AI86" s="149">
        <f>IF(AI84="","",VLOOKUP(AI84,【記載例】シフト記号表!$C$5:$Y$46,23,FALSE))</f>
        <v>1.9999999999999991</v>
      </c>
      <c r="AJ86" s="149">
        <f>IF(AJ84="","",VLOOKUP(AJ84,【記載例】シフト記号表!$C$5:$Y$46,23,FALSE))</f>
        <v>2.9999999999999991</v>
      </c>
      <c r="AK86" s="149">
        <f>IF(AK84="","",VLOOKUP(AK84,【記載例】シフト記号表!$C$5:$Y$46,23,FALSE))</f>
        <v>2.9999999999999991</v>
      </c>
      <c r="AL86" s="149" t="str">
        <f>IF(AL84="","",VLOOKUP(AL84,【記載例】シフト記号表!$C$5:$Y$46,23,FALSE))</f>
        <v>-</v>
      </c>
      <c r="AM86" s="149" t="str">
        <f>IF(AM84="","",VLOOKUP(AM84,【記載例】シフト記号表!$C$5:$Y$46,23,FALSE))</f>
        <v>-</v>
      </c>
      <c r="AN86" s="150">
        <f>IF(AN84="","",VLOOKUP(AN84,【記載例】シフト記号表!$C$5:$Y$46,23,FALSE))</f>
        <v>1.9999999999999991</v>
      </c>
      <c r="AO86" s="148" t="str">
        <f>IF(AO84="","",VLOOKUP(AO84,【記載例】シフト記号表!$C$5:$Y$46,23,FALSE))</f>
        <v>-</v>
      </c>
      <c r="AP86" s="149" t="str">
        <f>IF(AP84="","",VLOOKUP(AP84,【記載例】シフト記号表!$C$5:$Y$46,23,FALSE))</f>
        <v>-</v>
      </c>
      <c r="AQ86" s="149">
        <f>IF(AQ84="","",VLOOKUP(AQ84,【記載例】シフト記号表!$C$5:$Y$46,23,FALSE))</f>
        <v>1.9999999999999991</v>
      </c>
      <c r="AR86" s="149">
        <f>IF(AR84="","",VLOOKUP(AR84,【記載例】シフト記号表!$C$5:$Y$46,23,FALSE))</f>
        <v>1.9999999999999991</v>
      </c>
      <c r="AS86" s="149">
        <f>IF(AS84="","",VLOOKUP(AS84,【記載例】シフト記号表!$C$5:$Y$46,23,FALSE))</f>
        <v>2.9999999999999991</v>
      </c>
      <c r="AT86" s="149" t="str">
        <f>IF(AT84="","",VLOOKUP(AT84,【記載例】シフト記号表!$C$5:$Y$46,23,FALSE))</f>
        <v>-</v>
      </c>
      <c r="AU86" s="150">
        <f>IF(AU84="","",VLOOKUP(AU84,【記載例】シフト記号表!$C$5:$Y$46,23,FALSE))</f>
        <v>2.9999999999999991</v>
      </c>
      <c r="AV86" s="148" t="str">
        <f>IF(AV84="","",VLOOKUP(AV84,【記載例】シフト記号表!$C$5:$Y$46,23,FALSE))</f>
        <v>-</v>
      </c>
      <c r="AW86" s="149">
        <f>IF(AW84="","",VLOOKUP(AW84,【記載例】シフト記号表!$C$5:$Y$46,23,FALSE))</f>
        <v>2.9999999999999991</v>
      </c>
      <c r="AX86" s="149">
        <f>IF(AX84="","",VLOOKUP(AX84,【記載例】シフト記号表!$C$5:$Y$46,23,FALSE))</f>
        <v>2.9999999999999991</v>
      </c>
      <c r="AY86" s="149" t="str">
        <f>IF(AY84="","",VLOOKUP(AY84,【記載例】シフト記号表!$C$5:$Y$46,23,FALSE))</f>
        <v>-</v>
      </c>
      <c r="AZ86" s="149">
        <f>IF(AZ84="","",VLOOKUP(AZ84,【記載例】シフト記号表!$C$5:$Y$46,23,FALSE))</f>
        <v>2.9999999999999991</v>
      </c>
      <c r="BA86" s="149">
        <f>IF(BA84="","",VLOOKUP(BA84,【記載例】シフト記号表!$C$5:$Y$46,23,FALSE))</f>
        <v>1.9999999999999991</v>
      </c>
      <c r="BB86" s="150" t="str">
        <f>IF(BB84="","",VLOOKUP(BB84,【記載例】シフト記号表!$C$5:$Y$46,23,FALSE))</f>
        <v>-</v>
      </c>
      <c r="BC86" s="148" t="str">
        <f>IF(BC84="","",VLOOKUP(BC84,【記載例】シフト記号表!$C$5:$Y$46,23,FALSE))</f>
        <v>-</v>
      </c>
      <c r="BD86" s="149">
        <f>IF(BD84="","",VLOOKUP(BD84,【記載例】シフト記号表!$C$5:$Y$46,23,FALSE))</f>
        <v>1.9999999999999991</v>
      </c>
      <c r="BE86" s="149" t="str">
        <f>IF(BE84="","",VLOOKUP(BE84,シフト記号表!$C$5:$Y$46,23,FALSE))</f>
        <v/>
      </c>
      <c r="BF86" s="350">
        <f>IF($BI$3="計画",SUM(AA86:BB86),IF($BI$3="実績",SUM(AA86:BE86),""))</f>
        <v>43.999999999999993</v>
      </c>
      <c r="BG86" s="351"/>
      <c r="BH86" s="352">
        <f>IF($BI$3="計画",BF86/4,IF($BI$3="実績",(BF86/($T$10/7)),""))</f>
        <v>10.266666666666666</v>
      </c>
      <c r="BI86" s="353"/>
      <c r="BJ86" s="337"/>
      <c r="BK86" s="322"/>
      <c r="BL86" s="322"/>
      <c r="BM86" s="322"/>
      <c r="BN86" s="338"/>
    </row>
    <row r="87" spans="2:66" ht="20.25" customHeight="1" x14ac:dyDescent="0.4">
      <c r="B87" s="152"/>
      <c r="C87" s="354"/>
      <c r="D87" s="355"/>
      <c r="E87" s="307"/>
      <c r="F87" s="308"/>
      <c r="G87" s="339"/>
      <c r="H87" s="340"/>
      <c r="I87" s="135"/>
      <c r="J87" s="133"/>
      <c r="K87" s="135"/>
      <c r="L87" s="133"/>
      <c r="M87" s="358"/>
      <c r="N87" s="359"/>
      <c r="O87" s="343"/>
      <c r="P87" s="344"/>
      <c r="Q87" s="344"/>
      <c r="R87" s="340"/>
      <c r="S87" s="362" t="s">
        <v>195</v>
      </c>
      <c r="T87" s="363"/>
      <c r="U87" s="364"/>
      <c r="V87" s="155" t="s">
        <v>17</v>
      </c>
      <c r="W87" s="163"/>
      <c r="X87" s="163"/>
      <c r="Y87" s="164"/>
      <c r="Z87" s="169"/>
      <c r="AA87" s="159" t="s">
        <v>52</v>
      </c>
      <c r="AB87" s="160" t="s">
        <v>52</v>
      </c>
      <c r="AC87" s="160" t="s">
        <v>42</v>
      </c>
      <c r="AD87" s="160" t="s">
        <v>42</v>
      </c>
      <c r="AE87" s="160" t="s">
        <v>63</v>
      </c>
      <c r="AF87" s="160" t="s">
        <v>42</v>
      </c>
      <c r="AG87" s="161" t="s">
        <v>212</v>
      </c>
      <c r="AH87" s="159" t="s">
        <v>212</v>
      </c>
      <c r="AI87" s="160" t="s">
        <v>42</v>
      </c>
      <c r="AJ87" s="160" t="s">
        <v>52</v>
      </c>
      <c r="AK87" s="160" t="s">
        <v>52</v>
      </c>
      <c r="AL87" s="160" t="s">
        <v>42</v>
      </c>
      <c r="AM87" s="160" t="s">
        <v>63</v>
      </c>
      <c r="AN87" s="161" t="s">
        <v>42</v>
      </c>
      <c r="AO87" s="159" t="s">
        <v>212</v>
      </c>
      <c r="AP87" s="160" t="s">
        <v>212</v>
      </c>
      <c r="AQ87" s="160" t="s">
        <v>42</v>
      </c>
      <c r="AR87" s="160" t="s">
        <v>52</v>
      </c>
      <c r="AS87" s="160" t="s">
        <v>42</v>
      </c>
      <c r="AT87" s="160" t="s">
        <v>42</v>
      </c>
      <c r="AU87" s="161" t="s">
        <v>63</v>
      </c>
      <c r="AV87" s="159" t="s">
        <v>42</v>
      </c>
      <c r="AW87" s="160" t="s">
        <v>212</v>
      </c>
      <c r="AX87" s="160" t="s">
        <v>212</v>
      </c>
      <c r="AY87" s="160" t="s">
        <v>42</v>
      </c>
      <c r="AZ87" s="160" t="s">
        <v>212</v>
      </c>
      <c r="BA87" s="160" t="s">
        <v>52</v>
      </c>
      <c r="BB87" s="161" t="s">
        <v>52</v>
      </c>
      <c r="BC87" s="159" t="s">
        <v>212</v>
      </c>
      <c r="BD87" s="160" t="s">
        <v>42</v>
      </c>
      <c r="BE87" s="162"/>
      <c r="BF87" s="365"/>
      <c r="BG87" s="366"/>
      <c r="BH87" s="367"/>
      <c r="BI87" s="368"/>
      <c r="BJ87" s="369"/>
      <c r="BK87" s="363"/>
      <c r="BL87" s="363"/>
      <c r="BM87" s="363"/>
      <c r="BN87" s="370"/>
    </row>
    <row r="88" spans="2:66" ht="20.25" customHeight="1" x14ac:dyDescent="0.4">
      <c r="B88" s="134">
        <f>B85+1</f>
        <v>24</v>
      </c>
      <c r="C88" s="302"/>
      <c r="D88" s="306"/>
      <c r="E88" s="307"/>
      <c r="F88" s="308"/>
      <c r="G88" s="339" t="s">
        <v>132</v>
      </c>
      <c r="H88" s="340"/>
      <c r="I88" s="135"/>
      <c r="J88" s="133"/>
      <c r="K88" s="135"/>
      <c r="L88" s="133"/>
      <c r="M88" s="341" t="s">
        <v>110</v>
      </c>
      <c r="N88" s="342"/>
      <c r="O88" s="343" t="s">
        <v>18</v>
      </c>
      <c r="P88" s="344"/>
      <c r="Q88" s="344"/>
      <c r="R88" s="340"/>
      <c r="S88" s="318"/>
      <c r="T88" s="319"/>
      <c r="U88" s="320"/>
      <c r="V88" s="136" t="s">
        <v>82</v>
      </c>
      <c r="W88" s="137"/>
      <c r="X88" s="137"/>
      <c r="Y88" s="138"/>
      <c r="Z88" s="139"/>
      <c r="AA88" s="140">
        <f>IF(AA87="","",VLOOKUP(AA87,【記載例】シフト記号表!$C$5:$W$46,21,FALSE))</f>
        <v>5.0000000000000009</v>
      </c>
      <c r="AB88" s="141">
        <f>IF(AB87="","",VLOOKUP(AB87,【記載例】シフト記号表!$C$5:$W$46,21,FALSE))</f>
        <v>5.0000000000000009</v>
      </c>
      <c r="AC88" s="141" t="str">
        <f>IF(AC87="","",VLOOKUP(AC87,【記載例】シフト記号表!$C$5:$W$46,21,FALSE))</f>
        <v>-</v>
      </c>
      <c r="AD88" s="141" t="str">
        <f>IF(AD87="","",VLOOKUP(AD87,【記載例】シフト記号表!$C$5:$W$46,21,FALSE))</f>
        <v>-</v>
      </c>
      <c r="AE88" s="141">
        <f>IF(AE87="","",VLOOKUP(AE87,【記載例】シフト記号表!$C$5:$W$46,21,FALSE))</f>
        <v>2</v>
      </c>
      <c r="AF88" s="141" t="str">
        <f>IF(AF87="","",VLOOKUP(AF87,【記載例】シフト記号表!$C$5:$W$46,21,FALSE))</f>
        <v>-</v>
      </c>
      <c r="AG88" s="142">
        <f>IF(AG87="","",VLOOKUP(AG87,【記載例】シフト記号表!$C$5:$W$46,21,FALSE))</f>
        <v>5.9999999999999991</v>
      </c>
      <c r="AH88" s="140">
        <f>IF(AH87="","",VLOOKUP(AH87,【記載例】シフト記号表!$C$5:$W$46,21,FALSE))</f>
        <v>5.9999999999999991</v>
      </c>
      <c r="AI88" s="141" t="str">
        <f>IF(AI87="","",VLOOKUP(AI87,【記載例】シフト記号表!$C$5:$W$46,21,FALSE))</f>
        <v>-</v>
      </c>
      <c r="AJ88" s="141">
        <f>IF(AJ87="","",VLOOKUP(AJ87,【記載例】シフト記号表!$C$5:$W$46,21,FALSE))</f>
        <v>5.0000000000000009</v>
      </c>
      <c r="AK88" s="141">
        <f>IF(AK87="","",VLOOKUP(AK87,【記載例】シフト記号表!$C$5:$W$46,21,FALSE))</f>
        <v>5.0000000000000009</v>
      </c>
      <c r="AL88" s="141" t="str">
        <f>IF(AL87="","",VLOOKUP(AL87,【記載例】シフト記号表!$C$5:$W$46,21,FALSE))</f>
        <v>-</v>
      </c>
      <c r="AM88" s="141">
        <f>IF(AM87="","",VLOOKUP(AM87,【記載例】シフト記号表!$C$5:$W$46,21,FALSE))</f>
        <v>2</v>
      </c>
      <c r="AN88" s="142" t="str">
        <f>IF(AN87="","",VLOOKUP(AN87,【記載例】シフト記号表!$C$5:$W$46,21,FALSE))</f>
        <v>-</v>
      </c>
      <c r="AO88" s="140">
        <f>IF(AO87="","",VLOOKUP(AO87,【記載例】シフト記号表!$C$5:$W$46,21,FALSE))</f>
        <v>5.9999999999999991</v>
      </c>
      <c r="AP88" s="141">
        <f>IF(AP87="","",VLOOKUP(AP87,【記載例】シフト記号表!$C$5:$W$46,21,FALSE))</f>
        <v>5.9999999999999991</v>
      </c>
      <c r="AQ88" s="141" t="str">
        <f>IF(AQ87="","",VLOOKUP(AQ87,【記載例】シフト記号表!$C$5:$W$46,21,FALSE))</f>
        <v>-</v>
      </c>
      <c r="AR88" s="141">
        <f>IF(AR87="","",VLOOKUP(AR87,【記載例】シフト記号表!$C$5:$W$46,21,FALSE))</f>
        <v>5.0000000000000009</v>
      </c>
      <c r="AS88" s="141" t="str">
        <f>IF(AS87="","",VLOOKUP(AS87,【記載例】シフト記号表!$C$5:$W$46,21,FALSE))</f>
        <v>-</v>
      </c>
      <c r="AT88" s="141" t="str">
        <f>IF(AT87="","",VLOOKUP(AT87,【記載例】シフト記号表!$C$5:$W$46,21,FALSE))</f>
        <v>-</v>
      </c>
      <c r="AU88" s="142">
        <f>IF(AU87="","",VLOOKUP(AU87,【記載例】シフト記号表!$C$5:$W$46,21,FALSE))</f>
        <v>2</v>
      </c>
      <c r="AV88" s="140" t="str">
        <f>IF(AV87="","",VLOOKUP(AV87,【記載例】シフト記号表!$C$5:$W$46,21,FALSE))</f>
        <v>-</v>
      </c>
      <c r="AW88" s="141">
        <f>IF(AW87="","",VLOOKUP(AW87,【記載例】シフト記号表!$C$5:$W$46,21,FALSE))</f>
        <v>5.9999999999999991</v>
      </c>
      <c r="AX88" s="141">
        <f>IF(AX87="","",VLOOKUP(AX87,【記載例】シフト記号表!$C$5:$W$46,21,FALSE))</f>
        <v>5.9999999999999991</v>
      </c>
      <c r="AY88" s="141" t="str">
        <f>IF(AY87="","",VLOOKUP(AY87,【記載例】シフト記号表!$C$5:$W$46,21,FALSE))</f>
        <v>-</v>
      </c>
      <c r="AZ88" s="141">
        <f>IF(AZ87="","",VLOOKUP(AZ87,【記載例】シフト記号表!$C$5:$W$46,21,FALSE))</f>
        <v>5.9999999999999991</v>
      </c>
      <c r="BA88" s="141">
        <f>IF(BA87="","",VLOOKUP(BA87,【記載例】シフト記号表!$C$5:$W$46,21,FALSE))</f>
        <v>5.0000000000000009</v>
      </c>
      <c r="BB88" s="142">
        <f>IF(BB87="","",VLOOKUP(BB87,【記載例】シフト記号表!$C$5:$W$46,21,FALSE))</f>
        <v>5.0000000000000009</v>
      </c>
      <c r="BC88" s="140">
        <f>IF(BC87="","",VLOOKUP(BC87,【記載例】シフト記号表!$C$5:$W$46,21,FALSE))</f>
        <v>5.9999999999999991</v>
      </c>
      <c r="BD88" s="141" t="str">
        <f>IF(BD87="","",VLOOKUP(BD87,【記載例】シフト記号表!$C$5:$W$46,21,FALSE))</f>
        <v>-</v>
      </c>
      <c r="BE88" s="141" t="str">
        <f>IF(BE87="","",VLOOKUP(BE87,シフト記号表!$C$5:$W$46,21,FALSE))</f>
        <v/>
      </c>
      <c r="BF88" s="345">
        <f>IF($BI$3="計画",SUM(AA88:BB88),IF($BI$3="実績",SUM(AA88:BE88),""))</f>
        <v>89</v>
      </c>
      <c r="BG88" s="346"/>
      <c r="BH88" s="347">
        <f>IF($BI$3="計画",BF88/4,IF($BI$3="実績",(BF88/($T$10/7)),""))</f>
        <v>20.766666666666666</v>
      </c>
      <c r="BI88" s="348"/>
      <c r="BJ88" s="335"/>
      <c r="BK88" s="319"/>
      <c r="BL88" s="319"/>
      <c r="BM88" s="319"/>
      <c r="BN88" s="336"/>
    </row>
    <row r="89" spans="2:66" ht="20.25" customHeight="1" x14ac:dyDescent="0.4">
      <c r="B89" s="143"/>
      <c r="C89" s="302"/>
      <c r="D89" s="306"/>
      <c r="E89" s="307"/>
      <c r="F89" s="308"/>
      <c r="G89" s="349"/>
      <c r="H89" s="325"/>
      <c r="I89" s="324" t="str">
        <f>G88</f>
        <v>介護職員</v>
      </c>
      <c r="J89" s="325"/>
      <c r="K89" s="324" t="str">
        <f>M88</f>
        <v>A</v>
      </c>
      <c r="L89" s="325"/>
      <c r="M89" s="326"/>
      <c r="N89" s="327"/>
      <c r="O89" s="324"/>
      <c r="P89" s="328"/>
      <c r="Q89" s="328"/>
      <c r="R89" s="325"/>
      <c r="S89" s="321"/>
      <c r="T89" s="322"/>
      <c r="U89" s="323"/>
      <c r="V89" s="144" t="s">
        <v>124</v>
      </c>
      <c r="W89" s="170"/>
      <c r="X89" s="170"/>
      <c r="Y89" s="171"/>
      <c r="Z89" s="172"/>
      <c r="AA89" s="148">
        <f>IF(AA87="","",VLOOKUP(AA87,【記載例】シフト記号表!$C$5:$Y$46,23,FALSE))</f>
        <v>2.9999999999999991</v>
      </c>
      <c r="AB89" s="149">
        <f>IF(AB87="","",VLOOKUP(AB87,【記載例】シフト記号表!$C$5:$Y$46,23,FALSE))</f>
        <v>2.9999999999999991</v>
      </c>
      <c r="AC89" s="149" t="str">
        <f>IF(AC87="","",VLOOKUP(AC87,【記載例】シフト記号表!$C$5:$Y$46,23,FALSE))</f>
        <v>-</v>
      </c>
      <c r="AD89" s="149" t="str">
        <f>IF(AD87="","",VLOOKUP(AD87,【記載例】シフト記号表!$C$5:$Y$46,23,FALSE))</f>
        <v>-</v>
      </c>
      <c r="AE89" s="149">
        <f>IF(AE87="","",VLOOKUP(AE87,【記載例】シフト記号表!$C$5:$Y$46,23,FALSE))</f>
        <v>14</v>
      </c>
      <c r="AF89" s="149" t="str">
        <f>IF(AF87="","",VLOOKUP(AF87,【記載例】シフト記号表!$C$5:$Y$46,23,FALSE))</f>
        <v>-</v>
      </c>
      <c r="AG89" s="150">
        <f>IF(AG87="","",VLOOKUP(AG87,【記載例】シフト記号表!$C$5:$Y$46,23,FALSE))</f>
        <v>1.9999999999999991</v>
      </c>
      <c r="AH89" s="148">
        <f>IF(AH87="","",VLOOKUP(AH87,【記載例】シフト記号表!$C$5:$Y$46,23,FALSE))</f>
        <v>1.9999999999999991</v>
      </c>
      <c r="AI89" s="149" t="str">
        <f>IF(AI87="","",VLOOKUP(AI87,【記載例】シフト記号表!$C$5:$Y$46,23,FALSE))</f>
        <v>-</v>
      </c>
      <c r="AJ89" s="149">
        <f>IF(AJ87="","",VLOOKUP(AJ87,【記載例】シフト記号表!$C$5:$Y$46,23,FALSE))</f>
        <v>2.9999999999999991</v>
      </c>
      <c r="AK89" s="149">
        <f>IF(AK87="","",VLOOKUP(AK87,【記載例】シフト記号表!$C$5:$Y$46,23,FALSE))</f>
        <v>2.9999999999999991</v>
      </c>
      <c r="AL89" s="149" t="str">
        <f>IF(AL87="","",VLOOKUP(AL87,【記載例】シフト記号表!$C$5:$Y$46,23,FALSE))</f>
        <v>-</v>
      </c>
      <c r="AM89" s="149">
        <f>IF(AM87="","",VLOOKUP(AM87,【記載例】シフト記号表!$C$5:$Y$46,23,FALSE))</f>
        <v>14</v>
      </c>
      <c r="AN89" s="150" t="str">
        <f>IF(AN87="","",VLOOKUP(AN87,【記載例】シフト記号表!$C$5:$Y$46,23,FALSE))</f>
        <v>-</v>
      </c>
      <c r="AO89" s="148">
        <f>IF(AO87="","",VLOOKUP(AO87,【記載例】シフト記号表!$C$5:$Y$46,23,FALSE))</f>
        <v>1.9999999999999991</v>
      </c>
      <c r="AP89" s="149">
        <f>IF(AP87="","",VLOOKUP(AP87,【記載例】シフト記号表!$C$5:$Y$46,23,FALSE))</f>
        <v>1.9999999999999991</v>
      </c>
      <c r="AQ89" s="149" t="str">
        <f>IF(AQ87="","",VLOOKUP(AQ87,【記載例】シフト記号表!$C$5:$Y$46,23,FALSE))</f>
        <v>-</v>
      </c>
      <c r="AR89" s="149">
        <f>IF(AR87="","",VLOOKUP(AR87,【記載例】シフト記号表!$C$5:$Y$46,23,FALSE))</f>
        <v>2.9999999999999991</v>
      </c>
      <c r="AS89" s="149" t="str">
        <f>IF(AS87="","",VLOOKUP(AS87,【記載例】シフト記号表!$C$5:$Y$46,23,FALSE))</f>
        <v>-</v>
      </c>
      <c r="AT89" s="149" t="str">
        <f>IF(AT87="","",VLOOKUP(AT87,【記載例】シフト記号表!$C$5:$Y$46,23,FALSE))</f>
        <v>-</v>
      </c>
      <c r="AU89" s="150">
        <f>IF(AU87="","",VLOOKUP(AU87,【記載例】シフト記号表!$C$5:$Y$46,23,FALSE))</f>
        <v>14</v>
      </c>
      <c r="AV89" s="148" t="str">
        <f>IF(AV87="","",VLOOKUP(AV87,【記載例】シフト記号表!$C$5:$Y$46,23,FALSE))</f>
        <v>-</v>
      </c>
      <c r="AW89" s="149">
        <f>IF(AW87="","",VLOOKUP(AW87,【記載例】シフト記号表!$C$5:$Y$46,23,FALSE))</f>
        <v>1.9999999999999991</v>
      </c>
      <c r="AX89" s="149">
        <f>IF(AX87="","",VLOOKUP(AX87,【記載例】シフト記号表!$C$5:$Y$46,23,FALSE))</f>
        <v>1.9999999999999991</v>
      </c>
      <c r="AY89" s="149" t="str">
        <f>IF(AY87="","",VLOOKUP(AY87,【記載例】シフト記号表!$C$5:$Y$46,23,FALSE))</f>
        <v>-</v>
      </c>
      <c r="AZ89" s="149">
        <f>IF(AZ87="","",VLOOKUP(AZ87,【記載例】シフト記号表!$C$5:$Y$46,23,FALSE))</f>
        <v>1.9999999999999991</v>
      </c>
      <c r="BA89" s="149">
        <f>IF(BA87="","",VLOOKUP(BA87,【記載例】シフト記号表!$C$5:$Y$46,23,FALSE))</f>
        <v>2.9999999999999991</v>
      </c>
      <c r="BB89" s="150">
        <f>IF(BB87="","",VLOOKUP(BB87,【記載例】シフト記号表!$C$5:$Y$46,23,FALSE))</f>
        <v>2.9999999999999991</v>
      </c>
      <c r="BC89" s="148">
        <f>IF(BC87="","",VLOOKUP(BC87,【記載例】シフト記号表!$C$5:$Y$46,23,FALSE))</f>
        <v>1.9999999999999991</v>
      </c>
      <c r="BD89" s="149" t="str">
        <f>IF(BD87="","",VLOOKUP(BD87,【記載例】シフト記号表!$C$5:$Y$46,23,FALSE))</f>
        <v>-</v>
      </c>
      <c r="BE89" s="149" t="str">
        <f>IF(BE87="","",VLOOKUP(BE87,シフト記号表!$C$5:$Y$46,23,FALSE))</f>
        <v/>
      </c>
      <c r="BF89" s="350">
        <f>IF($BI$3="計画",SUM(AA89:BB89),IF($BI$3="実績",SUM(AA89:BE89),""))</f>
        <v>79</v>
      </c>
      <c r="BG89" s="351"/>
      <c r="BH89" s="352">
        <f>IF($BI$3="計画",BF89/4,IF($BI$3="実績",(BF89/($T$10/7)),""))</f>
        <v>18.433333333333334</v>
      </c>
      <c r="BI89" s="353"/>
      <c r="BJ89" s="337"/>
      <c r="BK89" s="322"/>
      <c r="BL89" s="322"/>
      <c r="BM89" s="322"/>
      <c r="BN89" s="338"/>
    </row>
    <row r="90" spans="2:66" ht="20.25" customHeight="1" x14ac:dyDescent="0.4">
      <c r="B90" s="152"/>
      <c r="C90" s="354"/>
      <c r="D90" s="355"/>
      <c r="E90" s="307"/>
      <c r="F90" s="308"/>
      <c r="G90" s="339"/>
      <c r="H90" s="340"/>
      <c r="I90" s="135"/>
      <c r="J90" s="133"/>
      <c r="K90" s="135"/>
      <c r="L90" s="133"/>
      <c r="M90" s="358"/>
      <c r="N90" s="359"/>
      <c r="O90" s="343"/>
      <c r="P90" s="344"/>
      <c r="Q90" s="344"/>
      <c r="R90" s="340"/>
      <c r="S90" s="362" t="s">
        <v>196</v>
      </c>
      <c r="T90" s="363"/>
      <c r="U90" s="364"/>
      <c r="V90" s="155" t="s">
        <v>17</v>
      </c>
      <c r="W90" s="163"/>
      <c r="X90" s="163"/>
      <c r="Y90" s="164"/>
      <c r="Z90" s="169"/>
      <c r="AA90" s="159" t="s">
        <v>42</v>
      </c>
      <c r="AB90" s="160" t="s">
        <v>212</v>
      </c>
      <c r="AC90" s="160" t="s">
        <v>52</v>
      </c>
      <c r="AD90" s="160" t="s">
        <v>52</v>
      </c>
      <c r="AE90" s="160" t="s">
        <v>42</v>
      </c>
      <c r="AF90" s="160" t="s">
        <v>63</v>
      </c>
      <c r="AG90" s="161" t="s">
        <v>42</v>
      </c>
      <c r="AH90" s="159" t="s">
        <v>52</v>
      </c>
      <c r="AI90" s="160" t="s">
        <v>42</v>
      </c>
      <c r="AJ90" s="160" t="s">
        <v>52</v>
      </c>
      <c r="AK90" s="160" t="s">
        <v>52</v>
      </c>
      <c r="AL90" s="160" t="s">
        <v>42</v>
      </c>
      <c r="AM90" s="160" t="s">
        <v>42</v>
      </c>
      <c r="AN90" s="161" t="s">
        <v>63</v>
      </c>
      <c r="AO90" s="159" t="s">
        <v>42</v>
      </c>
      <c r="AP90" s="160" t="s">
        <v>52</v>
      </c>
      <c r="AQ90" s="160" t="s">
        <v>52</v>
      </c>
      <c r="AR90" s="160" t="s">
        <v>52</v>
      </c>
      <c r="AS90" s="160" t="s">
        <v>212</v>
      </c>
      <c r="AT90" s="160" t="s">
        <v>212</v>
      </c>
      <c r="AU90" s="161" t="s">
        <v>42</v>
      </c>
      <c r="AV90" s="159" t="s">
        <v>63</v>
      </c>
      <c r="AW90" s="160" t="s">
        <v>42</v>
      </c>
      <c r="AX90" s="160" t="s">
        <v>212</v>
      </c>
      <c r="AY90" s="160" t="s">
        <v>52</v>
      </c>
      <c r="AZ90" s="160" t="s">
        <v>42</v>
      </c>
      <c r="BA90" s="160" t="s">
        <v>42</v>
      </c>
      <c r="BB90" s="161" t="s">
        <v>212</v>
      </c>
      <c r="BC90" s="159" t="s">
        <v>52</v>
      </c>
      <c r="BD90" s="160" t="s">
        <v>42</v>
      </c>
      <c r="BE90" s="162"/>
      <c r="BF90" s="365"/>
      <c r="BG90" s="366"/>
      <c r="BH90" s="367"/>
      <c r="BI90" s="368"/>
      <c r="BJ90" s="369"/>
      <c r="BK90" s="363"/>
      <c r="BL90" s="363"/>
      <c r="BM90" s="363"/>
      <c r="BN90" s="370"/>
    </row>
    <row r="91" spans="2:66" ht="20.25" customHeight="1" x14ac:dyDescent="0.4">
      <c r="B91" s="134">
        <f>B88+1</f>
        <v>25</v>
      </c>
      <c r="C91" s="302"/>
      <c r="D91" s="306"/>
      <c r="E91" s="307"/>
      <c r="F91" s="308"/>
      <c r="G91" s="339" t="s">
        <v>132</v>
      </c>
      <c r="H91" s="340"/>
      <c r="I91" s="135"/>
      <c r="J91" s="133"/>
      <c r="K91" s="135"/>
      <c r="L91" s="133"/>
      <c r="M91" s="341" t="s">
        <v>110</v>
      </c>
      <c r="N91" s="342"/>
      <c r="O91" s="343" t="s">
        <v>111</v>
      </c>
      <c r="P91" s="344"/>
      <c r="Q91" s="344"/>
      <c r="R91" s="340"/>
      <c r="S91" s="318"/>
      <c r="T91" s="319"/>
      <c r="U91" s="320"/>
      <c r="V91" s="136" t="s">
        <v>82</v>
      </c>
      <c r="W91" s="137"/>
      <c r="X91" s="137"/>
      <c r="Y91" s="138"/>
      <c r="Z91" s="139"/>
      <c r="AA91" s="140" t="str">
        <f>IF(AA90="","",VLOOKUP(AA90,【記載例】シフト記号表!$C$5:$W$46,21,FALSE))</f>
        <v>-</v>
      </c>
      <c r="AB91" s="141">
        <f>IF(AB90="","",VLOOKUP(AB90,【記載例】シフト記号表!$C$5:$W$46,21,FALSE))</f>
        <v>5.9999999999999991</v>
      </c>
      <c r="AC91" s="141">
        <f>IF(AC90="","",VLOOKUP(AC90,【記載例】シフト記号表!$C$5:$W$46,21,FALSE))</f>
        <v>5.0000000000000009</v>
      </c>
      <c r="AD91" s="141">
        <f>IF(AD90="","",VLOOKUP(AD90,【記載例】シフト記号表!$C$5:$W$46,21,FALSE))</f>
        <v>5.0000000000000009</v>
      </c>
      <c r="AE91" s="141" t="str">
        <f>IF(AE90="","",VLOOKUP(AE90,【記載例】シフト記号表!$C$5:$W$46,21,FALSE))</f>
        <v>-</v>
      </c>
      <c r="AF91" s="141">
        <f>IF(AF90="","",VLOOKUP(AF90,【記載例】シフト記号表!$C$5:$W$46,21,FALSE))</f>
        <v>2</v>
      </c>
      <c r="AG91" s="142" t="str">
        <f>IF(AG90="","",VLOOKUP(AG90,【記載例】シフト記号表!$C$5:$W$46,21,FALSE))</f>
        <v>-</v>
      </c>
      <c r="AH91" s="140">
        <f>IF(AH90="","",VLOOKUP(AH90,【記載例】シフト記号表!$C$5:$W$46,21,FALSE))</f>
        <v>5.0000000000000009</v>
      </c>
      <c r="AI91" s="141" t="str">
        <f>IF(AI90="","",VLOOKUP(AI90,【記載例】シフト記号表!$C$5:$W$46,21,FALSE))</f>
        <v>-</v>
      </c>
      <c r="AJ91" s="141">
        <f>IF(AJ90="","",VLOOKUP(AJ90,【記載例】シフト記号表!$C$5:$W$46,21,FALSE))</f>
        <v>5.0000000000000009</v>
      </c>
      <c r="AK91" s="141">
        <f>IF(AK90="","",VLOOKUP(AK90,【記載例】シフト記号表!$C$5:$W$46,21,FALSE))</f>
        <v>5.0000000000000009</v>
      </c>
      <c r="AL91" s="141" t="str">
        <f>IF(AL90="","",VLOOKUP(AL90,【記載例】シフト記号表!$C$5:$W$46,21,FALSE))</f>
        <v>-</v>
      </c>
      <c r="AM91" s="141" t="str">
        <f>IF(AM90="","",VLOOKUP(AM90,【記載例】シフト記号表!$C$5:$W$46,21,FALSE))</f>
        <v>-</v>
      </c>
      <c r="AN91" s="142">
        <f>IF(AN90="","",VLOOKUP(AN90,【記載例】シフト記号表!$C$5:$W$46,21,FALSE))</f>
        <v>2</v>
      </c>
      <c r="AO91" s="140" t="str">
        <f>IF(AO90="","",VLOOKUP(AO90,【記載例】シフト記号表!$C$5:$W$46,21,FALSE))</f>
        <v>-</v>
      </c>
      <c r="AP91" s="141">
        <f>IF(AP90="","",VLOOKUP(AP90,【記載例】シフト記号表!$C$5:$W$46,21,FALSE))</f>
        <v>5.0000000000000009</v>
      </c>
      <c r="AQ91" s="141">
        <f>IF(AQ90="","",VLOOKUP(AQ90,【記載例】シフト記号表!$C$5:$W$46,21,FALSE))</f>
        <v>5.0000000000000009</v>
      </c>
      <c r="AR91" s="141">
        <f>IF(AR90="","",VLOOKUP(AR90,【記載例】シフト記号表!$C$5:$W$46,21,FALSE))</f>
        <v>5.0000000000000009</v>
      </c>
      <c r="AS91" s="141">
        <f>IF(AS90="","",VLOOKUP(AS90,【記載例】シフト記号表!$C$5:$W$46,21,FALSE))</f>
        <v>5.9999999999999991</v>
      </c>
      <c r="AT91" s="141">
        <f>IF(AT90="","",VLOOKUP(AT90,【記載例】シフト記号表!$C$5:$W$46,21,FALSE))</f>
        <v>5.9999999999999991</v>
      </c>
      <c r="AU91" s="142" t="str">
        <f>IF(AU90="","",VLOOKUP(AU90,【記載例】シフト記号表!$C$5:$W$46,21,FALSE))</f>
        <v>-</v>
      </c>
      <c r="AV91" s="140">
        <f>IF(AV90="","",VLOOKUP(AV90,【記載例】シフト記号表!$C$5:$W$46,21,FALSE))</f>
        <v>2</v>
      </c>
      <c r="AW91" s="141" t="str">
        <f>IF(AW90="","",VLOOKUP(AW90,【記載例】シフト記号表!$C$5:$W$46,21,FALSE))</f>
        <v>-</v>
      </c>
      <c r="AX91" s="141">
        <f>IF(AX90="","",VLOOKUP(AX90,【記載例】シフト記号表!$C$5:$W$46,21,FALSE))</f>
        <v>5.9999999999999991</v>
      </c>
      <c r="AY91" s="141">
        <f>IF(AY90="","",VLOOKUP(AY90,【記載例】シフト記号表!$C$5:$W$46,21,FALSE))</f>
        <v>5.0000000000000009</v>
      </c>
      <c r="AZ91" s="141" t="str">
        <f>IF(AZ90="","",VLOOKUP(AZ90,【記載例】シフト記号表!$C$5:$W$46,21,FALSE))</f>
        <v>-</v>
      </c>
      <c r="BA91" s="141" t="str">
        <f>IF(BA90="","",VLOOKUP(BA90,【記載例】シフト記号表!$C$5:$W$46,21,FALSE))</f>
        <v>-</v>
      </c>
      <c r="BB91" s="142">
        <f>IF(BB90="","",VLOOKUP(BB90,【記載例】シフト記号表!$C$5:$W$46,21,FALSE))</f>
        <v>5.9999999999999991</v>
      </c>
      <c r="BC91" s="140">
        <f>IF(BC90="","",VLOOKUP(BC90,【記載例】シフト記号表!$C$5:$W$46,21,FALSE))</f>
        <v>5.0000000000000009</v>
      </c>
      <c r="BD91" s="141" t="str">
        <f>IF(BD90="","",VLOOKUP(BD90,【記載例】シフト記号表!$C$5:$W$46,21,FALSE))</f>
        <v>-</v>
      </c>
      <c r="BE91" s="141" t="str">
        <f>IF(BE90="","",VLOOKUP(BE90,シフト記号表!$C$5:$W$46,21,FALSE))</f>
        <v/>
      </c>
      <c r="BF91" s="345">
        <f>IF($BI$3="計画",SUM(AA91:BB91),IF($BI$3="実績",SUM(AA91:BE91),""))</f>
        <v>86</v>
      </c>
      <c r="BG91" s="346"/>
      <c r="BH91" s="347">
        <f>IF($BI$3="計画",BF91/4,IF($BI$3="実績",(BF91/($T$10/7)),""))</f>
        <v>20.066666666666666</v>
      </c>
      <c r="BI91" s="348"/>
      <c r="BJ91" s="335"/>
      <c r="BK91" s="319"/>
      <c r="BL91" s="319"/>
      <c r="BM91" s="319"/>
      <c r="BN91" s="336"/>
    </row>
    <row r="92" spans="2:66" ht="20.25" customHeight="1" x14ac:dyDescent="0.4">
      <c r="B92" s="143"/>
      <c r="C92" s="302"/>
      <c r="D92" s="306"/>
      <c r="E92" s="307"/>
      <c r="F92" s="308"/>
      <c r="G92" s="349"/>
      <c r="H92" s="325"/>
      <c r="I92" s="324" t="str">
        <f>G91</f>
        <v>介護職員</v>
      </c>
      <c r="J92" s="325"/>
      <c r="K92" s="324" t="str">
        <f>M91</f>
        <v>A</v>
      </c>
      <c r="L92" s="325"/>
      <c r="M92" s="326"/>
      <c r="N92" s="327"/>
      <c r="O92" s="324"/>
      <c r="P92" s="328"/>
      <c r="Q92" s="328"/>
      <c r="R92" s="325"/>
      <c r="S92" s="321"/>
      <c r="T92" s="322"/>
      <c r="U92" s="323"/>
      <c r="V92" s="144" t="s">
        <v>124</v>
      </c>
      <c r="W92" s="170"/>
      <c r="X92" s="170"/>
      <c r="Y92" s="171"/>
      <c r="Z92" s="172"/>
      <c r="AA92" s="148" t="str">
        <f>IF(AA90="","",VLOOKUP(AA90,【記載例】シフト記号表!$C$5:$Y$46,23,FALSE))</f>
        <v>-</v>
      </c>
      <c r="AB92" s="149">
        <f>IF(AB90="","",VLOOKUP(AB90,【記載例】シフト記号表!$C$5:$Y$46,23,FALSE))</f>
        <v>1.9999999999999991</v>
      </c>
      <c r="AC92" s="149">
        <f>IF(AC90="","",VLOOKUP(AC90,【記載例】シフト記号表!$C$5:$Y$46,23,FALSE))</f>
        <v>2.9999999999999991</v>
      </c>
      <c r="AD92" s="149">
        <f>IF(AD90="","",VLOOKUP(AD90,【記載例】シフト記号表!$C$5:$Y$46,23,FALSE))</f>
        <v>2.9999999999999991</v>
      </c>
      <c r="AE92" s="149" t="str">
        <f>IF(AE90="","",VLOOKUP(AE90,【記載例】シフト記号表!$C$5:$Y$46,23,FALSE))</f>
        <v>-</v>
      </c>
      <c r="AF92" s="149">
        <f>IF(AF90="","",VLOOKUP(AF90,【記載例】シフト記号表!$C$5:$Y$46,23,FALSE))</f>
        <v>14</v>
      </c>
      <c r="AG92" s="150" t="str">
        <f>IF(AG90="","",VLOOKUP(AG90,【記載例】シフト記号表!$C$5:$Y$46,23,FALSE))</f>
        <v>-</v>
      </c>
      <c r="AH92" s="148">
        <f>IF(AH90="","",VLOOKUP(AH90,【記載例】シフト記号表!$C$5:$Y$46,23,FALSE))</f>
        <v>2.9999999999999991</v>
      </c>
      <c r="AI92" s="149" t="str">
        <f>IF(AI90="","",VLOOKUP(AI90,【記載例】シフト記号表!$C$5:$Y$46,23,FALSE))</f>
        <v>-</v>
      </c>
      <c r="AJ92" s="149">
        <f>IF(AJ90="","",VLOOKUP(AJ90,【記載例】シフト記号表!$C$5:$Y$46,23,FALSE))</f>
        <v>2.9999999999999991</v>
      </c>
      <c r="AK92" s="149">
        <f>IF(AK90="","",VLOOKUP(AK90,【記載例】シフト記号表!$C$5:$Y$46,23,FALSE))</f>
        <v>2.9999999999999991</v>
      </c>
      <c r="AL92" s="149" t="str">
        <f>IF(AL90="","",VLOOKUP(AL90,【記載例】シフト記号表!$C$5:$Y$46,23,FALSE))</f>
        <v>-</v>
      </c>
      <c r="AM92" s="149" t="str">
        <f>IF(AM90="","",VLOOKUP(AM90,【記載例】シフト記号表!$C$5:$Y$46,23,FALSE))</f>
        <v>-</v>
      </c>
      <c r="AN92" s="150">
        <f>IF(AN90="","",VLOOKUP(AN90,【記載例】シフト記号表!$C$5:$Y$46,23,FALSE))</f>
        <v>14</v>
      </c>
      <c r="AO92" s="148" t="str">
        <f>IF(AO90="","",VLOOKUP(AO90,【記載例】シフト記号表!$C$5:$Y$46,23,FALSE))</f>
        <v>-</v>
      </c>
      <c r="AP92" s="149">
        <f>IF(AP90="","",VLOOKUP(AP90,【記載例】シフト記号表!$C$5:$Y$46,23,FALSE))</f>
        <v>2.9999999999999991</v>
      </c>
      <c r="AQ92" s="149">
        <f>IF(AQ90="","",VLOOKUP(AQ90,【記載例】シフト記号表!$C$5:$Y$46,23,FALSE))</f>
        <v>2.9999999999999991</v>
      </c>
      <c r="AR92" s="149">
        <f>IF(AR90="","",VLOOKUP(AR90,【記載例】シフト記号表!$C$5:$Y$46,23,FALSE))</f>
        <v>2.9999999999999991</v>
      </c>
      <c r="AS92" s="149">
        <f>IF(AS90="","",VLOOKUP(AS90,【記載例】シフト記号表!$C$5:$Y$46,23,FALSE))</f>
        <v>1.9999999999999991</v>
      </c>
      <c r="AT92" s="149">
        <f>IF(AT90="","",VLOOKUP(AT90,【記載例】シフト記号表!$C$5:$Y$46,23,FALSE))</f>
        <v>1.9999999999999991</v>
      </c>
      <c r="AU92" s="150" t="str">
        <f>IF(AU90="","",VLOOKUP(AU90,【記載例】シフト記号表!$C$5:$Y$46,23,FALSE))</f>
        <v>-</v>
      </c>
      <c r="AV92" s="148">
        <f>IF(AV90="","",VLOOKUP(AV90,【記載例】シフト記号表!$C$5:$Y$46,23,FALSE))</f>
        <v>14</v>
      </c>
      <c r="AW92" s="149" t="str">
        <f>IF(AW90="","",VLOOKUP(AW90,【記載例】シフト記号表!$C$5:$Y$46,23,FALSE))</f>
        <v>-</v>
      </c>
      <c r="AX92" s="149">
        <f>IF(AX90="","",VLOOKUP(AX90,【記載例】シフト記号表!$C$5:$Y$46,23,FALSE))</f>
        <v>1.9999999999999991</v>
      </c>
      <c r="AY92" s="149">
        <f>IF(AY90="","",VLOOKUP(AY90,【記載例】シフト記号表!$C$5:$Y$46,23,FALSE))</f>
        <v>2.9999999999999991</v>
      </c>
      <c r="AZ92" s="149" t="str">
        <f>IF(AZ90="","",VLOOKUP(AZ90,【記載例】シフト記号表!$C$5:$Y$46,23,FALSE))</f>
        <v>-</v>
      </c>
      <c r="BA92" s="149" t="str">
        <f>IF(BA90="","",VLOOKUP(BA90,【記載例】シフト記号表!$C$5:$Y$46,23,FALSE))</f>
        <v>-</v>
      </c>
      <c r="BB92" s="150">
        <f>IF(BB90="","",VLOOKUP(BB90,【記載例】シフト記号表!$C$5:$Y$46,23,FALSE))</f>
        <v>1.9999999999999991</v>
      </c>
      <c r="BC92" s="148">
        <f>IF(BC90="","",VLOOKUP(BC90,【記載例】シフト記号表!$C$5:$Y$46,23,FALSE))</f>
        <v>2.9999999999999991</v>
      </c>
      <c r="BD92" s="149" t="str">
        <f>IF(BD90="","",VLOOKUP(BD90,【記載例】シフト記号表!$C$5:$Y$46,23,FALSE))</f>
        <v>-</v>
      </c>
      <c r="BE92" s="149" t="str">
        <f>IF(BE90="","",VLOOKUP(BE90,シフト記号表!$C$5:$Y$46,23,FALSE))</f>
        <v/>
      </c>
      <c r="BF92" s="350">
        <f>IF($BI$3="計画",SUM(AA92:BB92),IF($BI$3="実績",SUM(AA92:BE92),""))</f>
        <v>82</v>
      </c>
      <c r="BG92" s="351"/>
      <c r="BH92" s="352">
        <f>IF($BI$3="計画",BF92/4,IF($BI$3="実績",(BF92/($T$10/7)),""))</f>
        <v>19.133333333333333</v>
      </c>
      <c r="BI92" s="353"/>
      <c r="BJ92" s="337"/>
      <c r="BK92" s="322"/>
      <c r="BL92" s="322"/>
      <c r="BM92" s="322"/>
      <c r="BN92" s="338"/>
    </row>
    <row r="93" spans="2:66" ht="20.25" customHeight="1" x14ac:dyDescent="0.4">
      <c r="B93" s="152"/>
      <c r="C93" s="354"/>
      <c r="D93" s="355"/>
      <c r="E93" s="307"/>
      <c r="F93" s="308"/>
      <c r="G93" s="339"/>
      <c r="H93" s="340"/>
      <c r="I93" s="135"/>
      <c r="J93" s="133"/>
      <c r="K93" s="135"/>
      <c r="L93" s="133"/>
      <c r="M93" s="358"/>
      <c r="N93" s="359"/>
      <c r="O93" s="343"/>
      <c r="P93" s="344"/>
      <c r="Q93" s="344"/>
      <c r="R93" s="340"/>
      <c r="S93" s="362" t="s">
        <v>197</v>
      </c>
      <c r="T93" s="363"/>
      <c r="U93" s="364"/>
      <c r="V93" s="155" t="s">
        <v>17</v>
      </c>
      <c r="W93" s="163"/>
      <c r="X93" s="163"/>
      <c r="Y93" s="164"/>
      <c r="Z93" s="169"/>
      <c r="AA93" s="159" t="s">
        <v>212</v>
      </c>
      <c r="AB93" s="160" t="s">
        <v>42</v>
      </c>
      <c r="AC93" s="160" t="s">
        <v>212</v>
      </c>
      <c r="AD93" s="160" t="s">
        <v>42</v>
      </c>
      <c r="AE93" s="160" t="s">
        <v>52</v>
      </c>
      <c r="AF93" s="160" t="s">
        <v>42</v>
      </c>
      <c r="AG93" s="161" t="s">
        <v>63</v>
      </c>
      <c r="AH93" s="159" t="s">
        <v>42</v>
      </c>
      <c r="AI93" s="160" t="s">
        <v>52</v>
      </c>
      <c r="AJ93" s="160" t="s">
        <v>52</v>
      </c>
      <c r="AK93" s="160" t="s">
        <v>212</v>
      </c>
      <c r="AL93" s="160" t="s">
        <v>212</v>
      </c>
      <c r="AM93" s="160" t="s">
        <v>42</v>
      </c>
      <c r="AN93" s="161" t="s">
        <v>52</v>
      </c>
      <c r="AO93" s="159" t="s">
        <v>63</v>
      </c>
      <c r="AP93" s="160" t="s">
        <v>42</v>
      </c>
      <c r="AQ93" s="160" t="s">
        <v>212</v>
      </c>
      <c r="AR93" s="160" t="s">
        <v>42</v>
      </c>
      <c r="AS93" s="160" t="s">
        <v>52</v>
      </c>
      <c r="AT93" s="160" t="s">
        <v>52</v>
      </c>
      <c r="AU93" s="161" t="s">
        <v>42</v>
      </c>
      <c r="AV93" s="159" t="s">
        <v>42</v>
      </c>
      <c r="AW93" s="160" t="s">
        <v>63</v>
      </c>
      <c r="AX93" s="160" t="s">
        <v>42</v>
      </c>
      <c r="AY93" s="160" t="s">
        <v>212</v>
      </c>
      <c r="AZ93" s="160" t="s">
        <v>52</v>
      </c>
      <c r="BA93" s="160" t="s">
        <v>52</v>
      </c>
      <c r="BB93" s="161" t="s">
        <v>42</v>
      </c>
      <c r="BC93" s="159" t="s">
        <v>42</v>
      </c>
      <c r="BD93" s="160" t="s">
        <v>52</v>
      </c>
      <c r="BE93" s="162"/>
      <c r="BF93" s="365"/>
      <c r="BG93" s="366"/>
      <c r="BH93" s="367"/>
      <c r="BI93" s="368"/>
      <c r="BJ93" s="369"/>
      <c r="BK93" s="363"/>
      <c r="BL93" s="363"/>
      <c r="BM93" s="363"/>
      <c r="BN93" s="370"/>
    </row>
    <row r="94" spans="2:66" ht="20.25" customHeight="1" x14ac:dyDescent="0.4">
      <c r="B94" s="134">
        <f>B91+1</f>
        <v>26</v>
      </c>
      <c r="C94" s="302"/>
      <c r="D94" s="306"/>
      <c r="E94" s="307"/>
      <c r="F94" s="308"/>
      <c r="G94" s="339" t="s">
        <v>132</v>
      </c>
      <c r="H94" s="340"/>
      <c r="I94" s="135"/>
      <c r="J94" s="133"/>
      <c r="K94" s="135"/>
      <c r="L94" s="133"/>
      <c r="M94" s="341" t="s">
        <v>110</v>
      </c>
      <c r="N94" s="342"/>
      <c r="O94" s="343" t="s">
        <v>111</v>
      </c>
      <c r="P94" s="344"/>
      <c r="Q94" s="344"/>
      <c r="R94" s="340"/>
      <c r="S94" s="318"/>
      <c r="T94" s="319"/>
      <c r="U94" s="320"/>
      <c r="V94" s="136" t="s">
        <v>82</v>
      </c>
      <c r="W94" s="137"/>
      <c r="X94" s="137"/>
      <c r="Y94" s="138"/>
      <c r="Z94" s="139"/>
      <c r="AA94" s="140">
        <f>IF(AA93="","",VLOOKUP(AA93,【記載例】シフト記号表!$C$5:$W$46,21,FALSE))</f>
        <v>5.9999999999999991</v>
      </c>
      <c r="AB94" s="141" t="str">
        <f>IF(AB93="","",VLOOKUP(AB93,【記載例】シフト記号表!$C$5:$W$46,21,FALSE))</f>
        <v>-</v>
      </c>
      <c r="AC94" s="141">
        <f>IF(AC93="","",VLOOKUP(AC93,【記載例】シフト記号表!$C$5:$W$46,21,FALSE))</f>
        <v>5.9999999999999991</v>
      </c>
      <c r="AD94" s="141" t="str">
        <f>IF(AD93="","",VLOOKUP(AD93,【記載例】シフト記号表!$C$5:$W$46,21,FALSE))</f>
        <v>-</v>
      </c>
      <c r="AE94" s="141">
        <f>IF(AE93="","",VLOOKUP(AE93,【記載例】シフト記号表!$C$5:$W$46,21,FALSE))</f>
        <v>5.0000000000000009</v>
      </c>
      <c r="AF94" s="141" t="str">
        <f>IF(AF93="","",VLOOKUP(AF93,【記載例】シフト記号表!$C$5:$W$46,21,FALSE))</f>
        <v>-</v>
      </c>
      <c r="AG94" s="142">
        <f>IF(AG93="","",VLOOKUP(AG93,【記載例】シフト記号表!$C$5:$W$46,21,FALSE))</f>
        <v>2</v>
      </c>
      <c r="AH94" s="140" t="str">
        <f>IF(AH93="","",VLOOKUP(AH93,【記載例】シフト記号表!$C$5:$W$46,21,FALSE))</f>
        <v>-</v>
      </c>
      <c r="AI94" s="141">
        <f>IF(AI93="","",VLOOKUP(AI93,【記載例】シフト記号表!$C$5:$W$46,21,FALSE))</f>
        <v>5.0000000000000009</v>
      </c>
      <c r="AJ94" s="141">
        <f>IF(AJ93="","",VLOOKUP(AJ93,【記載例】シフト記号表!$C$5:$W$46,21,FALSE))</f>
        <v>5.0000000000000009</v>
      </c>
      <c r="AK94" s="141">
        <f>IF(AK93="","",VLOOKUP(AK93,【記載例】シフト記号表!$C$5:$W$46,21,FALSE))</f>
        <v>5.9999999999999991</v>
      </c>
      <c r="AL94" s="141">
        <f>IF(AL93="","",VLOOKUP(AL93,【記載例】シフト記号表!$C$5:$W$46,21,FALSE))</f>
        <v>5.9999999999999991</v>
      </c>
      <c r="AM94" s="141" t="str">
        <f>IF(AM93="","",VLOOKUP(AM93,【記載例】シフト記号表!$C$5:$W$46,21,FALSE))</f>
        <v>-</v>
      </c>
      <c r="AN94" s="142">
        <f>IF(AN93="","",VLOOKUP(AN93,【記載例】シフト記号表!$C$5:$W$46,21,FALSE))</f>
        <v>5.0000000000000009</v>
      </c>
      <c r="AO94" s="140">
        <f>IF(AO93="","",VLOOKUP(AO93,【記載例】シフト記号表!$C$5:$W$46,21,FALSE))</f>
        <v>2</v>
      </c>
      <c r="AP94" s="141" t="str">
        <f>IF(AP93="","",VLOOKUP(AP93,【記載例】シフト記号表!$C$5:$W$46,21,FALSE))</f>
        <v>-</v>
      </c>
      <c r="AQ94" s="141">
        <f>IF(AQ93="","",VLOOKUP(AQ93,【記載例】シフト記号表!$C$5:$W$46,21,FALSE))</f>
        <v>5.9999999999999991</v>
      </c>
      <c r="AR94" s="141" t="str">
        <f>IF(AR93="","",VLOOKUP(AR93,【記載例】シフト記号表!$C$5:$W$46,21,FALSE))</f>
        <v>-</v>
      </c>
      <c r="AS94" s="141">
        <f>IF(AS93="","",VLOOKUP(AS93,【記載例】シフト記号表!$C$5:$W$46,21,FALSE))</f>
        <v>5.0000000000000009</v>
      </c>
      <c r="AT94" s="141">
        <f>IF(AT93="","",VLOOKUP(AT93,【記載例】シフト記号表!$C$5:$W$46,21,FALSE))</f>
        <v>5.0000000000000009</v>
      </c>
      <c r="AU94" s="142" t="str">
        <f>IF(AU93="","",VLOOKUP(AU93,【記載例】シフト記号表!$C$5:$W$46,21,FALSE))</f>
        <v>-</v>
      </c>
      <c r="AV94" s="140" t="str">
        <f>IF(AV93="","",VLOOKUP(AV93,【記載例】シフト記号表!$C$5:$W$46,21,FALSE))</f>
        <v>-</v>
      </c>
      <c r="AW94" s="141">
        <f>IF(AW93="","",VLOOKUP(AW93,【記載例】シフト記号表!$C$5:$W$46,21,FALSE))</f>
        <v>2</v>
      </c>
      <c r="AX94" s="141" t="str">
        <f>IF(AX93="","",VLOOKUP(AX93,【記載例】シフト記号表!$C$5:$W$46,21,FALSE))</f>
        <v>-</v>
      </c>
      <c r="AY94" s="141">
        <f>IF(AY93="","",VLOOKUP(AY93,【記載例】シフト記号表!$C$5:$W$46,21,FALSE))</f>
        <v>5.9999999999999991</v>
      </c>
      <c r="AZ94" s="141">
        <f>IF(AZ93="","",VLOOKUP(AZ93,【記載例】シフト記号表!$C$5:$W$46,21,FALSE))</f>
        <v>5.0000000000000009</v>
      </c>
      <c r="BA94" s="141">
        <f>IF(BA93="","",VLOOKUP(BA93,【記載例】シフト記号表!$C$5:$W$46,21,FALSE))</f>
        <v>5.0000000000000009</v>
      </c>
      <c r="BB94" s="142" t="str">
        <f>IF(BB93="","",VLOOKUP(BB93,【記載例】シフト記号表!$C$5:$W$46,21,FALSE))</f>
        <v>-</v>
      </c>
      <c r="BC94" s="140" t="str">
        <f>IF(BC93="","",VLOOKUP(BC93,【記載例】シフト記号表!$C$5:$W$46,21,FALSE))</f>
        <v>-</v>
      </c>
      <c r="BD94" s="141">
        <f>IF(BD93="","",VLOOKUP(BD93,【記載例】シフト記号表!$C$5:$W$46,21,FALSE))</f>
        <v>5.0000000000000009</v>
      </c>
      <c r="BE94" s="141" t="str">
        <f>IF(BE93="","",VLOOKUP(BE93,シフト記号表!$C$5:$W$46,21,FALSE))</f>
        <v/>
      </c>
      <c r="BF94" s="345">
        <f>IF($BI$3="計画",SUM(AA94:BB94),IF($BI$3="実績",SUM(AA94:BE94),""))</f>
        <v>87</v>
      </c>
      <c r="BG94" s="346"/>
      <c r="BH94" s="347">
        <f>IF($BI$3="計画",BF94/4,IF($BI$3="実績",(BF94/($T$10/7)),""))</f>
        <v>20.3</v>
      </c>
      <c r="BI94" s="348"/>
      <c r="BJ94" s="335"/>
      <c r="BK94" s="319"/>
      <c r="BL94" s="319"/>
      <c r="BM94" s="319"/>
      <c r="BN94" s="336"/>
    </row>
    <row r="95" spans="2:66" ht="20.25" customHeight="1" x14ac:dyDescent="0.4">
      <c r="B95" s="143"/>
      <c r="C95" s="302"/>
      <c r="D95" s="306"/>
      <c r="E95" s="307"/>
      <c r="F95" s="308"/>
      <c r="G95" s="349"/>
      <c r="H95" s="325"/>
      <c r="I95" s="324" t="str">
        <f>G94</f>
        <v>介護職員</v>
      </c>
      <c r="J95" s="325"/>
      <c r="K95" s="324" t="str">
        <f>M94</f>
        <v>A</v>
      </c>
      <c r="L95" s="325"/>
      <c r="M95" s="326"/>
      <c r="N95" s="327"/>
      <c r="O95" s="324"/>
      <c r="P95" s="328"/>
      <c r="Q95" s="328"/>
      <c r="R95" s="325"/>
      <c r="S95" s="321"/>
      <c r="T95" s="322"/>
      <c r="U95" s="323"/>
      <c r="V95" s="144" t="s">
        <v>124</v>
      </c>
      <c r="W95" s="170"/>
      <c r="X95" s="170"/>
      <c r="Y95" s="171"/>
      <c r="Z95" s="172"/>
      <c r="AA95" s="148">
        <f>IF(AA93="","",VLOOKUP(AA93,【記載例】シフト記号表!$C$5:$Y$46,23,FALSE))</f>
        <v>1.9999999999999991</v>
      </c>
      <c r="AB95" s="149" t="str">
        <f>IF(AB93="","",VLOOKUP(AB93,【記載例】シフト記号表!$C$5:$Y$46,23,FALSE))</f>
        <v>-</v>
      </c>
      <c r="AC95" s="149">
        <f>IF(AC93="","",VLOOKUP(AC93,【記載例】シフト記号表!$C$5:$Y$46,23,FALSE))</f>
        <v>1.9999999999999991</v>
      </c>
      <c r="AD95" s="149" t="str">
        <f>IF(AD93="","",VLOOKUP(AD93,【記載例】シフト記号表!$C$5:$Y$46,23,FALSE))</f>
        <v>-</v>
      </c>
      <c r="AE95" s="149">
        <f>IF(AE93="","",VLOOKUP(AE93,【記載例】シフト記号表!$C$5:$Y$46,23,FALSE))</f>
        <v>2.9999999999999991</v>
      </c>
      <c r="AF95" s="149" t="str">
        <f>IF(AF93="","",VLOOKUP(AF93,【記載例】シフト記号表!$C$5:$Y$46,23,FALSE))</f>
        <v>-</v>
      </c>
      <c r="AG95" s="150">
        <f>IF(AG93="","",VLOOKUP(AG93,【記載例】シフト記号表!$C$5:$Y$46,23,FALSE))</f>
        <v>14</v>
      </c>
      <c r="AH95" s="148" t="str">
        <f>IF(AH93="","",VLOOKUP(AH93,【記載例】シフト記号表!$C$5:$Y$46,23,FALSE))</f>
        <v>-</v>
      </c>
      <c r="AI95" s="149">
        <f>IF(AI93="","",VLOOKUP(AI93,【記載例】シフト記号表!$C$5:$Y$46,23,FALSE))</f>
        <v>2.9999999999999991</v>
      </c>
      <c r="AJ95" s="149">
        <f>IF(AJ93="","",VLOOKUP(AJ93,【記載例】シフト記号表!$C$5:$Y$46,23,FALSE))</f>
        <v>2.9999999999999991</v>
      </c>
      <c r="AK95" s="149">
        <f>IF(AK93="","",VLOOKUP(AK93,【記載例】シフト記号表!$C$5:$Y$46,23,FALSE))</f>
        <v>1.9999999999999991</v>
      </c>
      <c r="AL95" s="149">
        <f>IF(AL93="","",VLOOKUP(AL93,【記載例】シフト記号表!$C$5:$Y$46,23,FALSE))</f>
        <v>1.9999999999999991</v>
      </c>
      <c r="AM95" s="149" t="str">
        <f>IF(AM93="","",VLOOKUP(AM93,【記載例】シフト記号表!$C$5:$Y$46,23,FALSE))</f>
        <v>-</v>
      </c>
      <c r="AN95" s="150">
        <f>IF(AN93="","",VLOOKUP(AN93,【記載例】シフト記号表!$C$5:$Y$46,23,FALSE))</f>
        <v>2.9999999999999991</v>
      </c>
      <c r="AO95" s="148">
        <f>IF(AO93="","",VLOOKUP(AO93,【記載例】シフト記号表!$C$5:$Y$46,23,FALSE))</f>
        <v>14</v>
      </c>
      <c r="AP95" s="149" t="str">
        <f>IF(AP93="","",VLOOKUP(AP93,【記載例】シフト記号表!$C$5:$Y$46,23,FALSE))</f>
        <v>-</v>
      </c>
      <c r="AQ95" s="149">
        <f>IF(AQ93="","",VLOOKUP(AQ93,【記載例】シフト記号表!$C$5:$Y$46,23,FALSE))</f>
        <v>1.9999999999999991</v>
      </c>
      <c r="AR95" s="149" t="str">
        <f>IF(AR93="","",VLOOKUP(AR93,【記載例】シフト記号表!$C$5:$Y$46,23,FALSE))</f>
        <v>-</v>
      </c>
      <c r="AS95" s="149">
        <f>IF(AS93="","",VLOOKUP(AS93,【記載例】シフト記号表!$C$5:$Y$46,23,FALSE))</f>
        <v>2.9999999999999991</v>
      </c>
      <c r="AT95" s="149">
        <f>IF(AT93="","",VLOOKUP(AT93,【記載例】シフト記号表!$C$5:$Y$46,23,FALSE))</f>
        <v>2.9999999999999991</v>
      </c>
      <c r="AU95" s="150" t="str">
        <f>IF(AU93="","",VLOOKUP(AU93,【記載例】シフト記号表!$C$5:$Y$46,23,FALSE))</f>
        <v>-</v>
      </c>
      <c r="AV95" s="148" t="str">
        <f>IF(AV93="","",VLOOKUP(AV93,【記載例】シフト記号表!$C$5:$Y$46,23,FALSE))</f>
        <v>-</v>
      </c>
      <c r="AW95" s="149">
        <f>IF(AW93="","",VLOOKUP(AW93,【記載例】シフト記号表!$C$5:$Y$46,23,FALSE))</f>
        <v>14</v>
      </c>
      <c r="AX95" s="149" t="str">
        <f>IF(AX93="","",VLOOKUP(AX93,【記載例】シフト記号表!$C$5:$Y$46,23,FALSE))</f>
        <v>-</v>
      </c>
      <c r="AY95" s="149">
        <f>IF(AY93="","",VLOOKUP(AY93,【記載例】シフト記号表!$C$5:$Y$46,23,FALSE))</f>
        <v>1.9999999999999991</v>
      </c>
      <c r="AZ95" s="149">
        <f>IF(AZ93="","",VLOOKUP(AZ93,【記載例】シフト記号表!$C$5:$Y$46,23,FALSE))</f>
        <v>2.9999999999999991</v>
      </c>
      <c r="BA95" s="149">
        <f>IF(BA93="","",VLOOKUP(BA93,【記載例】シフト記号表!$C$5:$Y$46,23,FALSE))</f>
        <v>2.9999999999999991</v>
      </c>
      <c r="BB95" s="150" t="str">
        <f>IF(BB93="","",VLOOKUP(BB93,【記載例】シフト記号表!$C$5:$Y$46,23,FALSE))</f>
        <v>-</v>
      </c>
      <c r="BC95" s="148" t="str">
        <f>IF(BC93="","",VLOOKUP(BC93,【記載例】シフト記号表!$C$5:$Y$46,23,FALSE))</f>
        <v>-</v>
      </c>
      <c r="BD95" s="149">
        <f>IF(BD93="","",VLOOKUP(BD93,【記載例】シフト記号表!$C$5:$Y$46,23,FALSE))</f>
        <v>2.9999999999999991</v>
      </c>
      <c r="BE95" s="149" t="str">
        <f>IF(BE93="","",VLOOKUP(BE93,シフト記号表!$C$5:$Y$46,23,FALSE))</f>
        <v/>
      </c>
      <c r="BF95" s="350">
        <f>IF($BI$3="計画",SUM(AA95:BB95),IF($BI$3="実績",SUM(AA95:BE95),""))</f>
        <v>81</v>
      </c>
      <c r="BG95" s="351"/>
      <c r="BH95" s="352">
        <f>IF($BI$3="計画",BF95/4,IF($BI$3="実績",(BF95/($T$10/7)),""))</f>
        <v>18.900000000000002</v>
      </c>
      <c r="BI95" s="353"/>
      <c r="BJ95" s="337"/>
      <c r="BK95" s="322"/>
      <c r="BL95" s="322"/>
      <c r="BM95" s="322"/>
      <c r="BN95" s="338"/>
    </row>
    <row r="96" spans="2:66" ht="20.25" customHeight="1" x14ac:dyDescent="0.4">
      <c r="B96" s="152"/>
      <c r="C96" s="354"/>
      <c r="D96" s="355"/>
      <c r="E96" s="307"/>
      <c r="F96" s="308"/>
      <c r="G96" s="339"/>
      <c r="H96" s="340"/>
      <c r="I96" s="135"/>
      <c r="J96" s="133"/>
      <c r="K96" s="135"/>
      <c r="L96" s="133"/>
      <c r="M96" s="358"/>
      <c r="N96" s="359"/>
      <c r="O96" s="343"/>
      <c r="P96" s="344"/>
      <c r="Q96" s="344"/>
      <c r="R96" s="340"/>
      <c r="S96" s="362" t="s">
        <v>198</v>
      </c>
      <c r="T96" s="363"/>
      <c r="U96" s="364"/>
      <c r="V96" s="155" t="s">
        <v>17</v>
      </c>
      <c r="W96" s="163"/>
      <c r="X96" s="163"/>
      <c r="Y96" s="164"/>
      <c r="Z96" s="169"/>
      <c r="AA96" s="159" t="s">
        <v>42</v>
      </c>
      <c r="AB96" s="160" t="s">
        <v>52</v>
      </c>
      <c r="AC96" s="160" t="s">
        <v>52</v>
      </c>
      <c r="AD96" s="160" t="s">
        <v>212</v>
      </c>
      <c r="AE96" s="160" t="s">
        <v>212</v>
      </c>
      <c r="AF96" s="160" t="s">
        <v>212</v>
      </c>
      <c r="AG96" s="161" t="s">
        <v>42</v>
      </c>
      <c r="AH96" s="159" t="s">
        <v>63</v>
      </c>
      <c r="AI96" s="160" t="s">
        <v>42</v>
      </c>
      <c r="AJ96" s="160" t="s">
        <v>212</v>
      </c>
      <c r="AK96" s="160" t="s">
        <v>42</v>
      </c>
      <c r="AL96" s="160" t="s">
        <v>52</v>
      </c>
      <c r="AM96" s="160" t="s">
        <v>52</v>
      </c>
      <c r="AN96" s="161" t="s">
        <v>42</v>
      </c>
      <c r="AO96" s="159" t="s">
        <v>42</v>
      </c>
      <c r="AP96" s="160" t="s">
        <v>63</v>
      </c>
      <c r="AQ96" s="160" t="s">
        <v>42</v>
      </c>
      <c r="AR96" s="160" t="s">
        <v>212</v>
      </c>
      <c r="AS96" s="160" t="s">
        <v>42</v>
      </c>
      <c r="AT96" s="160" t="s">
        <v>52</v>
      </c>
      <c r="AU96" s="161" t="s">
        <v>52</v>
      </c>
      <c r="AV96" s="159" t="s">
        <v>52</v>
      </c>
      <c r="AW96" s="160" t="s">
        <v>42</v>
      </c>
      <c r="AX96" s="160" t="s">
        <v>63</v>
      </c>
      <c r="AY96" s="160" t="s">
        <v>42</v>
      </c>
      <c r="AZ96" s="160" t="s">
        <v>212</v>
      </c>
      <c r="BA96" s="160" t="s">
        <v>42</v>
      </c>
      <c r="BB96" s="161" t="s">
        <v>52</v>
      </c>
      <c r="BC96" s="159" t="s">
        <v>63</v>
      </c>
      <c r="BD96" s="160" t="s">
        <v>42</v>
      </c>
      <c r="BE96" s="162"/>
      <c r="BF96" s="365"/>
      <c r="BG96" s="366"/>
      <c r="BH96" s="367"/>
      <c r="BI96" s="368"/>
      <c r="BJ96" s="369"/>
      <c r="BK96" s="363"/>
      <c r="BL96" s="363"/>
      <c r="BM96" s="363"/>
      <c r="BN96" s="370"/>
    </row>
    <row r="97" spans="2:66" ht="20.25" customHeight="1" x14ac:dyDescent="0.4">
      <c r="B97" s="134">
        <f>B94+1</f>
        <v>27</v>
      </c>
      <c r="C97" s="302"/>
      <c r="D97" s="306"/>
      <c r="E97" s="307"/>
      <c r="F97" s="308"/>
      <c r="G97" s="339" t="s">
        <v>132</v>
      </c>
      <c r="H97" s="340"/>
      <c r="I97" s="135"/>
      <c r="J97" s="133"/>
      <c r="K97" s="135"/>
      <c r="L97" s="133"/>
      <c r="M97" s="341" t="s">
        <v>110</v>
      </c>
      <c r="N97" s="342"/>
      <c r="O97" s="343" t="s">
        <v>111</v>
      </c>
      <c r="P97" s="344"/>
      <c r="Q97" s="344"/>
      <c r="R97" s="340"/>
      <c r="S97" s="318"/>
      <c r="T97" s="319"/>
      <c r="U97" s="320"/>
      <c r="V97" s="136" t="s">
        <v>82</v>
      </c>
      <c r="W97" s="137"/>
      <c r="X97" s="137"/>
      <c r="Y97" s="138"/>
      <c r="Z97" s="139"/>
      <c r="AA97" s="140" t="str">
        <f>IF(AA96="","",VLOOKUP(AA96,【記載例】シフト記号表!$C$5:$W$46,21,FALSE))</f>
        <v>-</v>
      </c>
      <c r="AB97" s="141">
        <f>IF(AB96="","",VLOOKUP(AB96,【記載例】シフト記号表!$C$5:$W$46,21,FALSE))</f>
        <v>5.0000000000000009</v>
      </c>
      <c r="AC97" s="141">
        <f>IF(AC96="","",VLOOKUP(AC96,【記載例】シフト記号表!$C$5:$W$46,21,FALSE))</f>
        <v>5.0000000000000009</v>
      </c>
      <c r="AD97" s="141">
        <f>IF(AD96="","",VLOOKUP(AD96,【記載例】シフト記号表!$C$5:$W$46,21,FALSE))</f>
        <v>5.9999999999999991</v>
      </c>
      <c r="AE97" s="141">
        <f>IF(AE96="","",VLOOKUP(AE96,【記載例】シフト記号表!$C$5:$W$46,21,FALSE))</f>
        <v>5.9999999999999991</v>
      </c>
      <c r="AF97" s="141">
        <f>IF(AF96="","",VLOOKUP(AF96,【記載例】シフト記号表!$C$5:$W$46,21,FALSE))</f>
        <v>5.9999999999999991</v>
      </c>
      <c r="AG97" s="142" t="str">
        <f>IF(AG96="","",VLOOKUP(AG96,【記載例】シフト記号表!$C$5:$W$46,21,FALSE))</f>
        <v>-</v>
      </c>
      <c r="AH97" s="140">
        <f>IF(AH96="","",VLOOKUP(AH96,【記載例】シフト記号表!$C$5:$W$46,21,FALSE))</f>
        <v>2</v>
      </c>
      <c r="AI97" s="141" t="str">
        <f>IF(AI96="","",VLOOKUP(AI96,【記載例】シフト記号表!$C$5:$W$46,21,FALSE))</f>
        <v>-</v>
      </c>
      <c r="AJ97" s="141">
        <f>IF(AJ96="","",VLOOKUP(AJ96,【記載例】シフト記号表!$C$5:$W$46,21,FALSE))</f>
        <v>5.9999999999999991</v>
      </c>
      <c r="AK97" s="141" t="str">
        <f>IF(AK96="","",VLOOKUP(AK96,【記載例】シフト記号表!$C$5:$W$46,21,FALSE))</f>
        <v>-</v>
      </c>
      <c r="AL97" s="141">
        <f>IF(AL96="","",VLOOKUP(AL96,【記載例】シフト記号表!$C$5:$W$46,21,FALSE))</f>
        <v>5.0000000000000009</v>
      </c>
      <c r="AM97" s="141">
        <f>IF(AM96="","",VLOOKUP(AM96,【記載例】シフト記号表!$C$5:$W$46,21,FALSE))</f>
        <v>5.0000000000000009</v>
      </c>
      <c r="AN97" s="142" t="str">
        <f>IF(AN96="","",VLOOKUP(AN96,【記載例】シフト記号表!$C$5:$W$46,21,FALSE))</f>
        <v>-</v>
      </c>
      <c r="AO97" s="140" t="str">
        <f>IF(AO96="","",VLOOKUP(AO96,【記載例】シフト記号表!$C$5:$W$46,21,FALSE))</f>
        <v>-</v>
      </c>
      <c r="AP97" s="141">
        <f>IF(AP96="","",VLOOKUP(AP96,【記載例】シフト記号表!$C$5:$W$46,21,FALSE))</f>
        <v>2</v>
      </c>
      <c r="AQ97" s="141" t="str">
        <f>IF(AQ96="","",VLOOKUP(AQ96,【記載例】シフト記号表!$C$5:$W$46,21,FALSE))</f>
        <v>-</v>
      </c>
      <c r="AR97" s="141">
        <f>IF(AR96="","",VLOOKUP(AR96,【記載例】シフト記号表!$C$5:$W$46,21,FALSE))</f>
        <v>5.9999999999999991</v>
      </c>
      <c r="AS97" s="141" t="str">
        <f>IF(AS96="","",VLOOKUP(AS96,【記載例】シフト記号表!$C$5:$W$46,21,FALSE))</f>
        <v>-</v>
      </c>
      <c r="AT97" s="141">
        <f>IF(AT96="","",VLOOKUP(AT96,【記載例】シフト記号表!$C$5:$W$46,21,FALSE))</f>
        <v>5.0000000000000009</v>
      </c>
      <c r="AU97" s="142">
        <f>IF(AU96="","",VLOOKUP(AU96,【記載例】シフト記号表!$C$5:$W$46,21,FALSE))</f>
        <v>5.0000000000000009</v>
      </c>
      <c r="AV97" s="140">
        <f>IF(AV96="","",VLOOKUP(AV96,【記載例】シフト記号表!$C$5:$W$46,21,FALSE))</f>
        <v>5.0000000000000009</v>
      </c>
      <c r="AW97" s="141" t="str">
        <f>IF(AW96="","",VLOOKUP(AW96,【記載例】シフト記号表!$C$5:$W$46,21,FALSE))</f>
        <v>-</v>
      </c>
      <c r="AX97" s="141">
        <f>IF(AX96="","",VLOOKUP(AX96,【記載例】シフト記号表!$C$5:$W$46,21,FALSE))</f>
        <v>2</v>
      </c>
      <c r="AY97" s="141" t="str">
        <f>IF(AY96="","",VLOOKUP(AY96,【記載例】シフト記号表!$C$5:$W$46,21,FALSE))</f>
        <v>-</v>
      </c>
      <c r="AZ97" s="141">
        <f>IF(AZ96="","",VLOOKUP(AZ96,【記載例】シフト記号表!$C$5:$W$46,21,FALSE))</f>
        <v>5.9999999999999991</v>
      </c>
      <c r="BA97" s="141" t="str">
        <f>IF(BA96="","",VLOOKUP(BA96,【記載例】シフト記号表!$C$5:$W$46,21,FALSE))</f>
        <v>-</v>
      </c>
      <c r="BB97" s="142">
        <f>IF(BB96="","",VLOOKUP(BB96,【記載例】シフト記号表!$C$5:$W$46,21,FALSE))</f>
        <v>5.0000000000000009</v>
      </c>
      <c r="BC97" s="140">
        <f>IF(BC96="","",VLOOKUP(BC96,【記載例】シフト記号表!$C$5:$W$46,21,FALSE))</f>
        <v>2</v>
      </c>
      <c r="BD97" s="141" t="str">
        <f>IF(BD96="","",VLOOKUP(BD96,【記載例】シフト記号表!$C$5:$W$46,21,FALSE))</f>
        <v>-</v>
      </c>
      <c r="BE97" s="141" t="str">
        <f>IF(BE96="","",VLOOKUP(BE96,シフト記号表!$C$5:$W$46,21,FALSE))</f>
        <v/>
      </c>
      <c r="BF97" s="345">
        <f>IF($BI$3="計画",SUM(AA97:BB97),IF($BI$3="実績",SUM(AA97:BE97),""))</f>
        <v>84</v>
      </c>
      <c r="BG97" s="346"/>
      <c r="BH97" s="347">
        <f>IF($BI$3="計画",BF97/4,IF($BI$3="実績",(BF97/($T$10/7)),""))</f>
        <v>19.600000000000001</v>
      </c>
      <c r="BI97" s="348"/>
      <c r="BJ97" s="335"/>
      <c r="BK97" s="319"/>
      <c r="BL97" s="319"/>
      <c r="BM97" s="319"/>
      <c r="BN97" s="336"/>
    </row>
    <row r="98" spans="2:66" ht="20.25" customHeight="1" x14ac:dyDescent="0.4">
      <c r="B98" s="143"/>
      <c r="C98" s="302"/>
      <c r="D98" s="306"/>
      <c r="E98" s="307"/>
      <c r="F98" s="308"/>
      <c r="G98" s="349"/>
      <c r="H98" s="325"/>
      <c r="I98" s="324" t="str">
        <f>G97</f>
        <v>介護職員</v>
      </c>
      <c r="J98" s="325"/>
      <c r="K98" s="324" t="str">
        <f>M97</f>
        <v>A</v>
      </c>
      <c r="L98" s="325"/>
      <c r="M98" s="326"/>
      <c r="N98" s="327"/>
      <c r="O98" s="324"/>
      <c r="P98" s="328"/>
      <c r="Q98" s="328"/>
      <c r="R98" s="325"/>
      <c r="S98" s="321"/>
      <c r="T98" s="322"/>
      <c r="U98" s="323"/>
      <c r="V98" s="144" t="s">
        <v>124</v>
      </c>
      <c r="W98" s="170"/>
      <c r="X98" s="170"/>
      <c r="Y98" s="171"/>
      <c r="Z98" s="172"/>
      <c r="AA98" s="148" t="str">
        <f>IF(AA96="","",VLOOKUP(AA96,【記載例】シフト記号表!$C$5:$Y$46,23,FALSE))</f>
        <v>-</v>
      </c>
      <c r="AB98" s="149">
        <f>IF(AB96="","",VLOOKUP(AB96,【記載例】シフト記号表!$C$5:$Y$46,23,FALSE))</f>
        <v>2.9999999999999991</v>
      </c>
      <c r="AC98" s="149">
        <f>IF(AC96="","",VLOOKUP(AC96,【記載例】シフト記号表!$C$5:$Y$46,23,FALSE))</f>
        <v>2.9999999999999991</v>
      </c>
      <c r="AD98" s="149">
        <f>IF(AD96="","",VLOOKUP(AD96,【記載例】シフト記号表!$C$5:$Y$46,23,FALSE))</f>
        <v>1.9999999999999991</v>
      </c>
      <c r="AE98" s="149">
        <f>IF(AE96="","",VLOOKUP(AE96,【記載例】シフト記号表!$C$5:$Y$46,23,FALSE))</f>
        <v>1.9999999999999991</v>
      </c>
      <c r="AF98" s="149">
        <f>IF(AF96="","",VLOOKUP(AF96,【記載例】シフト記号表!$C$5:$Y$46,23,FALSE))</f>
        <v>1.9999999999999991</v>
      </c>
      <c r="AG98" s="150" t="str">
        <f>IF(AG96="","",VLOOKUP(AG96,【記載例】シフト記号表!$C$5:$Y$46,23,FALSE))</f>
        <v>-</v>
      </c>
      <c r="AH98" s="148">
        <f>IF(AH96="","",VLOOKUP(AH96,【記載例】シフト記号表!$C$5:$Y$46,23,FALSE))</f>
        <v>14</v>
      </c>
      <c r="AI98" s="149" t="str">
        <f>IF(AI96="","",VLOOKUP(AI96,【記載例】シフト記号表!$C$5:$Y$46,23,FALSE))</f>
        <v>-</v>
      </c>
      <c r="AJ98" s="149">
        <f>IF(AJ96="","",VLOOKUP(AJ96,【記載例】シフト記号表!$C$5:$Y$46,23,FALSE))</f>
        <v>1.9999999999999991</v>
      </c>
      <c r="AK98" s="149" t="str">
        <f>IF(AK96="","",VLOOKUP(AK96,【記載例】シフト記号表!$C$5:$Y$46,23,FALSE))</f>
        <v>-</v>
      </c>
      <c r="AL98" s="149">
        <f>IF(AL96="","",VLOOKUP(AL96,【記載例】シフト記号表!$C$5:$Y$46,23,FALSE))</f>
        <v>2.9999999999999991</v>
      </c>
      <c r="AM98" s="149">
        <f>IF(AM96="","",VLOOKUP(AM96,【記載例】シフト記号表!$C$5:$Y$46,23,FALSE))</f>
        <v>2.9999999999999991</v>
      </c>
      <c r="AN98" s="150" t="str">
        <f>IF(AN96="","",VLOOKUP(AN96,【記載例】シフト記号表!$C$5:$Y$46,23,FALSE))</f>
        <v>-</v>
      </c>
      <c r="AO98" s="148" t="str">
        <f>IF(AO96="","",VLOOKUP(AO96,【記載例】シフト記号表!$C$5:$Y$46,23,FALSE))</f>
        <v>-</v>
      </c>
      <c r="AP98" s="149">
        <f>IF(AP96="","",VLOOKUP(AP96,【記載例】シフト記号表!$C$5:$Y$46,23,FALSE))</f>
        <v>14</v>
      </c>
      <c r="AQ98" s="149" t="str">
        <f>IF(AQ96="","",VLOOKUP(AQ96,【記載例】シフト記号表!$C$5:$Y$46,23,FALSE))</f>
        <v>-</v>
      </c>
      <c r="AR98" s="149">
        <f>IF(AR96="","",VLOOKUP(AR96,【記載例】シフト記号表!$C$5:$Y$46,23,FALSE))</f>
        <v>1.9999999999999991</v>
      </c>
      <c r="AS98" s="149" t="str">
        <f>IF(AS96="","",VLOOKUP(AS96,【記載例】シフト記号表!$C$5:$Y$46,23,FALSE))</f>
        <v>-</v>
      </c>
      <c r="AT98" s="149">
        <f>IF(AT96="","",VLOOKUP(AT96,【記載例】シフト記号表!$C$5:$Y$46,23,FALSE))</f>
        <v>2.9999999999999991</v>
      </c>
      <c r="AU98" s="150">
        <f>IF(AU96="","",VLOOKUP(AU96,【記載例】シフト記号表!$C$5:$Y$46,23,FALSE))</f>
        <v>2.9999999999999991</v>
      </c>
      <c r="AV98" s="148">
        <f>IF(AV96="","",VLOOKUP(AV96,【記載例】シフト記号表!$C$5:$Y$46,23,FALSE))</f>
        <v>2.9999999999999991</v>
      </c>
      <c r="AW98" s="149" t="str">
        <f>IF(AW96="","",VLOOKUP(AW96,【記載例】シフト記号表!$C$5:$Y$46,23,FALSE))</f>
        <v>-</v>
      </c>
      <c r="AX98" s="149">
        <f>IF(AX96="","",VLOOKUP(AX96,【記載例】シフト記号表!$C$5:$Y$46,23,FALSE))</f>
        <v>14</v>
      </c>
      <c r="AY98" s="149" t="str">
        <f>IF(AY96="","",VLOOKUP(AY96,【記載例】シフト記号表!$C$5:$Y$46,23,FALSE))</f>
        <v>-</v>
      </c>
      <c r="AZ98" s="149">
        <f>IF(AZ96="","",VLOOKUP(AZ96,【記載例】シフト記号表!$C$5:$Y$46,23,FALSE))</f>
        <v>1.9999999999999991</v>
      </c>
      <c r="BA98" s="149" t="str">
        <f>IF(BA96="","",VLOOKUP(BA96,【記載例】シフト記号表!$C$5:$Y$46,23,FALSE))</f>
        <v>-</v>
      </c>
      <c r="BB98" s="150">
        <f>IF(BB96="","",VLOOKUP(BB96,【記載例】シフト記号表!$C$5:$Y$46,23,FALSE))</f>
        <v>2.9999999999999991</v>
      </c>
      <c r="BC98" s="148">
        <f>IF(BC96="","",VLOOKUP(BC96,【記載例】シフト記号表!$C$5:$Y$46,23,FALSE))</f>
        <v>14</v>
      </c>
      <c r="BD98" s="149" t="str">
        <f>IF(BD96="","",VLOOKUP(BD96,【記載例】シフト記号表!$C$5:$Y$46,23,FALSE))</f>
        <v>-</v>
      </c>
      <c r="BE98" s="149" t="str">
        <f>IF(BE96="","",VLOOKUP(BE96,シフト記号表!$C$5:$Y$46,23,FALSE))</f>
        <v/>
      </c>
      <c r="BF98" s="350">
        <f>IF($BI$3="計画",SUM(AA98:BB98),IF($BI$3="実績",SUM(AA98:BE98),""))</f>
        <v>92</v>
      </c>
      <c r="BG98" s="351"/>
      <c r="BH98" s="352">
        <f>IF($BI$3="計画",BF98/4,IF($BI$3="実績",(BF98/($T$10/7)),""))</f>
        <v>21.466666666666669</v>
      </c>
      <c r="BI98" s="353"/>
      <c r="BJ98" s="337"/>
      <c r="BK98" s="322"/>
      <c r="BL98" s="322"/>
      <c r="BM98" s="322"/>
      <c r="BN98" s="338"/>
    </row>
    <row r="99" spans="2:66" ht="20.25" customHeight="1" x14ac:dyDescent="0.4">
      <c r="B99" s="152"/>
      <c r="C99" s="354"/>
      <c r="D99" s="355"/>
      <c r="E99" s="307"/>
      <c r="F99" s="308"/>
      <c r="G99" s="339"/>
      <c r="H99" s="340"/>
      <c r="I99" s="135"/>
      <c r="J99" s="133"/>
      <c r="K99" s="135"/>
      <c r="L99" s="133"/>
      <c r="M99" s="358"/>
      <c r="N99" s="359"/>
      <c r="O99" s="343"/>
      <c r="P99" s="344"/>
      <c r="Q99" s="344"/>
      <c r="R99" s="340"/>
      <c r="S99" s="362" t="s">
        <v>199</v>
      </c>
      <c r="T99" s="363"/>
      <c r="U99" s="364"/>
      <c r="V99" s="155" t="s">
        <v>17</v>
      </c>
      <c r="W99" s="163"/>
      <c r="X99" s="163"/>
      <c r="Y99" s="164"/>
      <c r="Z99" s="169"/>
      <c r="AA99" s="159" t="s">
        <v>52</v>
      </c>
      <c r="AB99" s="160" t="s">
        <v>42</v>
      </c>
      <c r="AC99" s="160" t="s">
        <v>42</v>
      </c>
      <c r="AD99" s="160" t="s">
        <v>52</v>
      </c>
      <c r="AE99" s="160" t="s">
        <v>42</v>
      </c>
      <c r="AF99" s="160" t="s">
        <v>52</v>
      </c>
      <c r="AG99" s="161" t="s">
        <v>52</v>
      </c>
      <c r="AH99" s="159" t="s">
        <v>42</v>
      </c>
      <c r="AI99" s="160" t="s">
        <v>52</v>
      </c>
      <c r="AJ99" s="160" t="s">
        <v>42</v>
      </c>
      <c r="AK99" s="160" t="s">
        <v>42</v>
      </c>
      <c r="AL99" s="160" t="s">
        <v>52</v>
      </c>
      <c r="AM99" s="160" t="s">
        <v>212</v>
      </c>
      <c r="AN99" s="161" t="s">
        <v>212</v>
      </c>
      <c r="AO99" s="159" t="s">
        <v>52</v>
      </c>
      <c r="AP99" s="160" t="s">
        <v>42</v>
      </c>
      <c r="AQ99" s="160" t="s">
        <v>52</v>
      </c>
      <c r="AR99" s="160" t="s">
        <v>42</v>
      </c>
      <c r="AS99" s="160" t="s">
        <v>52</v>
      </c>
      <c r="AT99" s="160" t="s">
        <v>42</v>
      </c>
      <c r="AU99" s="161" t="s">
        <v>212</v>
      </c>
      <c r="AV99" s="159" t="s">
        <v>212</v>
      </c>
      <c r="AW99" s="160" t="s">
        <v>52</v>
      </c>
      <c r="AX99" s="160" t="s">
        <v>42</v>
      </c>
      <c r="AY99" s="160" t="s">
        <v>52</v>
      </c>
      <c r="AZ99" s="160" t="s">
        <v>42</v>
      </c>
      <c r="BA99" s="160" t="s">
        <v>212</v>
      </c>
      <c r="BB99" s="161" t="s">
        <v>42</v>
      </c>
      <c r="BC99" s="159" t="s">
        <v>42</v>
      </c>
      <c r="BD99" s="160" t="s">
        <v>52</v>
      </c>
      <c r="BE99" s="162"/>
      <c r="BF99" s="365"/>
      <c r="BG99" s="366"/>
      <c r="BH99" s="367"/>
      <c r="BI99" s="368"/>
      <c r="BJ99" s="369"/>
      <c r="BK99" s="363"/>
      <c r="BL99" s="363"/>
      <c r="BM99" s="363"/>
      <c r="BN99" s="370"/>
    </row>
    <row r="100" spans="2:66" ht="20.25" customHeight="1" x14ac:dyDescent="0.4">
      <c r="B100" s="134">
        <f>B97+1</f>
        <v>28</v>
      </c>
      <c r="C100" s="302"/>
      <c r="D100" s="306"/>
      <c r="E100" s="307"/>
      <c r="F100" s="308"/>
      <c r="G100" s="339" t="s">
        <v>132</v>
      </c>
      <c r="H100" s="340"/>
      <c r="I100" s="135"/>
      <c r="J100" s="133"/>
      <c r="K100" s="135"/>
      <c r="L100" s="133"/>
      <c r="M100" s="341" t="s">
        <v>123</v>
      </c>
      <c r="N100" s="342"/>
      <c r="O100" s="343" t="s">
        <v>111</v>
      </c>
      <c r="P100" s="344"/>
      <c r="Q100" s="344"/>
      <c r="R100" s="340"/>
      <c r="S100" s="318"/>
      <c r="T100" s="319"/>
      <c r="U100" s="320"/>
      <c r="V100" s="136" t="s">
        <v>82</v>
      </c>
      <c r="W100" s="137"/>
      <c r="X100" s="137"/>
      <c r="Y100" s="138"/>
      <c r="Z100" s="139"/>
      <c r="AA100" s="140">
        <f>IF(AA99="","",VLOOKUP(AA99,【記載例】シフト記号表!$C$5:$W$46,21,FALSE))</f>
        <v>5.0000000000000009</v>
      </c>
      <c r="AB100" s="141" t="str">
        <f>IF(AB99="","",VLOOKUP(AB99,【記載例】シフト記号表!$C$5:$W$46,21,FALSE))</f>
        <v>-</v>
      </c>
      <c r="AC100" s="141" t="str">
        <f>IF(AC99="","",VLOOKUP(AC99,【記載例】シフト記号表!$C$5:$W$46,21,FALSE))</f>
        <v>-</v>
      </c>
      <c r="AD100" s="141">
        <f>IF(AD99="","",VLOOKUP(AD99,【記載例】シフト記号表!$C$5:$W$46,21,FALSE))</f>
        <v>5.0000000000000009</v>
      </c>
      <c r="AE100" s="141" t="str">
        <f>IF(AE99="","",VLOOKUP(AE99,【記載例】シフト記号表!$C$5:$W$46,21,FALSE))</f>
        <v>-</v>
      </c>
      <c r="AF100" s="141">
        <f>IF(AF99="","",VLOOKUP(AF99,【記載例】シフト記号表!$C$5:$W$46,21,FALSE))</f>
        <v>5.0000000000000009</v>
      </c>
      <c r="AG100" s="142">
        <f>IF(AG99="","",VLOOKUP(AG99,【記載例】シフト記号表!$C$5:$W$46,21,FALSE))</f>
        <v>5.0000000000000009</v>
      </c>
      <c r="AH100" s="140" t="str">
        <f>IF(AH99="","",VLOOKUP(AH99,【記載例】シフト記号表!$C$5:$W$46,21,FALSE))</f>
        <v>-</v>
      </c>
      <c r="AI100" s="141">
        <f>IF(AI99="","",VLOOKUP(AI99,【記載例】シフト記号表!$C$5:$W$46,21,FALSE))</f>
        <v>5.0000000000000009</v>
      </c>
      <c r="AJ100" s="141" t="str">
        <f>IF(AJ99="","",VLOOKUP(AJ99,【記載例】シフト記号表!$C$5:$W$46,21,FALSE))</f>
        <v>-</v>
      </c>
      <c r="AK100" s="141" t="str">
        <f>IF(AK99="","",VLOOKUP(AK99,【記載例】シフト記号表!$C$5:$W$46,21,FALSE))</f>
        <v>-</v>
      </c>
      <c r="AL100" s="141">
        <f>IF(AL99="","",VLOOKUP(AL99,【記載例】シフト記号表!$C$5:$W$46,21,FALSE))</f>
        <v>5.0000000000000009</v>
      </c>
      <c r="AM100" s="141">
        <f>IF(AM99="","",VLOOKUP(AM99,【記載例】シフト記号表!$C$5:$W$46,21,FALSE))</f>
        <v>5.9999999999999991</v>
      </c>
      <c r="AN100" s="142">
        <f>IF(AN99="","",VLOOKUP(AN99,【記載例】シフト記号表!$C$5:$W$46,21,FALSE))</f>
        <v>5.9999999999999991</v>
      </c>
      <c r="AO100" s="140">
        <f>IF(AO99="","",VLOOKUP(AO99,【記載例】シフト記号表!$C$5:$W$46,21,FALSE))</f>
        <v>5.0000000000000009</v>
      </c>
      <c r="AP100" s="141" t="str">
        <f>IF(AP99="","",VLOOKUP(AP99,【記載例】シフト記号表!$C$5:$W$46,21,FALSE))</f>
        <v>-</v>
      </c>
      <c r="AQ100" s="141">
        <f>IF(AQ99="","",VLOOKUP(AQ99,【記載例】シフト記号表!$C$5:$W$46,21,FALSE))</f>
        <v>5.0000000000000009</v>
      </c>
      <c r="AR100" s="141" t="str">
        <f>IF(AR99="","",VLOOKUP(AR99,【記載例】シフト記号表!$C$5:$W$46,21,FALSE))</f>
        <v>-</v>
      </c>
      <c r="AS100" s="141">
        <f>IF(AS99="","",VLOOKUP(AS99,【記載例】シフト記号表!$C$5:$W$46,21,FALSE))</f>
        <v>5.0000000000000009</v>
      </c>
      <c r="AT100" s="141" t="str">
        <f>IF(AT99="","",VLOOKUP(AT99,【記載例】シフト記号表!$C$5:$W$46,21,FALSE))</f>
        <v>-</v>
      </c>
      <c r="AU100" s="142">
        <f>IF(AU99="","",VLOOKUP(AU99,【記載例】シフト記号表!$C$5:$W$46,21,FALSE))</f>
        <v>5.9999999999999991</v>
      </c>
      <c r="AV100" s="140">
        <f>IF(AV99="","",VLOOKUP(AV99,【記載例】シフト記号表!$C$5:$W$46,21,FALSE))</f>
        <v>5.9999999999999991</v>
      </c>
      <c r="AW100" s="141">
        <f>IF(AW99="","",VLOOKUP(AW99,【記載例】シフト記号表!$C$5:$W$46,21,FALSE))</f>
        <v>5.0000000000000009</v>
      </c>
      <c r="AX100" s="141" t="str">
        <f>IF(AX99="","",VLOOKUP(AX99,【記載例】シフト記号表!$C$5:$W$46,21,FALSE))</f>
        <v>-</v>
      </c>
      <c r="AY100" s="141">
        <f>IF(AY99="","",VLOOKUP(AY99,【記載例】シフト記号表!$C$5:$W$46,21,FALSE))</f>
        <v>5.0000000000000009</v>
      </c>
      <c r="AZ100" s="141" t="str">
        <f>IF(AZ99="","",VLOOKUP(AZ99,【記載例】シフト記号表!$C$5:$W$46,21,FALSE))</f>
        <v>-</v>
      </c>
      <c r="BA100" s="141">
        <f>IF(BA99="","",VLOOKUP(BA99,【記載例】シフト記号表!$C$5:$W$46,21,FALSE))</f>
        <v>5.9999999999999991</v>
      </c>
      <c r="BB100" s="142" t="str">
        <f>IF(BB99="","",VLOOKUP(BB99,【記載例】シフト記号表!$C$5:$W$46,21,FALSE))</f>
        <v>-</v>
      </c>
      <c r="BC100" s="140" t="str">
        <f>IF(BC99="","",VLOOKUP(BC99,【記載例】シフト記号表!$C$5:$W$46,21,FALSE))</f>
        <v>-</v>
      </c>
      <c r="BD100" s="141">
        <f>IF(BD99="","",VLOOKUP(BD99,【記載例】シフト記号表!$C$5:$W$46,21,FALSE))</f>
        <v>5.0000000000000009</v>
      </c>
      <c r="BE100" s="141" t="str">
        <f>IF(BE99="","",VLOOKUP(BE99,シフト記号表!$C$5:$W$46,21,FALSE))</f>
        <v/>
      </c>
      <c r="BF100" s="345">
        <f>IF($BI$3="計画",SUM(AA100:BB100),IF($BI$3="実績",SUM(AA100:BE100),""))</f>
        <v>90</v>
      </c>
      <c r="BG100" s="346"/>
      <c r="BH100" s="347">
        <f>IF($BI$3="計画",BF100/4,IF($BI$3="実績",(BF100/($T$10/7)),""))</f>
        <v>21</v>
      </c>
      <c r="BI100" s="348"/>
      <c r="BJ100" s="335"/>
      <c r="BK100" s="319"/>
      <c r="BL100" s="319"/>
      <c r="BM100" s="319"/>
      <c r="BN100" s="336"/>
    </row>
    <row r="101" spans="2:66" ht="20.25" customHeight="1" x14ac:dyDescent="0.4">
      <c r="B101" s="143"/>
      <c r="C101" s="302"/>
      <c r="D101" s="306"/>
      <c r="E101" s="307"/>
      <c r="F101" s="308"/>
      <c r="G101" s="349"/>
      <c r="H101" s="325"/>
      <c r="I101" s="324" t="str">
        <f>G100</f>
        <v>介護職員</v>
      </c>
      <c r="J101" s="325"/>
      <c r="K101" s="324" t="str">
        <f>M100</f>
        <v>C</v>
      </c>
      <c r="L101" s="325"/>
      <c r="M101" s="326"/>
      <c r="N101" s="327"/>
      <c r="O101" s="324"/>
      <c r="P101" s="328"/>
      <c r="Q101" s="328"/>
      <c r="R101" s="325"/>
      <c r="S101" s="321"/>
      <c r="T101" s="322"/>
      <c r="U101" s="323"/>
      <c r="V101" s="144" t="s">
        <v>124</v>
      </c>
      <c r="W101" s="170"/>
      <c r="X101" s="170"/>
      <c r="Y101" s="171"/>
      <c r="Z101" s="172"/>
      <c r="AA101" s="148">
        <f>IF(AA99="","",VLOOKUP(AA99,【記載例】シフト記号表!$C$5:$Y$46,23,FALSE))</f>
        <v>2.9999999999999991</v>
      </c>
      <c r="AB101" s="149" t="str">
        <f>IF(AB99="","",VLOOKUP(AB99,【記載例】シフト記号表!$C$5:$Y$46,23,FALSE))</f>
        <v>-</v>
      </c>
      <c r="AC101" s="149" t="str">
        <f>IF(AC99="","",VLOOKUP(AC99,【記載例】シフト記号表!$C$5:$Y$46,23,FALSE))</f>
        <v>-</v>
      </c>
      <c r="AD101" s="149">
        <f>IF(AD99="","",VLOOKUP(AD99,【記載例】シフト記号表!$C$5:$Y$46,23,FALSE))</f>
        <v>2.9999999999999991</v>
      </c>
      <c r="AE101" s="149" t="str">
        <f>IF(AE99="","",VLOOKUP(AE99,【記載例】シフト記号表!$C$5:$Y$46,23,FALSE))</f>
        <v>-</v>
      </c>
      <c r="AF101" s="149">
        <f>IF(AF99="","",VLOOKUP(AF99,【記載例】シフト記号表!$C$5:$Y$46,23,FALSE))</f>
        <v>2.9999999999999991</v>
      </c>
      <c r="AG101" s="150">
        <f>IF(AG99="","",VLOOKUP(AG99,【記載例】シフト記号表!$C$5:$Y$46,23,FALSE))</f>
        <v>2.9999999999999991</v>
      </c>
      <c r="AH101" s="148" t="str">
        <f>IF(AH99="","",VLOOKUP(AH99,【記載例】シフト記号表!$C$5:$Y$46,23,FALSE))</f>
        <v>-</v>
      </c>
      <c r="AI101" s="149">
        <f>IF(AI99="","",VLOOKUP(AI99,【記載例】シフト記号表!$C$5:$Y$46,23,FALSE))</f>
        <v>2.9999999999999991</v>
      </c>
      <c r="AJ101" s="149" t="str">
        <f>IF(AJ99="","",VLOOKUP(AJ99,【記載例】シフト記号表!$C$5:$Y$46,23,FALSE))</f>
        <v>-</v>
      </c>
      <c r="AK101" s="149" t="str">
        <f>IF(AK99="","",VLOOKUP(AK99,【記載例】シフト記号表!$C$5:$Y$46,23,FALSE))</f>
        <v>-</v>
      </c>
      <c r="AL101" s="149">
        <f>IF(AL99="","",VLOOKUP(AL99,【記載例】シフト記号表!$C$5:$Y$46,23,FALSE))</f>
        <v>2.9999999999999991</v>
      </c>
      <c r="AM101" s="149">
        <f>IF(AM99="","",VLOOKUP(AM99,【記載例】シフト記号表!$C$5:$Y$46,23,FALSE))</f>
        <v>1.9999999999999991</v>
      </c>
      <c r="AN101" s="150">
        <f>IF(AN99="","",VLOOKUP(AN99,【記載例】シフト記号表!$C$5:$Y$46,23,FALSE))</f>
        <v>1.9999999999999991</v>
      </c>
      <c r="AO101" s="148">
        <f>IF(AO99="","",VLOOKUP(AO99,【記載例】シフト記号表!$C$5:$Y$46,23,FALSE))</f>
        <v>2.9999999999999991</v>
      </c>
      <c r="AP101" s="149" t="str">
        <f>IF(AP99="","",VLOOKUP(AP99,【記載例】シフト記号表!$C$5:$Y$46,23,FALSE))</f>
        <v>-</v>
      </c>
      <c r="AQ101" s="149">
        <f>IF(AQ99="","",VLOOKUP(AQ99,【記載例】シフト記号表!$C$5:$Y$46,23,FALSE))</f>
        <v>2.9999999999999991</v>
      </c>
      <c r="AR101" s="149" t="str">
        <f>IF(AR99="","",VLOOKUP(AR99,【記載例】シフト記号表!$C$5:$Y$46,23,FALSE))</f>
        <v>-</v>
      </c>
      <c r="AS101" s="149">
        <f>IF(AS99="","",VLOOKUP(AS99,【記載例】シフト記号表!$C$5:$Y$46,23,FALSE))</f>
        <v>2.9999999999999991</v>
      </c>
      <c r="AT101" s="149" t="str">
        <f>IF(AT99="","",VLOOKUP(AT99,【記載例】シフト記号表!$C$5:$Y$46,23,FALSE))</f>
        <v>-</v>
      </c>
      <c r="AU101" s="150">
        <f>IF(AU99="","",VLOOKUP(AU99,【記載例】シフト記号表!$C$5:$Y$46,23,FALSE))</f>
        <v>1.9999999999999991</v>
      </c>
      <c r="AV101" s="148">
        <f>IF(AV99="","",VLOOKUP(AV99,【記載例】シフト記号表!$C$5:$Y$46,23,FALSE))</f>
        <v>1.9999999999999991</v>
      </c>
      <c r="AW101" s="149">
        <f>IF(AW99="","",VLOOKUP(AW99,【記載例】シフト記号表!$C$5:$Y$46,23,FALSE))</f>
        <v>2.9999999999999991</v>
      </c>
      <c r="AX101" s="149" t="str">
        <f>IF(AX99="","",VLOOKUP(AX99,【記載例】シフト記号表!$C$5:$Y$46,23,FALSE))</f>
        <v>-</v>
      </c>
      <c r="AY101" s="149">
        <f>IF(AY99="","",VLOOKUP(AY99,【記載例】シフト記号表!$C$5:$Y$46,23,FALSE))</f>
        <v>2.9999999999999991</v>
      </c>
      <c r="AZ101" s="149" t="str">
        <f>IF(AZ99="","",VLOOKUP(AZ99,【記載例】シフト記号表!$C$5:$Y$46,23,FALSE))</f>
        <v>-</v>
      </c>
      <c r="BA101" s="149">
        <f>IF(BA99="","",VLOOKUP(BA99,【記載例】シフト記号表!$C$5:$Y$46,23,FALSE))</f>
        <v>1.9999999999999991</v>
      </c>
      <c r="BB101" s="150" t="str">
        <f>IF(BB99="","",VLOOKUP(BB99,【記載例】シフト記号表!$C$5:$Y$46,23,FALSE))</f>
        <v>-</v>
      </c>
      <c r="BC101" s="148" t="str">
        <f>IF(BC99="","",VLOOKUP(BC99,【記載例】シフト記号表!$C$5:$Y$46,23,FALSE))</f>
        <v>-</v>
      </c>
      <c r="BD101" s="149">
        <f>IF(BD99="","",VLOOKUP(BD99,【記載例】シフト記号表!$C$5:$Y$46,23,FALSE))</f>
        <v>2.9999999999999991</v>
      </c>
      <c r="BE101" s="149" t="str">
        <f>IF(BE99="","",VLOOKUP(BE99,シフト記号表!$C$5:$Y$46,23,FALSE))</f>
        <v/>
      </c>
      <c r="BF101" s="350">
        <f>IF($BI$3="計画",SUM(AA101:BB101),IF($BI$3="実績",SUM(AA101:BE101),""))</f>
        <v>45.999999999999993</v>
      </c>
      <c r="BG101" s="351"/>
      <c r="BH101" s="352">
        <f>IF($BI$3="計画",BF101/4,IF($BI$3="実績",(BF101/($T$10/7)),""))</f>
        <v>10.733333333333333</v>
      </c>
      <c r="BI101" s="353"/>
      <c r="BJ101" s="337"/>
      <c r="BK101" s="322"/>
      <c r="BL101" s="322"/>
      <c r="BM101" s="322"/>
      <c r="BN101" s="338"/>
    </row>
    <row r="102" spans="2:66" ht="20.25" customHeight="1" x14ac:dyDescent="0.4">
      <c r="B102" s="152"/>
      <c r="C102" s="354"/>
      <c r="D102" s="355"/>
      <c r="E102" s="307"/>
      <c r="F102" s="308"/>
      <c r="G102" s="339"/>
      <c r="H102" s="340"/>
      <c r="I102" s="135"/>
      <c r="J102" s="133"/>
      <c r="K102" s="135"/>
      <c r="L102" s="133"/>
      <c r="M102" s="358"/>
      <c r="N102" s="359"/>
      <c r="O102" s="343"/>
      <c r="P102" s="344"/>
      <c r="Q102" s="344"/>
      <c r="R102" s="340"/>
      <c r="S102" s="362"/>
      <c r="T102" s="363"/>
      <c r="U102" s="364"/>
      <c r="V102" s="155" t="s">
        <v>17</v>
      </c>
      <c r="W102" s="163"/>
      <c r="X102" s="163"/>
      <c r="Y102" s="164"/>
      <c r="Z102" s="169"/>
      <c r="AA102" s="159"/>
      <c r="AB102" s="174"/>
      <c r="AC102" s="174"/>
      <c r="AD102" s="174"/>
      <c r="AE102" s="174"/>
      <c r="AF102" s="174"/>
      <c r="AG102" s="161"/>
      <c r="AH102" s="159"/>
      <c r="AI102" s="174"/>
      <c r="AJ102" s="174"/>
      <c r="AK102" s="174"/>
      <c r="AL102" s="174"/>
      <c r="AM102" s="174"/>
      <c r="AN102" s="161"/>
      <c r="AO102" s="159"/>
      <c r="AP102" s="174"/>
      <c r="AQ102" s="174"/>
      <c r="AR102" s="174"/>
      <c r="AS102" s="174"/>
      <c r="AT102" s="174"/>
      <c r="AU102" s="161"/>
      <c r="AV102" s="159"/>
      <c r="AW102" s="174"/>
      <c r="AX102" s="174"/>
      <c r="AY102" s="174"/>
      <c r="AZ102" s="174"/>
      <c r="BA102" s="174"/>
      <c r="BB102" s="161"/>
      <c r="BC102" s="159"/>
      <c r="BD102" s="174"/>
      <c r="BE102" s="162"/>
      <c r="BF102" s="365"/>
      <c r="BG102" s="366"/>
      <c r="BH102" s="367"/>
      <c r="BI102" s="368"/>
      <c r="BJ102" s="369"/>
      <c r="BK102" s="363"/>
      <c r="BL102" s="363"/>
      <c r="BM102" s="363"/>
      <c r="BN102" s="370"/>
    </row>
    <row r="103" spans="2:66" ht="20.25" customHeight="1" x14ac:dyDescent="0.4">
      <c r="B103" s="134">
        <f>B100+1</f>
        <v>29</v>
      </c>
      <c r="C103" s="302"/>
      <c r="D103" s="306"/>
      <c r="E103" s="307"/>
      <c r="F103" s="308"/>
      <c r="G103" s="339"/>
      <c r="H103" s="340"/>
      <c r="I103" s="135"/>
      <c r="J103" s="133"/>
      <c r="K103" s="135"/>
      <c r="L103" s="133"/>
      <c r="M103" s="341"/>
      <c r="N103" s="342"/>
      <c r="O103" s="343"/>
      <c r="P103" s="344"/>
      <c r="Q103" s="344"/>
      <c r="R103" s="340"/>
      <c r="S103" s="318"/>
      <c r="T103" s="319"/>
      <c r="U103" s="320"/>
      <c r="V103" s="136" t="s">
        <v>82</v>
      </c>
      <c r="W103" s="137"/>
      <c r="X103" s="137"/>
      <c r="Y103" s="138"/>
      <c r="Z103" s="139"/>
      <c r="AA103" s="140" t="str">
        <f>IF(AA102="","",VLOOKUP(AA102,シフト記号表!$C$5:$W$46,21,FALSE))</f>
        <v/>
      </c>
      <c r="AB103" s="141" t="str">
        <f>IF(AB102="","",VLOOKUP(AB102,シフト記号表!$C$5:$W$46,21,FALSE))</f>
        <v/>
      </c>
      <c r="AC103" s="141" t="str">
        <f>IF(AC102="","",VLOOKUP(AC102,シフト記号表!$C$5:$W$46,21,FALSE))</f>
        <v/>
      </c>
      <c r="AD103" s="141" t="str">
        <f>IF(AD102="","",VLOOKUP(AD102,シフト記号表!$C$5:$W$46,21,FALSE))</f>
        <v/>
      </c>
      <c r="AE103" s="141" t="str">
        <f>IF(AE102="","",VLOOKUP(AE102,シフト記号表!$C$5:$W$46,21,FALSE))</f>
        <v/>
      </c>
      <c r="AF103" s="141" t="str">
        <f>IF(AF102="","",VLOOKUP(AF102,シフト記号表!$C$5:$W$46,21,FALSE))</f>
        <v/>
      </c>
      <c r="AG103" s="142" t="str">
        <f>IF(AG102="","",VLOOKUP(AG102,シフト記号表!$C$5:$W$46,21,FALSE))</f>
        <v/>
      </c>
      <c r="AH103" s="140" t="str">
        <f>IF(AH102="","",VLOOKUP(AH102,シフト記号表!$C$5:$W$46,21,FALSE))</f>
        <v/>
      </c>
      <c r="AI103" s="141" t="str">
        <f>IF(AI102="","",VLOOKUP(AI102,シフト記号表!$C$5:$W$46,21,FALSE))</f>
        <v/>
      </c>
      <c r="AJ103" s="141" t="str">
        <f>IF(AJ102="","",VLOOKUP(AJ102,シフト記号表!$C$5:$W$46,21,FALSE))</f>
        <v/>
      </c>
      <c r="AK103" s="141" t="str">
        <f>IF(AK102="","",VLOOKUP(AK102,シフト記号表!$C$5:$W$46,21,FALSE))</f>
        <v/>
      </c>
      <c r="AL103" s="141" t="str">
        <f>IF(AL102="","",VLOOKUP(AL102,シフト記号表!$C$5:$W$46,21,FALSE))</f>
        <v/>
      </c>
      <c r="AM103" s="141" t="str">
        <f>IF(AM102="","",VLOOKUP(AM102,シフト記号表!$C$5:$W$46,21,FALSE))</f>
        <v/>
      </c>
      <c r="AN103" s="142" t="str">
        <f>IF(AN102="","",VLOOKUP(AN102,シフト記号表!$C$5:$W$46,21,FALSE))</f>
        <v/>
      </c>
      <c r="AO103" s="140" t="str">
        <f>IF(AO102="","",VLOOKUP(AO102,シフト記号表!$C$5:$W$46,21,FALSE))</f>
        <v/>
      </c>
      <c r="AP103" s="141" t="str">
        <f>IF(AP102="","",VLOOKUP(AP102,シフト記号表!$C$5:$W$46,21,FALSE))</f>
        <v/>
      </c>
      <c r="AQ103" s="141" t="str">
        <f>IF(AQ102="","",VLOOKUP(AQ102,シフト記号表!$C$5:$W$46,21,FALSE))</f>
        <v/>
      </c>
      <c r="AR103" s="141" t="str">
        <f>IF(AR102="","",VLOOKUP(AR102,シフト記号表!$C$5:$W$46,21,FALSE))</f>
        <v/>
      </c>
      <c r="AS103" s="141" t="str">
        <f>IF(AS102="","",VLOOKUP(AS102,シフト記号表!$C$5:$W$46,21,FALSE))</f>
        <v/>
      </c>
      <c r="AT103" s="141" t="str">
        <f>IF(AT102="","",VLOOKUP(AT102,シフト記号表!$C$5:$W$46,21,FALSE))</f>
        <v/>
      </c>
      <c r="AU103" s="142" t="str">
        <f>IF(AU102="","",VLOOKUP(AU102,シフト記号表!$C$5:$W$46,21,FALSE))</f>
        <v/>
      </c>
      <c r="AV103" s="140" t="str">
        <f>IF(AV102="","",VLOOKUP(AV102,シフト記号表!$C$5:$W$46,21,FALSE))</f>
        <v/>
      </c>
      <c r="AW103" s="141" t="str">
        <f>IF(AW102="","",VLOOKUP(AW102,シフト記号表!$C$5:$W$46,21,FALSE))</f>
        <v/>
      </c>
      <c r="AX103" s="141" t="str">
        <f>IF(AX102="","",VLOOKUP(AX102,シフト記号表!$C$5:$W$46,21,FALSE))</f>
        <v/>
      </c>
      <c r="AY103" s="141" t="str">
        <f>IF(AY102="","",VLOOKUP(AY102,シフト記号表!$C$5:$W$46,21,FALSE))</f>
        <v/>
      </c>
      <c r="AZ103" s="141" t="str">
        <f>IF(AZ102="","",VLOOKUP(AZ102,シフト記号表!$C$5:$W$46,21,FALSE))</f>
        <v/>
      </c>
      <c r="BA103" s="141" t="str">
        <f>IF(BA102="","",VLOOKUP(BA102,シフト記号表!$C$5:$W$46,21,FALSE))</f>
        <v/>
      </c>
      <c r="BB103" s="142" t="str">
        <f>IF(BB102="","",VLOOKUP(BB102,シフト記号表!$C$5:$W$46,21,FALSE))</f>
        <v/>
      </c>
      <c r="BC103" s="140" t="str">
        <f>IF(BC102="","",VLOOKUP(BC102,シフト記号表!$C$5:$W$46,21,FALSE))</f>
        <v/>
      </c>
      <c r="BD103" s="141" t="str">
        <f>IF(BD102="","",VLOOKUP(BD102,シフト記号表!$C$5:$W$46,21,FALSE))</f>
        <v/>
      </c>
      <c r="BE103" s="141" t="str">
        <f>IF(BE102="","",VLOOKUP(BE102,シフト記号表!$C$5:$W$46,21,FALSE))</f>
        <v/>
      </c>
      <c r="BF103" s="345">
        <f>IF($BI$3="計画",SUM(AA103:BB103),IF($BI$3="実績",SUM(AA103:BE103),""))</f>
        <v>0</v>
      </c>
      <c r="BG103" s="346"/>
      <c r="BH103" s="347">
        <f>IF($BI$3="計画",BF103/4,IF($BI$3="実績",(BF103/($T$10/7)),""))</f>
        <v>0</v>
      </c>
      <c r="BI103" s="348"/>
      <c r="BJ103" s="335"/>
      <c r="BK103" s="319"/>
      <c r="BL103" s="319"/>
      <c r="BM103" s="319"/>
      <c r="BN103" s="336"/>
    </row>
    <row r="104" spans="2:66" ht="20.25" customHeight="1" x14ac:dyDescent="0.4">
      <c r="B104" s="143"/>
      <c r="C104" s="302"/>
      <c r="D104" s="306"/>
      <c r="E104" s="307"/>
      <c r="F104" s="308"/>
      <c r="G104" s="349"/>
      <c r="H104" s="325"/>
      <c r="I104" s="324">
        <f>G103</f>
        <v>0</v>
      </c>
      <c r="J104" s="325"/>
      <c r="K104" s="324">
        <f>M103</f>
        <v>0</v>
      </c>
      <c r="L104" s="325"/>
      <c r="M104" s="326"/>
      <c r="N104" s="327"/>
      <c r="O104" s="324"/>
      <c r="P104" s="328"/>
      <c r="Q104" s="328"/>
      <c r="R104" s="325"/>
      <c r="S104" s="321"/>
      <c r="T104" s="322"/>
      <c r="U104" s="323"/>
      <c r="V104" s="144" t="s">
        <v>124</v>
      </c>
      <c r="W104" s="170"/>
      <c r="X104" s="170"/>
      <c r="Y104" s="171"/>
      <c r="Z104" s="172"/>
      <c r="AA104" s="148" t="str">
        <f>IF(AA102="","",VLOOKUP(AA102,シフト記号表!$C$5:$Y$46,23,FALSE))</f>
        <v/>
      </c>
      <c r="AB104" s="149" t="str">
        <f>IF(AB102="","",VLOOKUP(AB102,シフト記号表!$C$5:$Y$46,23,FALSE))</f>
        <v/>
      </c>
      <c r="AC104" s="149" t="str">
        <f>IF(AC102="","",VLOOKUP(AC102,シフト記号表!$C$5:$Y$46,23,FALSE))</f>
        <v/>
      </c>
      <c r="AD104" s="149" t="str">
        <f>IF(AD102="","",VLOOKUP(AD102,シフト記号表!$C$5:$Y$46,23,FALSE))</f>
        <v/>
      </c>
      <c r="AE104" s="149" t="str">
        <f>IF(AE102="","",VLOOKUP(AE102,シフト記号表!$C$5:$Y$46,23,FALSE))</f>
        <v/>
      </c>
      <c r="AF104" s="149" t="str">
        <f>IF(AF102="","",VLOOKUP(AF102,シフト記号表!$C$5:$Y$46,23,FALSE))</f>
        <v/>
      </c>
      <c r="AG104" s="150" t="str">
        <f>IF(AG102="","",VLOOKUP(AG102,シフト記号表!$C$5:$Y$46,23,FALSE))</f>
        <v/>
      </c>
      <c r="AH104" s="148" t="str">
        <f>IF(AH102="","",VLOOKUP(AH102,シフト記号表!$C$5:$Y$46,23,FALSE))</f>
        <v/>
      </c>
      <c r="AI104" s="149" t="str">
        <f>IF(AI102="","",VLOOKUP(AI102,シフト記号表!$C$5:$Y$46,23,FALSE))</f>
        <v/>
      </c>
      <c r="AJ104" s="149" t="str">
        <f>IF(AJ102="","",VLOOKUP(AJ102,シフト記号表!$C$5:$Y$46,23,FALSE))</f>
        <v/>
      </c>
      <c r="AK104" s="149" t="str">
        <f>IF(AK102="","",VLOOKUP(AK102,シフト記号表!$C$5:$Y$46,23,FALSE))</f>
        <v/>
      </c>
      <c r="AL104" s="149" t="str">
        <f>IF(AL102="","",VLOOKUP(AL102,シフト記号表!$C$5:$Y$46,23,FALSE))</f>
        <v/>
      </c>
      <c r="AM104" s="149" t="str">
        <f>IF(AM102="","",VLOOKUP(AM102,シフト記号表!$C$5:$Y$46,23,FALSE))</f>
        <v/>
      </c>
      <c r="AN104" s="150" t="str">
        <f>IF(AN102="","",VLOOKUP(AN102,シフト記号表!$C$5:$Y$46,23,FALSE))</f>
        <v/>
      </c>
      <c r="AO104" s="148" t="str">
        <f>IF(AO102="","",VLOOKUP(AO102,シフト記号表!$C$5:$Y$46,23,FALSE))</f>
        <v/>
      </c>
      <c r="AP104" s="149" t="str">
        <f>IF(AP102="","",VLOOKUP(AP102,シフト記号表!$C$5:$Y$46,23,FALSE))</f>
        <v/>
      </c>
      <c r="AQ104" s="149" t="str">
        <f>IF(AQ102="","",VLOOKUP(AQ102,シフト記号表!$C$5:$Y$46,23,FALSE))</f>
        <v/>
      </c>
      <c r="AR104" s="149" t="str">
        <f>IF(AR102="","",VLOOKUP(AR102,シフト記号表!$C$5:$Y$46,23,FALSE))</f>
        <v/>
      </c>
      <c r="AS104" s="149" t="str">
        <f>IF(AS102="","",VLOOKUP(AS102,シフト記号表!$C$5:$Y$46,23,FALSE))</f>
        <v/>
      </c>
      <c r="AT104" s="149" t="str">
        <f>IF(AT102="","",VLOOKUP(AT102,シフト記号表!$C$5:$Y$46,23,FALSE))</f>
        <v/>
      </c>
      <c r="AU104" s="150" t="str">
        <f>IF(AU102="","",VLOOKUP(AU102,シフト記号表!$C$5:$Y$46,23,FALSE))</f>
        <v/>
      </c>
      <c r="AV104" s="148" t="str">
        <f>IF(AV102="","",VLOOKUP(AV102,シフト記号表!$C$5:$Y$46,23,FALSE))</f>
        <v/>
      </c>
      <c r="AW104" s="149" t="str">
        <f>IF(AW102="","",VLOOKUP(AW102,シフト記号表!$C$5:$Y$46,23,FALSE))</f>
        <v/>
      </c>
      <c r="AX104" s="149" t="str">
        <f>IF(AX102="","",VLOOKUP(AX102,シフト記号表!$C$5:$Y$46,23,FALSE))</f>
        <v/>
      </c>
      <c r="AY104" s="149" t="str">
        <f>IF(AY102="","",VLOOKUP(AY102,シフト記号表!$C$5:$Y$46,23,FALSE))</f>
        <v/>
      </c>
      <c r="AZ104" s="149" t="str">
        <f>IF(AZ102="","",VLOOKUP(AZ102,シフト記号表!$C$5:$Y$46,23,FALSE))</f>
        <v/>
      </c>
      <c r="BA104" s="149" t="str">
        <f>IF(BA102="","",VLOOKUP(BA102,シフト記号表!$C$5:$Y$46,23,FALSE))</f>
        <v/>
      </c>
      <c r="BB104" s="150" t="str">
        <f>IF(BB102="","",VLOOKUP(BB102,シフト記号表!$C$5:$Y$46,23,FALSE))</f>
        <v/>
      </c>
      <c r="BC104" s="148" t="str">
        <f>IF(BC102="","",VLOOKUP(BC102,シフト記号表!$C$5:$Y$46,23,FALSE))</f>
        <v/>
      </c>
      <c r="BD104" s="149" t="str">
        <f>IF(BD102="","",VLOOKUP(BD102,シフト記号表!$C$5:$Y$46,23,FALSE))</f>
        <v/>
      </c>
      <c r="BE104" s="149" t="str">
        <f>IF(BE102="","",VLOOKUP(BE102,シフト記号表!$C$5:$Y$46,23,FALSE))</f>
        <v/>
      </c>
      <c r="BF104" s="350">
        <f>IF($BI$3="計画",SUM(AA104:BB104),IF($BI$3="実績",SUM(AA104:BE104),""))</f>
        <v>0</v>
      </c>
      <c r="BG104" s="351"/>
      <c r="BH104" s="352">
        <f>IF($BI$3="計画",BF104/4,IF($BI$3="実績",(BF104/($T$10/7)),""))</f>
        <v>0</v>
      </c>
      <c r="BI104" s="353"/>
      <c r="BJ104" s="337"/>
      <c r="BK104" s="322"/>
      <c r="BL104" s="322"/>
      <c r="BM104" s="322"/>
      <c r="BN104" s="338"/>
    </row>
    <row r="105" spans="2:66" ht="20.25" customHeight="1" x14ac:dyDescent="0.4">
      <c r="B105" s="152"/>
      <c r="C105" s="354"/>
      <c r="D105" s="355"/>
      <c r="E105" s="307"/>
      <c r="F105" s="308"/>
      <c r="G105" s="356"/>
      <c r="H105" s="357"/>
      <c r="I105" s="153"/>
      <c r="J105" s="154"/>
      <c r="K105" s="153"/>
      <c r="L105" s="154"/>
      <c r="M105" s="358"/>
      <c r="N105" s="359"/>
      <c r="O105" s="360"/>
      <c r="P105" s="361"/>
      <c r="Q105" s="361"/>
      <c r="R105" s="357"/>
      <c r="S105" s="362"/>
      <c r="T105" s="363"/>
      <c r="U105" s="364"/>
      <c r="V105" s="175" t="s">
        <v>17</v>
      </c>
      <c r="W105" s="176"/>
      <c r="X105" s="176"/>
      <c r="Y105" s="177"/>
      <c r="Z105" s="178"/>
      <c r="AA105" s="159"/>
      <c r="AB105" s="174"/>
      <c r="AC105" s="174"/>
      <c r="AD105" s="174"/>
      <c r="AE105" s="174"/>
      <c r="AF105" s="174"/>
      <c r="AG105" s="161"/>
      <c r="AH105" s="159"/>
      <c r="AI105" s="174"/>
      <c r="AJ105" s="174"/>
      <c r="AK105" s="174"/>
      <c r="AL105" s="174"/>
      <c r="AM105" s="174"/>
      <c r="AN105" s="161"/>
      <c r="AO105" s="159"/>
      <c r="AP105" s="174"/>
      <c r="AQ105" s="174"/>
      <c r="AR105" s="174"/>
      <c r="AS105" s="174"/>
      <c r="AT105" s="174"/>
      <c r="AU105" s="161"/>
      <c r="AV105" s="159"/>
      <c r="AW105" s="174"/>
      <c r="AX105" s="174"/>
      <c r="AY105" s="174"/>
      <c r="AZ105" s="174"/>
      <c r="BA105" s="174"/>
      <c r="BB105" s="161"/>
      <c r="BC105" s="159"/>
      <c r="BD105" s="174"/>
      <c r="BE105" s="162"/>
      <c r="BF105" s="365"/>
      <c r="BG105" s="366"/>
      <c r="BH105" s="367"/>
      <c r="BI105" s="368"/>
      <c r="BJ105" s="369"/>
      <c r="BK105" s="363"/>
      <c r="BL105" s="363"/>
      <c r="BM105" s="363"/>
      <c r="BN105" s="370"/>
    </row>
    <row r="106" spans="2:66" ht="20.25" customHeight="1" x14ac:dyDescent="0.4">
      <c r="B106" s="134">
        <f>B103+1</f>
        <v>30</v>
      </c>
      <c r="C106" s="302"/>
      <c r="D106" s="306"/>
      <c r="E106" s="307"/>
      <c r="F106" s="308"/>
      <c r="G106" s="339"/>
      <c r="H106" s="340"/>
      <c r="I106" s="135"/>
      <c r="J106" s="133"/>
      <c r="K106" s="135"/>
      <c r="L106" s="133"/>
      <c r="M106" s="341"/>
      <c r="N106" s="342"/>
      <c r="O106" s="343"/>
      <c r="P106" s="344"/>
      <c r="Q106" s="344"/>
      <c r="R106" s="340"/>
      <c r="S106" s="318"/>
      <c r="T106" s="319"/>
      <c r="U106" s="320"/>
      <c r="V106" s="136" t="s">
        <v>82</v>
      </c>
      <c r="W106" s="137"/>
      <c r="X106" s="137"/>
      <c r="Y106" s="138"/>
      <c r="Z106" s="139"/>
      <c r="AA106" s="140" t="str">
        <f>IF(AA105="","",VLOOKUP(AA105,シフト記号表!$C$5:$W$46,21,FALSE))</f>
        <v/>
      </c>
      <c r="AB106" s="141" t="str">
        <f>IF(AB105="","",VLOOKUP(AB105,シフト記号表!$C$5:$W$46,21,FALSE))</f>
        <v/>
      </c>
      <c r="AC106" s="141" t="str">
        <f>IF(AC105="","",VLOOKUP(AC105,シフト記号表!$C$5:$W$46,21,FALSE))</f>
        <v/>
      </c>
      <c r="AD106" s="141" t="str">
        <f>IF(AD105="","",VLOOKUP(AD105,シフト記号表!$C$5:$W$46,21,FALSE))</f>
        <v/>
      </c>
      <c r="AE106" s="141" t="str">
        <f>IF(AE105="","",VLOOKUP(AE105,シフト記号表!$C$5:$W$46,21,FALSE))</f>
        <v/>
      </c>
      <c r="AF106" s="141" t="str">
        <f>IF(AF105="","",VLOOKUP(AF105,シフト記号表!$C$5:$W$46,21,FALSE))</f>
        <v/>
      </c>
      <c r="AG106" s="142" t="str">
        <f>IF(AG105="","",VLOOKUP(AG105,シフト記号表!$C$5:$W$46,21,FALSE))</f>
        <v/>
      </c>
      <c r="AH106" s="140" t="str">
        <f>IF(AH105="","",VLOOKUP(AH105,シフト記号表!$C$5:$W$46,21,FALSE))</f>
        <v/>
      </c>
      <c r="AI106" s="141" t="str">
        <f>IF(AI105="","",VLOOKUP(AI105,シフト記号表!$C$5:$W$46,21,FALSE))</f>
        <v/>
      </c>
      <c r="AJ106" s="141" t="str">
        <f>IF(AJ105="","",VLOOKUP(AJ105,シフト記号表!$C$5:$W$46,21,FALSE))</f>
        <v/>
      </c>
      <c r="AK106" s="141" t="str">
        <f>IF(AK105="","",VLOOKUP(AK105,シフト記号表!$C$5:$W$46,21,FALSE))</f>
        <v/>
      </c>
      <c r="AL106" s="141" t="str">
        <f>IF(AL105="","",VLOOKUP(AL105,シフト記号表!$C$5:$W$46,21,FALSE))</f>
        <v/>
      </c>
      <c r="AM106" s="141" t="str">
        <f>IF(AM105="","",VLOOKUP(AM105,シフト記号表!$C$5:$W$46,21,FALSE))</f>
        <v/>
      </c>
      <c r="AN106" s="142" t="str">
        <f>IF(AN105="","",VLOOKUP(AN105,シフト記号表!$C$5:$W$46,21,FALSE))</f>
        <v/>
      </c>
      <c r="AO106" s="140" t="str">
        <f>IF(AO105="","",VLOOKUP(AO105,シフト記号表!$C$5:$W$46,21,FALSE))</f>
        <v/>
      </c>
      <c r="AP106" s="141" t="str">
        <f>IF(AP105="","",VLOOKUP(AP105,シフト記号表!$C$5:$W$46,21,FALSE))</f>
        <v/>
      </c>
      <c r="AQ106" s="141" t="str">
        <f>IF(AQ105="","",VLOOKUP(AQ105,シフト記号表!$C$5:$W$46,21,FALSE))</f>
        <v/>
      </c>
      <c r="AR106" s="141" t="str">
        <f>IF(AR105="","",VLOOKUP(AR105,シフト記号表!$C$5:$W$46,21,FALSE))</f>
        <v/>
      </c>
      <c r="AS106" s="141" t="str">
        <f>IF(AS105="","",VLOOKUP(AS105,シフト記号表!$C$5:$W$46,21,FALSE))</f>
        <v/>
      </c>
      <c r="AT106" s="141" t="str">
        <f>IF(AT105="","",VLOOKUP(AT105,シフト記号表!$C$5:$W$46,21,FALSE))</f>
        <v/>
      </c>
      <c r="AU106" s="142" t="str">
        <f>IF(AU105="","",VLOOKUP(AU105,シフト記号表!$C$5:$W$46,21,FALSE))</f>
        <v/>
      </c>
      <c r="AV106" s="140" t="str">
        <f>IF(AV105="","",VLOOKUP(AV105,シフト記号表!$C$5:$W$46,21,FALSE))</f>
        <v/>
      </c>
      <c r="AW106" s="141" t="str">
        <f>IF(AW105="","",VLOOKUP(AW105,シフト記号表!$C$5:$W$46,21,FALSE))</f>
        <v/>
      </c>
      <c r="AX106" s="141" t="str">
        <f>IF(AX105="","",VLOOKUP(AX105,シフト記号表!$C$5:$W$46,21,FALSE))</f>
        <v/>
      </c>
      <c r="AY106" s="141" t="str">
        <f>IF(AY105="","",VLOOKUP(AY105,シフト記号表!$C$5:$W$46,21,FALSE))</f>
        <v/>
      </c>
      <c r="AZ106" s="141" t="str">
        <f>IF(AZ105="","",VLOOKUP(AZ105,シフト記号表!$C$5:$W$46,21,FALSE))</f>
        <v/>
      </c>
      <c r="BA106" s="141" t="str">
        <f>IF(BA105="","",VLOOKUP(BA105,シフト記号表!$C$5:$W$46,21,FALSE))</f>
        <v/>
      </c>
      <c r="BB106" s="142" t="str">
        <f>IF(BB105="","",VLOOKUP(BB105,シフト記号表!$C$5:$W$46,21,FALSE))</f>
        <v/>
      </c>
      <c r="BC106" s="140" t="str">
        <f>IF(BC105="","",VLOOKUP(BC105,シフト記号表!$C$5:$W$46,21,FALSE))</f>
        <v/>
      </c>
      <c r="BD106" s="141" t="str">
        <f>IF(BD105="","",VLOOKUP(BD105,シフト記号表!$C$5:$W$46,21,FALSE))</f>
        <v/>
      </c>
      <c r="BE106" s="141" t="str">
        <f>IF(BE105="","",VLOOKUP(BE105,シフト記号表!$C$5:$W$46,21,FALSE))</f>
        <v/>
      </c>
      <c r="BF106" s="345">
        <f>IF($BI$3="計画",SUM(AA106:BB106),IF($BI$3="実績",SUM(AA106:BE106),""))</f>
        <v>0</v>
      </c>
      <c r="BG106" s="346"/>
      <c r="BH106" s="347">
        <f>IF($BI$3="計画",BF106/4,IF($BI$3="実績",(BF106/($T$10/7)),""))</f>
        <v>0</v>
      </c>
      <c r="BI106" s="348"/>
      <c r="BJ106" s="335"/>
      <c r="BK106" s="319"/>
      <c r="BL106" s="319"/>
      <c r="BM106" s="319"/>
      <c r="BN106" s="336"/>
    </row>
    <row r="107" spans="2:66" ht="20.25" customHeight="1" thickBot="1" x14ac:dyDescent="0.45">
      <c r="B107" s="179"/>
      <c r="C107" s="371"/>
      <c r="D107" s="372"/>
      <c r="E107" s="373"/>
      <c r="F107" s="374"/>
      <c r="G107" s="378"/>
      <c r="H107" s="379"/>
      <c r="I107" s="380">
        <f>G106</f>
        <v>0</v>
      </c>
      <c r="J107" s="379"/>
      <c r="K107" s="380">
        <f>M106</f>
        <v>0</v>
      </c>
      <c r="L107" s="379"/>
      <c r="M107" s="381"/>
      <c r="N107" s="382"/>
      <c r="O107" s="380"/>
      <c r="P107" s="383"/>
      <c r="Q107" s="383"/>
      <c r="R107" s="379"/>
      <c r="S107" s="388"/>
      <c r="T107" s="376"/>
      <c r="U107" s="389"/>
      <c r="V107" s="180" t="s">
        <v>124</v>
      </c>
      <c r="W107" s="181"/>
      <c r="X107" s="181"/>
      <c r="Y107" s="182"/>
      <c r="Z107" s="183"/>
      <c r="AA107" s="184" t="str">
        <f>IF(AA105="","",VLOOKUP(AA105,シフト記号表!$C$5:$Y$46,23,FALSE))</f>
        <v/>
      </c>
      <c r="AB107" s="185" t="str">
        <f>IF(AB105="","",VLOOKUP(AB105,シフト記号表!$C$5:$Y$46,23,FALSE))</f>
        <v/>
      </c>
      <c r="AC107" s="185" t="str">
        <f>IF(AC105="","",VLOOKUP(AC105,シフト記号表!$C$5:$Y$46,23,FALSE))</f>
        <v/>
      </c>
      <c r="AD107" s="185" t="str">
        <f>IF(AD105="","",VLOOKUP(AD105,シフト記号表!$C$5:$Y$46,23,FALSE))</f>
        <v/>
      </c>
      <c r="AE107" s="185" t="str">
        <f>IF(AE105="","",VLOOKUP(AE105,シフト記号表!$C$5:$Y$46,23,FALSE))</f>
        <v/>
      </c>
      <c r="AF107" s="185" t="str">
        <f>IF(AF105="","",VLOOKUP(AF105,シフト記号表!$C$5:$Y$46,23,FALSE))</f>
        <v/>
      </c>
      <c r="AG107" s="186" t="str">
        <f>IF(AG105="","",VLOOKUP(AG105,シフト記号表!$C$5:$Y$46,23,FALSE))</f>
        <v/>
      </c>
      <c r="AH107" s="184" t="str">
        <f>IF(AH105="","",VLOOKUP(AH105,シフト記号表!$C$5:$Y$46,23,FALSE))</f>
        <v/>
      </c>
      <c r="AI107" s="185" t="str">
        <f>IF(AI105="","",VLOOKUP(AI105,シフト記号表!$C$5:$Y$46,23,FALSE))</f>
        <v/>
      </c>
      <c r="AJ107" s="185" t="str">
        <f>IF(AJ105="","",VLOOKUP(AJ105,シフト記号表!$C$5:$Y$46,23,FALSE))</f>
        <v/>
      </c>
      <c r="AK107" s="185" t="str">
        <f>IF(AK105="","",VLOOKUP(AK105,シフト記号表!$C$5:$Y$46,23,FALSE))</f>
        <v/>
      </c>
      <c r="AL107" s="185" t="str">
        <f>IF(AL105="","",VLOOKUP(AL105,シフト記号表!$C$5:$Y$46,23,FALSE))</f>
        <v/>
      </c>
      <c r="AM107" s="185" t="str">
        <f>IF(AM105="","",VLOOKUP(AM105,シフト記号表!$C$5:$Y$46,23,FALSE))</f>
        <v/>
      </c>
      <c r="AN107" s="186" t="str">
        <f>IF(AN105="","",VLOOKUP(AN105,シフト記号表!$C$5:$Y$46,23,FALSE))</f>
        <v/>
      </c>
      <c r="AO107" s="184" t="str">
        <f>IF(AO105="","",VLOOKUP(AO105,シフト記号表!$C$5:$Y$46,23,FALSE))</f>
        <v/>
      </c>
      <c r="AP107" s="185" t="str">
        <f>IF(AP105="","",VLOOKUP(AP105,シフト記号表!$C$5:$Y$46,23,FALSE))</f>
        <v/>
      </c>
      <c r="AQ107" s="185" t="str">
        <f>IF(AQ105="","",VLOOKUP(AQ105,シフト記号表!$C$5:$Y$46,23,FALSE))</f>
        <v/>
      </c>
      <c r="AR107" s="185" t="str">
        <f>IF(AR105="","",VLOOKUP(AR105,シフト記号表!$C$5:$Y$46,23,FALSE))</f>
        <v/>
      </c>
      <c r="AS107" s="185" t="str">
        <f>IF(AS105="","",VLOOKUP(AS105,シフト記号表!$C$5:$Y$46,23,FALSE))</f>
        <v/>
      </c>
      <c r="AT107" s="185" t="str">
        <f>IF(AT105="","",VLOOKUP(AT105,シフト記号表!$C$5:$Y$46,23,FALSE))</f>
        <v/>
      </c>
      <c r="AU107" s="186" t="str">
        <f>IF(AU105="","",VLOOKUP(AU105,シフト記号表!$C$5:$Y$46,23,FALSE))</f>
        <v/>
      </c>
      <c r="AV107" s="184" t="str">
        <f>IF(AV105="","",VLOOKUP(AV105,シフト記号表!$C$5:$Y$46,23,FALSE))</f>
        <v/>
      </c>
      <c r="AW107" s="185" t="str">
        <f>IF(AW105="","",VLOOKUP(AW105,シフト記号表!$C$5:$Y$46,23,FALSE))</f>
        <v/>
      </c>
      <c r="AX107" s="185" t="str">
        <f>IF(AX105="","",VLOOKUP(AX105,シフト記号表!$C$5:$Y$46,23,FALSE))</f>
        <v/>
      </c>
      <c r="AY107" s="185" t="str">
        <f>IF(AY105="","",VLOOKUP(AY105,シフト記号表!$C$5:$Y$46,23,FALSE))</f>
        <v/>
      </c>
      <c r="AZ107" s="185" t="str">
        <f>IF(AZ105="","",VLOOKUP(AZ105,シフト記号表!$C$5:$Y$46,23,FALSE))</f>
        <v/>
      </c>
      <c r="BA107" s="185" t="str">
        <f>IF(BA105="","",VLOOKUP(BA105,シフト記号表!$C$5:$Y$46,23,FALSE))</f>
        <v/>
      </c>
      <c r="BB107" s="186" t="str">
        <f>IF(BB105="","",VLOOKUP(BB105,シフト記号表!$C$5:$Y$46,23,FALSE))</f>
        <v/>
      </c>
      <c r="BC107" s="184" t="str">
        <f>IF(BC105="","",VLOOKUP(BC105,シフト記号表!$C$5:$Y$46,23,FALSE))</f>
        <v/>
      </c>
      <c r="BD107" s="185" t="str">
        <f>IF(BD105="","",VLOOKUP(BD105,シフト記号表!$C$5:$Y$46,23,FALSE))</f>
        <v/>
      </c>
      <c r="BE107" s="187" t="str">
        <f>IF(BE105="","",VLOOKUP(BE105,シフト記号表!$C$5:$Y$46,23,FALSE))</f>
        <v/>
      </c>
      <c r="BF107" s="384">
        <f>IF($BI$3="計画",SUM(AA107:BB107),IF($BI$3="実績",SUM(AA107:BE107),""))</f>
        <v>0</v>
      </c>
      <c r="BG107" s="385"/>
      <c r="BH107" s="386">
        <f>IF($BI$3="計画",BF107/4,IF($BI$3="実績",(BF107/($T$10/7)),""))</f>
        <v>0</v>
      </c>
      <c r="BI107" s="387"/>
      <c r="BJ107" s="375"/>
      <c r="BK107" s="376"/>
      <c r="BL107" s="376"/>
      <c r="BM107" s="376"/>
      <c r="BN107" s="377"/>
    </row>
    <row r="108" spans="2:66" ht="20.25" customHeight="1" x14ac:dyDescent="0.4">
      <c r="B108" s="188"/>
      <c r="C108" s="188"/>
      <c r="D108" s="188"/>
      <c r="E108" s="188"/>
      <c r="F108" s="188"/>
      <c r="G108" s="189"/>
      <c r="H108" s="189"/>
      <c r="I108" s="189"/>
      <c r="J108" s="189"/>
      <c r="K108" s="189"/>
      <c r="L108" s="189"/>
      <c r="M108" s="190"/>
      <c r="N108" s="190"/>
      <c r="O108" s="189"/>
      <c r="P108" s="189"/>
      <c r="Q108" s="189"/>
      <c r="R108" s="189"/>
      <c r="S108" s="191"/>
      <c r="T108" s="191"/>
      <c r="U108" s="191"/>
      <c r="V108" s="192"/>
      <c r="W108" s="192"/>
      <c r="X108" s="192"/>
      <c r="Y108" s="193"/>
      <c r="Z108" s="194"/>
      <c r="AA108" s="190"/>
      <c r="AB108" s="190"/>
      <c r="AC108" s="190"/>
      <c r="AD108" s="190"/>
      <c r="AE108" s="190"/>
      <c r="AF108" s="190"/>
      <c r="AG108" s="190"/>
      <c r="AH108" s="190"/>
      <c r="AI108" s="190"/>
      <c r="AJ108" s="190"/>
      <c r="AK108" s="190"/>
      <c r="AL108" s="190"/>
      <c r="AM108" s="190"/>
      <c r="AN108" s="190"/>
      <c r="AO108" s="190"/>
      <c r="AP108" s="190"/>
      <c r="AQ108" s="190"/>
      <c r="AR108" s="190"/>
      <c r="AS108" s="190"/>
      <c r="AT108" s="190"/>
      <c r="AU108" s="190"/>
      <c r="AV108" s="190"/>
      <c r="AW108" s="190"/>
      <c r="AX108" s="190"/>
      <c r="AY108" s="190"/>
      <c r="AZ108" s="190"/>
      <c r="BA108" s="190"/>
      <c r="BB108" s="190"/>
      <c r="BC108" s="190"/>
      <c r="BD108" s="190"/>
      <c r="BE108" s="190"/>
      <c r="BF108" s="190"/>
      <c r="BG108" s="190"/>
      <c r="BH108" s="195"/>
      <c r="BI108" s="195"/>
      <c r="BJ108" s="191"/>
      <c r="BK108" s="191"/>
      <c r="BL108" s="191"/>
      <c r="BM108" s="191"/>
      <c r="BN108" s="191"/>
    </row>
    <row r="109" spans="2:66" ht="20.25" customHeight="1" x14ac:dyDescent="0.4">
      <c r="B109" s="188"/>
      <c r="C109" s="188"/>
      <c r="D109" s="188"/>
      <c r="E109" s="188"/>
      <c r="F109" s="188"/>
      <c r="G109" s="189"/>
      <c r="H109" s="189"/>
      <c r="I109" s="189"/>
      <c r="J109" s="189"/>
      <c r="K109" s="189"/>
      <c r="L109" s="189"/>
      <c r="M109" s="190"/>
      <c r="N109" s="196" t="s">
        <v>251</v>
      </c>
      <c r="O109" s="196"/>
      <c r="P109" s="196"/>
      <c r="Q109" s="196"/>
      <c r="R109" s="196"/>
      <c r="S109" s="196"/>
      <c r="T109" s="196"/>
      <c r="U109" s="196"/>
      <c r="V109" s="196"/>
      <c r="W109" s="196"/>
      <c r="X109" s="197"/>
      <c r="Y109" s="196"/>
      <c r="Z109" s="196"/>
      <c r="AA109" s="196"/>
      <c r="AB109" s="196"/>
      <c r="AC109" s="196"/>
      <c r="AD109" s="190"/>
      <c r="AE109" s="190"/>
      <c r="AF109" s="190"/>
      <c r="AG109" s="190"/>
      <c r="AH109" s="190"/>
      <c r="AI109" s="190"/>
      <c r="AJ109" s="190"/>
      <c r="AK109" s="190"/>
      <c r="AL109" s="190"/>
      <c r="AM109" s="190"/>
      <c r="AN109" s="190"/>
      <c r="AO109" s="190"/>
      <c r="AP109" s="190"/>
      <c r="AQ109" s="190"/>
      <c r="AR109" s="190"/>
      <c r="AS109" s="190"/>
      <c r="AT109" s="190"/>
      <c r="AU109" s="190"/>
      <c r="AV109" s="190"/>
      <c r="AW109" s="190"/>
      <c r="AX109" s="190"/>
      <c r="AY109" s="190"/>
      <c r="AZ109" s="190"/>
      <c r="BA109" s="190"/>
      <c r="BB109" s="190"/>
      <c r="BC109" s="190"/>
      <c r="BD109" s="190"/>
      <c r="BE109" s="190"/>
      <c r="BF109" s="190"/>
      <c r="BG109" s="190"/>
      <c r="BH109" s="195"/>
      <c r="BI109" s="195"/>
      <c r="BJ109" s="191"/>
      <c r="BK109" s="191"/>
      <c r="BL109" s="191"/>
      <c r="BM109" s="191"/>
      <c r="BN109" s="191"/>
    </row>
    <row r="110" spans="2:66" ht="20.25" customHeight="1" x14ac:dyDescent="0.4">
      <c r="B110" s="188"/>
      <c r="C110" s="188"/>
      <c r="D110" s="188"/>
      <c r="E110" s="188"/>
      <c r="F110" s="188"/>
      <c r="G110" s="189"/>
      <c r="H110" s="189"/>
      <c r="I110" s="189"/>
      <c r="J110" s="189"/>
      <c r="K110" s="189"/>
      <c r="L110" s="189"/>
      <c r="M110" s="190"/>
      <c r="N110" s="196"/>
      <c r="O110" s="196" t="s">
        <v>156</v>
      </c>
      <c r="P110" s="196"/>
      <c r="Q110" s="196"/>
      <c r="R110" s="196"/>
      <c r="S110" s="196"/>
      <c r="T110" s="196"/>
      <c r="U110" s="196"/>
      <c r="V110" s="196"/>
      <c r="W110" s="196"/>
      <c r="X110" s="197"/>
      <c r="Y110" s="196"/>
      <c r="Z110" s="196"/>
      <c r="AA110" s="196"/>
      <c r="AB110" s="196"/>
      <c r="AC110" s="196"/>
      <c r="AD110" s="190"/>
      <c r="AE110" s="196" t="s">
        <v>167</v>
      </c>
      <c r="AF110" s="196"/>
      <c r="AG110" s="196"/>
      <c r="AH110" s="196"/>
      <c r="AI110" s="196"/>
      <c r="AJ110" s="196"/>
      <c r="AK110" s="196"/>
      <c r="AL110" s="196"/>
      <c r="AM110" s="196"/>
      <c r="AN110" s="197"/>
      <c r="AO110" s="196"/>
      <c r="AP110" s="196"/>
      <c r="AQ110" s="196"/>
      <c r="AR110" s="196"/>
      <c r="AS110" s="190"/>
      <c r="AT110" s="190"/>
      <c r="AU110" s="196" t="s">
        <v>168</v>
      </c>
      <c r="AV110" s="190"/>
      <c r="AW110" s="190"/>
      <c r="AX110" s="190"/>
      <c r="AY110" s="190"/>
      <c r="AZ110" s="190"/>
      <c r="BA110" s="190"/>
      <c r="BB110" s="190"/>
      <c r="BC110" s="190"/>
      <c r="BD110" s="190"/>
      <c r="BE110" s="190"/>
      <c r="BF110" s="190"/>
      <c r="BG110" s="190"/>
      <c r="BH110" s="195"/>
      <c r="BI110" s="195"/>
      <c r="BJ110" s="198"/>
      <c r="BK110" s="198"/>
      <c r="BL110" s="198"/>
      <c r="BM110" s="198"/>
      <c r="BN110" s="191"/>
    </row>
    <row r="111" spans="2:66" ht="20.25" customHeight="1" x14ac:dyDescent="0.4">
      <c r="B111" s="188"/>
      <c r="C111" s="188"/>
      <c r="D111" s="188"/>
      <c r="E111" s="188"/>
      <c r="F111" s="188"/>
      <c r="G111" s="189"/>
      <c r="H111" s="189"/>
      <c r="I111" s="189"/>
      <c r="J111" s="189"/>
      <c r="K111" s="189"/>
      <c r="L111" s="189"/>
      <c r="M111" s="190"/>
      <c r="N111" s="196"/>
      <c r="O111" s="396" t="s">
        <v>148</v>
      </c>
      <c r="P111" s="396"/>
      <c r="Q111" s="396" t="s">
        <v>149</v>
      </c>
      <c r="R111" s="396"/>
      <c r="S111" s="396"/>
      <c r="T111" s="396"/>
      <c r="U111" s="196"/>
      <c r="V111" s="397" t="s">
        <v>150</v>
      </c>
      <c r="W111" s="397"/>
      <c r="X111" s="397"/>
      <c r="Y111" s="397"/>
      <c r="Z111" s="199"/>
      <c r="AA111" s="200" t="s">
        <v>151</v>
      </c>
      <c r="AB111" s="200"/>
      <c r="AD111" s="190"/>
      <c r="AE111" s="396" t="s">
        <v>148</v>
      </c>
      <c r="AF111" s="396"/>
      <c r="AG111" s="396" t="s">
        <v>149</v>
      </c>
      <c r="AH111" s="396"/>
      <c r="AI111" s="396"/>
      <c r="AJ111" s="396"/>
      <c r="AK111" s="196"/>
      <c r="AL111" s="397" t="s">
        <v>150</v>
      </c>
      <c r="AM111" s="397"/>
      <c r="AN111" s="397"/>
      <c r="AO111" s="397"/>
      <c r="AP111" s="199"/>
      <c r="AQ111" s="200" t="s">
        <v>151</v>
      </c>
      <c r="AR111" s="200"/>
      <c r="AS111" s="190"/>
      <c r="AT111" s="190"/>
      <c r="AU111" s="190"/>
      <c r="AV111" s="190"/>
      <c r="AW111" s="190"/>
      <c r="AX111" s="190"/>
      <c r="AY111" s="190"/>
      <c r="AZ111" s="190"/>
      <c r="BA111" s="190"/>
      <c r="BB111" s="190"/>
      <c r="BC111" s="190"/>
      <c r="BD111" s="190"/>
      <c r="BE111" s="190"/>
      <c r="BF111" s="190"/>
      <c r="BG111" s="190"/>
      <c r="BH111" s="195"/>
      <c r="BI111" s="195"/>
      <c r="BJ111" s="198"/>
      <c r="BK111" s="198"/>
      <c r="BL111" s="198"/>
      <c r="BM111" s="198"/>
      <c r="BN111" s="191"/>
    </row>
    <row r="112" spans="2:66" ht="20.25" customHeight="1" x14ac:dyDescent="0.4">
      <c r="B112" s="188"/>
      <c r="C112" s="188"/>
      <c r="D112" s="188"/>
      <c r="E112" s="188"/>
      <c r="F112" s="188"/>
      <c r="G112" s="189"/>
      <c r="H112" s="189"/>
      <c r="I112" s="189"/>
      <c r="J112" s="189"/>
      <c r="K112" s="189"/>
      <c r="L112" s="189"/>
      <c r="M112" s="190"/>
      <c r="N112" s="196"/>
      <c r="O112" s="390"/>
      <c r="P112" s="390"/>
      <c r="Q112" s="390" t="s">
        <v>152</v>
      </c>
      <c r="R112" s="390"/>
      <c r="S112" s="390" t="s">
        <v>153</v>
      </c>
      <c r="T112" s="390"/>
      <c r="U112" s="196"/>
      <c r="V112" s="390" t="s">
        <v>152</v>
      </c>
      <c r="W112" s="390"/>
      <c r="X112" s="390" t="s">
        <v>153</v>
      </c>
      <c r="Y112" s="390"/>
      <c r="Z112" s="199"/>
      <c r="AA112" s="200" t="s">
        <v>154</v>
      </c>
      <c r="AB112" s="200"/>
      <c r="AD112" s="190"/>
      <c r="AE112" s="390"/>
      <c r="AF112" s="390"/>
      <c r="AG112" s="390" t="s">
        <v>152</v>
      </c>
      <c r="AH112" s="390"/>
      <c r="AI112" s="390" t="s">
        <v>153</v>
      </c>
      <c r="AJ112" s="390"/>
      <c r="AK112" s="196"/>
      <c r="AL112" s="390" t="s">
        <v>152</v>
      </c>
      <c r="AM112" s="390"/>
      <c r="AN112" s="390" t="s">
        <v>153</v>
      </c>
      <c r="AO112" s="390"/>
      <c r="AP112" s="199"/>
      <c r="AQ112" s="200" t="s">
        <v>154</v>
      </c>
      <c r="AR112" s="200"/>
      <c r="AS112" s="190"/>
      <c r="AT112" s="190"/>
      <c r="AU112" s="201" t="s">
        <v>131</v>
      </c>
      <c r="AV112" s="201"/>
      <c r="AW112" s="201"/>
      <c r="AX112" s="201"/>
      <c r="AY112" s="199"/>
      <c r="AZ112" s="200" t="s">
        <v>132</v>
      </c>
      <c r="BA112" s="201"/>
      <c r="BB112" s="201"/>
      <c r="BC112" s="201"/>
      <c r="BD112" s="199"/>
      <c r="BE112" s="390" t="s">
        <v>155</v>
      </c>
      <c r="BF112" s="390"/>
      <c r="BG112" s="390"/>
      <c r="BH112" s="390"/>
      <c r="BI112" s="195"/>
      <c r="BJ112" s="196"/>
      <c r="BK112" s="196"/>
      <c r="BL112" s="196"/>
      <c r="BM112" s="196"/>
      <c r="BN112" s="191"/>
    </row>
    <row r="113" spans="2:66" ht="20.25" customHeight="1" x14ac:dyDescent="0.4">
      <c r="B113" s="188"/>
      <c r="C113" s="188"/>
      <c r="D113" s="188"/>
      <c r="E113" s="188"/>
      <c r="F113" s="188"/>
      <c r="G113" s="189"/>
      <c r="H113" s="189"/>
      <c r="I113" s="189"/>
      <c r="J113" s="189"/>
      <c r="K113" s="189"/>
      <c r="L113" s="189"/>
      <c r="M113" s="190"/>
      <c r="N113" s="196"/>
      <c r="O113" s="391" t="s">
        <v>5</v>
      </c>
      <c r="P113" s="391"/>
      <c r="Q113" s="392">
        <f>SUMIFS($BF$18:$BG$107,$G$18:$H$107,"看護職員",$M$18:$N$107,"A")+SUMIFS($BF$18:$BG$107,$I$18:$J$107,"看護職員",$K$18:$L$107,"A")</f>
        <v>512</v>
      </c>
      <c r="R113" s="392"/>
      <c r="S113" s="393">
        <f>SUMIFS($BH$18:$BI$107,$G$18:$H$107,"看護職員",$M$18:$N$107,"A")+SUMIFS($BH$18:$BI$107,$I$18:$J$107,"看護職員",$K$18:$L$107,"A")</f>
        <v>119.46666666666667</v>
      </c>
      <c r="T113" s="393"/>
      <c r="U113" s="196"/>
      <c r="V113" s="394">
        <v>0</v>
      </c>
      <c r="W113" s="394"/>
      <c r="X113" s="395">
        <v>0</v>
      </c>
      <c r="Y113" s="395"/>
      <c r="Z113" s="199"/>
      <c r="AA113" s="399">
        <v>3</v>
      </c>
      <c r="AB113" s="400"/>
      <c r="AD113" s="190"/>
      <c r="AE113" s="391" t="s">
        <v>5</v>
      </c>
      <c r="AF113" s="391"/>
      <c r="AG113" s="392">
        <f>SUMIFS($BF$18:$BG$107,$G$18:$H$107,"介護職員",$M$18:$N$107,"A")+SUMIFS($BF$18:$BG$107,$I$18:$J$107,"介護職員",$K$18:$L$107,"A")</f>
        <v>2752</v>
      </c>
      <c r="AH113" s="392"/>
      <c r="AI113" s="393">
        <f>SUMIFS($BH$18:$BI$107,$G$18:$H$107,"介護職員",$M$18:$N$107,"A")+SUMIFS($BH$18:$BI$107,$I$18:$J$107,"介護職員",$K$18:$L$107,"A")</f>
        <v>642.13333333333333</v>
      </c>
      <c r="AJ113" s="393"/>
      <c r="AK113" s="196"/>
      <c r="AL113" s="394">
        <v>0</v>
      </c>
      <c r="AM113" s="394"/>
      <c r="AN113" s="395">
        <v>0</v>
      </c>
      <c r="AO113" s="395"/>
      <c r="AP113" s="199"/>
      <c r="AQ113" s="399">
        <v>16</v>
      </c>
      <c r="AR113" s="400"/>
      <c r="AS113" s="190"/>
      <c r="AT113" s="190"/>
      <c r="AU113" s="401">
        <f>Y127</f>
        <v>3.5</v>
      </c>
      <c r="AV113" s="391"/>
      <c r="AW113" s="391"/>
      <c r="AX113" s="391"/>
      <c r="AY113" s="202" t="s">
        <v>169</v>
      </c>
      <c r="AZ113" s="401">
        <f>AO127</f>
        <v>19.399999999999999</v>
      </c>
      <c r="BA113" s="402"/>
      <c r="BB113" s="402"/>
      <c r="BC113" s="402"/>
      <c r="BD113" s="202" t="s">
        <v>163</v>
      </c>
      <c r="BE113" s="398">
        <f>ROUNDDOWN(AU113+AZ113,1)</f>
        <v>22.9</v>
      </c>
      <c r="BF113" s="398"/>
      <c r="BG113" s="398"/>
      <c r="BH113" s="398"/>
      <c r="BI113" s="195"/>
      <c r="BJ113" s="203"/>
      <c r="BK113" s="203"/>
      <c r="BL113" s="203"/>
      <c r="BM113" s="203"/>
      <c r="BN113" s="191"/>
    </row>
    <row r="114" spans="2:66" ht="20.25" customHeight="1" x14ac:dyDescent="0.4">
      <c r="B114" s="188"/>
      <c r="C114" s="188"/>
      <c r="D114" s="188"/>
      <c r="E114" s="188"/>
      <c r="F114" s="188"/>
      <c r="G114" s="189"/>
      <c r="H114" s="189"/>
      <c r="I114" s="189"/>
      <c r="J114" s="189"/>
      <c r="K114" s="189"/>
      <c r="L114" s="189"/>
      <c r="M114" s="190"/>
      <c r="N114" s="196"/>
      <c r="O114" s="391" t="s">
        <v>6</v>
      </c>
      <c r="P114" s="391"/>
      <c r="Q114" s="392">
        <f>SUMIFS($BF$18:$BG$107,$G$18:$H$107,"看護職員",$M$18:$N$107,"B")+SUMIFS($BF$18:$BG$107,$I$18:$J$107,"看護職員",$K$18:$L$107,"B")</f>
        <v>87.999999999999986</v>
      </c>
      <c r="R114" s="392"/>
      <c r="S114" s="393">
        <f>SUMIFS($BH$18:$BI$107,$G$18:$H$107,"看護職員",$M$18:$N$107,"B")+SUMIFS($BH$18:$BI$107,$I$18:$J$107,"看護職員",$K$18:$L$107,"B")</f>
        <v>20.533333333333331</v>
      </c>
      <c r="T114" s="393"/>
      <c r="U114" s="196"/>
      <c r="V114" s="394">
        <v>88</v>
      </c>
      <c r="W114" s="394"/>
      <c r="X114" s="395">
        <v>20.5</v>
      </c>
      <c r="Y114" s="395"/>
      <c r="Z114" s="199"/>
      <c r="AA114" s="399">
        <v>0</v>
      </c>
      <c r="AB114" s="400"/>
      <c r="AD114" s="190"/>
      <c r="AE114" s="391" t="s">
        <v>6</v>
      </c>
      <c r="AF114" s="391"/>
      <c r="AG114" s="392">
        <f>SUMIFS($BF$18:$BG$107,$G$18:$H$107,"介護職員",$M$18:$N$107,"B")+SUMIFS($BF$18:$BG$107,$I$18:$J$107,"介護職員",$K$18:$L$107,"B")</f>
        <v>0</v>
      </c>
      <c r="AH114" s="392"/>
      <c r="AI114" s="393">
        <f>SUMIFS($BH$18:$BI$107,$G$18:$H$107,"看護職員",$M$18:$N$107,"B")+SUMIFS($BH$18:$BI$107,$I$18:$J$107,"看護職員",$K$18:$L$107,"B")</f>
        <v>20.533333333333331</v>
      </c>
      <c r="AJ114" s="393"/>
      <c r="AK114" s="196"/>
      <c r="AL114" s="394">
        <v>0</v>
      </c>
      <c r="AM114" s="394"/>
      <c r="AN114" s="395">
        <v>0</v>
      </c>
      <c r="AO114" s="395"/>
      <c r="AP114" s="199"/>
      <c r="AQ114" s="399">
        <v>0</v>
      </c>
      <c r="AR114" s="400"/>
      <c r="AS114" s="190"/>
      <c r="AT114" s="190"/>
      <c r="AU114" s="190"/>
      <c r="AV114" s="190"/>
      <c r="AW114" s="190"/>
      <c r="AX114" s="190"/>
      <c r="AY114" s="190"/>
      <c r="AZ114" s="190"/>
      <c r="BA114" s="190"/>
      <c r="BB114" s="190"/>
      <c r="BC114" s="190"/>
      <c r="BD114" s="190"/>
      <c r="BE114" s="190"/>
      <c r="BF114" s="190"/>
      <c r="BG114" s="190"/>
      <c r="BH114" s="195"/>
      <c r="BI114" s="195"/>
      <c r="BJ114" s="191"/>
      <c r="BK114" s="191"/>
      <c r="BL114" s="191"/>
      <c r="BM114" s="191"/>
      <c r="BN114" s="191"/>
    </row>
    <row r="115" spans="2:66" ht="20.25" customHeight="1" x14ac:dyDescent="0.4">
      <c r="B115" s="188"/>
      <c r="C115" s="188"/>
      <c r="D115" s="188"/>
      <c r="E115" s="188"/>
      <c r="F115" s="188"/>
      <c r="G115" s="189"/>
      <c r="H115" s="189"/>
      <c r="I115" s="189"/>
      <c r="J115" s="189"/>
      <c r="K115" s="189"/>
      <c r="L115" s="189"/>
      <c r="M115" s="190"/>
      <c r="N115" s="196"/>
      <c r="O115" s="391" t="s">
        <v>7</v>
      </c>
      <c r="P115" s="391"/>
      <c r="Q115" s="392">
        <f>SUMIFS($BF$18:$BG$107,$G$18:$H$107,"看護職員",$M$18:$N$107,"C")+SUMIFS($BF$18:$BG$107,$I$18:$J$107,"看護職員",$K$18:$L$107,"C")</f>
        <v>0</v>
      </c>
      <c r="R115" s="392"/>
      <c r="S115" s="393">
        <f>SUMIFS($BH$18:$BI$107,$G$18:$H$107,"看護職員",$M$18:$N$107,"C")+SUMIFS($BH$18:$BI$107,$I$18:$J$107,"看護職員",$K$18:$L$107,"C")</f>
        <v>0</v>
      </c>
      <c r="T115" s="393"/>
      <c r="U115" s="196"/>
      <c r="V115" s="394">
        <v>0</v>
      </c>
      <c r="W115" s="394"/>
      <c r="X115" s="403">
        <v>0</v>
      </c>
      <c r="Y115" s="403"/>
      <c r="Z115" s="199"/>
      <c r="AA115" s="404" t="s">
        <v>43</v>
      </c>
      <c r="AB115" s="405"/>
      <c r="AD115" s="190"/>
      <c r="AE115" s="391" t="s">
        <v>7</v>
      </c>
      <c r="AF115" s="391"/>
      <c r="AG115" s="392">
        <f>SUMIFS($BF$18:$BG$107,$G$18:$H$107,"介護職員",$M$18:$N$107,"C")+SUMIFS($BF$18:$BG$107,$I$18:$J$107,"介護職員",$K$18:$L$107,"C")</f>
        <v>544</v>
      </c>
      <c r="AH115" s="392"/>
      <c r="AI115" s="393">
        <f>SUMIFS($BH$18:$BI$107,$G$18:$H$107,"介護職員",$M$18:$N$107,"C")+SUMIFS($BH$18:$BI$107,$I$18:$J$107,"介護職員",$K$18:$L$107,"C")</f>
        <v>126.93333333333334</v>
      </c>
      <c r="AJ115" s="393"/>
      <c r="AK115" s="196"/>
      <c r="AL115" s="394">
        <v>544</v>
      </c>
      <c r="AM115" s="394"/>
      <c r="AN115" s="403">
        <v>126.9</v>
      </c>
      <c r="AO115" s="403"/>
      <c r="AP115" s="199"/>
      <c r="AQ115" s="404" t="s">
        <v>43</v>
      </c>
      <c r="AR115" s="405"/>
      <c r="AS115" s="190"/>
      <c r="AT115" s="190"/>
      <c r="AU115" s="190"/>
      <c r="AV115" s="190"/>
      <c r="AW115" s="190"/>
      <c r="AX115" s="190"/>
      <c r="AY115" s="190"/>
      <c r="AZ115" s="190"/>
      <c r="BA115" s="190"/>
      <c r="BB115" s="190"/>
      <c r="BC115" s="190"/>
      <c r="BD115" s="190"/>
      <c r="BE115" s="190"/>
      <c r="BF115" s="190"/>
      <c r="BG115" s="190"/>
      <c r="BH115" s="195"/>
      <c r="BI115" s="195"/>
      <c r="BJ115" s="191"/>
      <c r="BK115" s="191"/>
      <c r="BL115" s="191"/>
      <c r="BM115" s="191"/>
      <c r="BN115" s="191"/>
    </row>
    <row r="116" spans="2:66" ht="20.25" customHeight="1" x14ac:dyDescent="0.4">
      <c r="B116" s="188"/>
      <c r="C116" s="188"/>
      <c r="D116" s="188"/>
      <c r="E116" s="188"/>
      <c r="F116" s="188"/>
      <c r="G116" s="189"/>
      <c r="H116" s="189"/>
      <c r="I116" s="189"/>
      <c r="J116" s="189"/>
      <c r="K116" s="189"/>
      <c r="L116" s="189"/>
      <c r="M116" s="190"/>
      <c r="N116" s="196"/>
      <c r="O116" s="391" t="s">
        <v>8</v>
      </c>
      <c r="P116" s="391"/>
      <c r="Q116" s="392">
        <f>SUMIFS($BF$18:$BG$107,$G$18:$H$107,"看護職員",$M$18:$N$107,"D")+SUMIFS($BF$18:$BG$107,$I$18:$J$107,"看護職員",$K$18:$L$107,"D")</f>
        <v>0</v>
      </c>
      <c r="R116" s="392"/>
      <c r="S116" s="393">
        <f>SUMIFS($BH$18:$BI$107,$G$18:$H$107,"看護職員",$M$18:$N$107,"D")+SUMIFS($BH$18:$BI$107,$I$18:$J$107,"看護職員",$K$18:$L$107,"D")</f>
        <v>0</v>
      </c>
      <c r="T116" s="393"/>
      <c r="U116" s="196"/>
      <c r="V116" s="394">
        <v>0</v>
      </c>
      <c r="W116" s="394"/>
      <c r="X116" s="403">
        <v>0</v>
      </c>
      <c r="Y116" s="403"/>
      <c r="Z116" s="199"/>
      <c r="AA116" s="404" t="s">
        <v>43</v>
      </c>
      <c r="AB116" s="405"/>
      <c r="AD116" s="190"/>
      <c r="AE116" s="391" t="s">
        <v>8</v>
      </c>
      <c r="AF116" s="391"/>
      <c r="AG116" s="392">
        <f>SUMIFS($BF$18:$BG$107,$G$18:$H$107,"介護職員",$M$18:$N$107,"D")+SUMIFS($BF$18:$BG$107,$I$18:$J$107,"介護職員",$K$18:$L$107,"D")</f>
        <v>0</v>
      </c>
      <c r="AH116" s="392"/>
      <c r="AI116" s="393">
        <f>SUMIFS($BH$18:$BI$107,$G$18:$H$107,"介護職員",$M$18:$N$107,"D")+SUMIFS($BH$18:$BI$107,$I$18:$J$107,"介護職員",$K$18:$L$107,"D")</f>
        <v>0</v>
      </c>
      <c r="AJ116" s="393"/>
      <c r="AK116" s="196"/>
      <c r="AL116" s="394">
        <v>0</v>
      </c>
      <c r="AM116" s="394"/>
      <c r="AN116" s="403">
        <v>0</v>
      </c>
      <c r="AO116" s="403"/>
      <c r="AP116" s="199"/>
      <c r="AQ116" s="404" t="s">
        <v>43</v>
      </c>
      <c r="AR116" s="405"/>
      <c r="AS116" s="190"/>
      <c r="AT116" s="190"/>
      <c r="AU116" s="196" t="s">
        <v>170</v>
      </c>
      <c r="AV116" s="196"/>
      <c r="AW116" s="196"/>
      <c r="AX116" s="196"/>
      <c r="AY116" s="196"/>
      <c r="AZ116" s="196"/>
      <c r="BA116" s="190"/>
      <c r="BB116" s="190"/>
      <c r="BC116" s="190"/>
      <c r="BD116" s="190"/>
      <c r="BE116" s="190"/>
      <c r="BF116" s="190"/>
      <c r="BG116" s="190"/>
      <c r="BH116" s="195"/>
      <c r="BI116" s="195"/>
      <c r="BJ116" s="191"/>
      <c r="BK116" s="191"/>
      <c r="BL116" s="191"/>
      <c r="BM116" s="191"/>
      <c r="BN116" s="191"/>
    </row>
    <row r="117" spans="2:66" ht="20.25" customHeight="1" x14ac:dyDescent="0.4">
      <c r="B117" s="188"/>
      <c r="C117" s="188"/>
      <c r="D117" s="188"/>
      <c r="E117" s="188"/>
      <c r="F117" s="188"/>
      <c r="G117" s="189"/>
      <c r="H117" s="189"/>
      <c r="I117" s="189"/>
      <c r="J117" s="189"/>
      <c r="K117" s="189"/>
      <c r="L117" s="189"/>
      <c r="M117" s="190"/>
      <c r="N117" s="196"/>
      <c r="O117" s="391" t="s">
        <v>155</v>
      </c>
      <c r="P117" s="391"/>
      <c r="Q117" s="392">
        <f>SUM(Q113:R116)</f>
        <v>600</v>
      </c>
      <c r="R117" s="392"/>
      <c r="S117" s="393">
        <f>SUM(S113:T116)</f>
        <v>140</v>
      </c>
      <c r="T117" s="393"/>
      <c r="U117" s="196"/>
      <c r="V117" s="392">
        <f>SUM(V113:W116)</f>
        <v>88</v>
      </c>
      <c r="W117" s="392"/>
      <c r="X117" s="393">
        <f>SUM(X113:Y116)</f>
        <v>20.5</v>
      </c>
      <c r="Y117" s="393"/>
      <c r="Z117" s="199"/>
      <c r="AA117" s="406">
        <f>SUM(AA113:AB114)</f>
        <v>3</v>
      </c>
      <c r="AB117" s="407"/>
      <c r="AD117" s="190"/>
      <c r="AE117" s="391" t="s">
        <v>155</v>
      </c>
      <c r="AF117" s="391"/>
      <c r="AG117" s="392">
        <f>SUM(AG113:AH116)</f>
        <v>3296</v>
      </c>
      <c r="AH117" s="392"/>
      <c r="AI117" s="393">
        <f>SUM(AI113:AJ116)</f>
        <v>789.59999999999991</v>
      </c>
      <c r="AJ117" s="393"/>
      <c r="AK117" s="196"/>
      <c r="AL117" s="392">
        <f>SUM(AL113:AM116)</f>
        <v>544</v>
      </c>
      <c r="AM117" s="392"/>
      <c r="AN117" s="393">
        <f>SUM(AN113:AO116)</f>
        <v>126.9</v>
      </c>
      <c r="AO117" s="393"/>
      <c r="AP117" s="199"/>
      <c r="AQ117" s="406">
        <f>SUM(AQ113:AR114)</f>
        <v>16</v>
      </c>
      <c r="AR117" s="407"/>
      <c r="AS117" s="190"/>
      <c r="AT117" s="190"/>
      <c r="AU117" s="391" t="s">
        <v>3</v>
      </c>
      <c r="AV117" s="391"/>
      <c r="AW117" s="391" t="s">
        <v>4</v>
      </c>
      <c r="AX117" s="391"/>
      <c r="AY117" s="391"/>
      <c r="AZ117" s="391"/>
      <c r="BA117" s="190"/>
      <c r="BB117" s="190"/>
      <c r="BC117" s="190"/>
      <c r="BD117" s="190"/>
      <c r="BE117" s="190"/>
      <c r="BF117" s="190"/>
      <c r="BG117" s="190"/>
      <c r="BH117" s="195"/>
      <c r="BI117" s="195"/>
      <c r="BJ117" s="191"/>
      <c r="BK117" s="191"/>
      <c r="BL117" s="191"/>
      <c r="BM117" s="191"/>
      <c r="BN117" s="191"/>
    </row>
    <row r="118" spans="2:66" ht="20.25" customHeight="1" x14ac:dyDescent="0.4">
      <c r="B118" s="188"/>
      <c r="C118" s="188"/>
      <c r="D118" s="188"/>
      <c r="E118" s="188"/>
      <c r="F118" s="188"/>
      <c r="G118" s="189"/>
      <c r="H118" s="189"/>
      <c r="I118" s="189"/>
      <c r="J118" s="189"/>
      <c r="K118" s="189"/>
      <c r="L118" s="189"/>
      <c r="M118" s="190"/>
      <c r="N118" s="190"/>
      <c r="O118" s="189"/>
      <c r="P118" s="189"/>
      <c r="Q118" s="189"/>
      <c r="R118" s="189"/>
      <c r="S118" s="191"/>
      <c r="T118" s="191"/>
      <c r="U118" s="191"/>
      <c r="V118" s="192"/>
      <c r="W118" s="192"/>
      <c r="X118" s="192"/>
      <c r="Y118" s="193"/>
      <c r="Z118" s="194"/>
      <c r="AA118" s="190"/>
      <c r="AB118" s="190"/>
      <c r="AC118" s="190"/>
      <c r="AD118" s="190"/>
      <c r="AE118" s="189"/>
      <c r="AF118" s="189"/>
      <c r="AG118" s="189"/>
      <c r="AH118" s="189"/>
      <c r="AI118" s="191"/>
      <c r="AJ118" s="191"/>
      <c r="AK118" s="191"/>
      <c r="AL118" s="192"/>
      <c r="AM118" s="192"/>
      <c r="AN118" s="192"/>
      <c r="AO118" s="193"/>
      <c r="AP118" s="194"/>
      <c r="AQ118" s="190"/>
      <c r="AR118" s="190"/>
      <c r="AS118" s="190"/>
      <c r="AT118" s="190"/>
      <c r="AU118" s="391" t="s">
        <v>5</v>
      </c>
      <c r="AV118" s="391"/>
      <c r="AW118" s="391" t="s">
        <v>118</v>
      </c>
      <c r="AX118" s="391"/>
      <c r="AY118" s="391"/>
      <c r="AZ118" s="391"/>
      <c r="BA118" s="190"/>
      <c r="BB118" s="190"/>
      <c r="BC118" s="190"/>
      <c r="BD118" s="190"/>
      <c r="BE118" s="190"/>
      <c r="BF118" s="190"/>
      <c r="BG118" s="190"/>
      <c r="BH118" s="195"/>
      <c r="BI118" s="195"/>
      <c r="BJ118" s="191"/>
      <c r="BK118" s="191"/>
      <c r="BL118" s="191"/>
      <c r="BM118" s="191"/>
      <c r="BN118" s="191"/>
    </row>
    <row r="119" spans="2:66" ht="20.25" customHeight="1" x14ac:dyDescent="0.4">
      <c r="B119" s="188"/>
      <c r="C119" s="188"/>
      <c r="D119" s="188"/>
      <c r="E119" s="188"/>
      <c r="F119" s="188"/>
      <c r="G119" s="189"/>
      <c r="H119" s="189"/>
      <c r="I119" s="189"/>
      <c r="J119" s="189"/>
      <c r="K119" s="189"/>
      <c r="L119" s="189"/>
      <c r="M119" s="190"/>
      <c r="N119" s="190"/>
      <c r="O119" s="197" t="s">
        <v>158</v>
      </c>
      <c r="P119" s="196"/>
      <c r="Q119" s="196"/>
      <c r="R119" s="196"/>
      <c r="S119" s="196"/>
      <c r="T119" s="196"/>
      <c r="U119" s="196"/>
      <c r="V119" s="196"/>
      <c r="W119" s="196"/>
      <c r="X119" s="204"/>
      <c r="Y119" s="204"/>
      <c r="Z119" s="196"/>
      <c r="AA119" s="196"/>
      <c r="AB119" s="196"/>
      <c r="AC119" s="190"/>
      <c r="AD119" s="190"/>
      <c r="AE119" s="197" t="s">
        <v>158</v>
      </c>
      <c r="AF119" s="196"/>
      <c r="AG119" s="196"/>
      <c r="AH119" s="196"/>
      <c r="AI119" s="196"/>
      <c r="AJ119" s="196"/>
      <c r="AK119" s="196"/>
      <c r="AL119" s="196"/>
      <c r="AM119" s="196"/>
      <c r="AN119" s="204"/>
      <c r="AO119" s="204"/>
      <c r="AP119" s="196"/>
      <c r="AQ119" s="196"/>
      <c r="AR119" s="196"/>
      <c r="AS119" s="190"/>
      <c r="AT119" s="190"/>
      <c r="AU119" s="391" t="s">
        <v>6</v>
      </c>
      <c r="AV119" s="391"/>
      <c r="AW119" s="391" t="s">
        <v>119</v>
      </c>
      <c r="AX119" s="391"/>
      <c r="AY119" s="391"/>
      <c r="AZ119" s="391"/>
      <c r="BA119" s="190"/>
      <c r="BB119" s="190"/>
      <c r="BC119" s="190"/>
      <c r="BD119" s="190"/>
      <c r="BE119" s="190"/>
      <c r="BF119" s="190"/>
      <c r="BG119" s="190"/>
      <c r="BH119" s="195"/>
      <c r="BI119" s="195"/>
      <c r="BJ119" s="191"/>
      <c r="BK119" s="191"/>
      <c r="BL119" s="191"/>
      <c r="BM119" s="191"/>
      <c r="BN119" s="191"/>
    </row>
    <row r="120" spans="2:66" ht="20.25" customHeight="1" x14ac:dyDescent="0.4">
      <c r="B120" s="188"/>
      <c r="C120" s="188"/>
      <c r="D120" s="188"/>
      <c r="E120" s="188"/>
      <c r="F120" s="188"/>
      <c r="G120" s="189"/>
      <c r="H120" s="189"/>
      <c r="I120" s="189"/>
      <c r="J120" s="189"/>
      <c r="K120" s="189"/>
      <c r="L120" s="189"/>
      <c r="M120" s="190"/>
      <c r="N120" s="190"/>
      <c r="O120" s="196" t="s">
        <v>159</v>
      </c>
      <c r="P120" s="196"/>
      <c r="Q120" s="196"/>
      <c r="R120" s="196"/>
      <c r="S120" s="196"/>
      <c r="T120" s="196" t="s">
        <v>160</v>
      </c>
      <c r="U120" s="196"/>
      <c r="V120" s="196"/>
      <c r="W120" s="196"/>
      <c r="X120" s="197"/>
      <c r="Y120" s="196"/>
      <c r="Z120" s="196"/>
      <c r="AA120" s="196"/>
      <c r="AB120" s="196"/>
      <c r="AC120" s="190"/>
      <c r="AD120" s="190"/>
      <c r="AE120" s="196" t="s">
        <v>159</v>
      </c>
      <c r="AF120" s="196"/>
      <c r="AG120" s="196"/>
      <c r="AH120" s="196"/>
      <c r="AI120" s="196"/>
      <c r="AJ120" s="196" t="s">
        <v>160</v>
      </c>
      <c r="AK120" s="196"/>
      <c r="AL120" s="196"/>
      <c r="AM120" s="196"/>
      <c r="AN120" s="197"/>
      <c r="AO120" s="196"/>
      <c r="AP120" s="196"/>
      <c r="AQ120" s="196"/>
      <c r="AR120" s="196"/>
      <c r="AS120" s="190"/>
      <c r="AT120" s="190"/>
      <c r="AU120" s="391" t="s">
        <v>7</v>
      </c>
      <c r="AV120" s="391"/>
      <c r="AW120" s="391" t="s">
        <v>120</v>
      </c>
      <c r="AX120" s="391"/>
      <c r="AY120" s="391"/>
      <c r="AZ120" s="391"/>
      <c r="BA120" s="190"/>
      <c r="BB120" s="190"/>
      <c r="BC120" s="190"/>
      <c r="BD120" s="190"/>
      <c r="BE120" s="190"/>
      <c r="BF120" s="190"/>
      <c r="BG120" s="190"/>
      <c r="BH120" s="195"/>
      <c r="BI120" s="195"/>
      <c r="BJ120" s="191"/>
      <c r="BK120" s="191"/>
      <c r="BL120" s="191"/>
      <c r="BM120" s="191"/>
      <c r="BN120" s="191"/>
    </row>
    <row r="121" spans="2:66" ht="20.25" customHeight="1" x14ac:dyDescent="0.4">
      <c r="B121" s="188"/>
      <c r="C121" s="188"/>
      <c r="D121" s="188"/>
      <c r="E121" s="188"/>
      <c r="F121" s="188"/>
      <c r="G121" s="189"/>
      <c r="H121" s="189"/>
      <c r="I121" s="189"/>
      <c r="J121" s="189"/>
      <c r="K121" s="189"/>
      <c r="L121" s="189"/>
      <c r="M121" s="190"/>
      <c r="N121" s="190"/>
      <c r="O121" s="196" t="str">
        <f>IF($BI$3="計画","対象時間数（週平均）","対象時間数（当月合計）")</f>
        <v>対象時間数（当月合計）</v>
      </c>
      <c r="P121" s="196"/>
      <c r="Q121" s="196"/>
      <c r="R121" s="196"/>
      <c r="S121" s="196"/>
      <c r="T121" s="196" t="str">
        <f>IF($BI$3="計画","週に勤務すべき時間数","当月に勤務すべき時間数")</f>
        <v>当月に勤務すべき時間数</v>
      </c>
      <c r="U121" s="196"/>
      <c r="V121" s="196"/>
      <c r="W121" s="196"/>
      <c r="X121" s="197"/>
      <c r="Y121" s="196" t="s">
        <v>161</v>
      </c>
      <c r="Z121" s="196"/>
      <c r="AA121" s="196"/>
      <c r="AB121" s="196"/>
      <c r="AC121" s="190"/>
      <c r="AD121" s="190"/>
      <c r="AE121" s="196" t="str">
        <f>IF($BI$3="計画","対象時間数（週平均）","対象時間数（当月合計）")</f>
        <v>対象時間数（当月合計）</v>
      </c>
      <c r="AF121" s="196"/>
      <c r="AG121" s="196"/>
      <c r="AH121" s="196"/>
      <c r="AI121" s="196"/>
      <c r="AJ121" s="196" t="str">
        <f>IF($BI$3="計画","週に勤務すべき時間数","当月に勤務すべき時間数")</f>
        <v>当月に勤務すべき時間数</v>
      </c>
      <c r="AK121" s="196"/>
      <c r="AL121" s="196"/>
      <c r="AM121" s="196"/>
      <c r="AN121" s="197"/>
      <c r="AO121" s="196" t="s">
        <v>161</v>
      </c>
      <c r="AP121" s="196"/>
      <c r="AQ121" s="196"/>
      <c r="AR121" s="196"/>
      <c r="AS121" s="190"/>
      <c r="AT121" s="190"/>
      <c r="AU121" s="391" t="s">
        <v>8</v>
      </c>
      <c r="AV121" s="391"/>
      <c r="AW121" s="391" t="s">
        <v>171</v>
      </c>
      <c r="AX121" s="391"/>
      <c r="AY121" s="391"/>
      <c r="AZ121" s="391"/>
      <c r="BA121" s="190"/>
      <c r="BB121" s="190"/>
      <c r="BC121" s="190"/>
      <c r="BD121" s="190"/>
      <c r="BE121" s="190"/>
      <c r="BF121" s="190"/>
      <c r="BG121" s="190"/>
      <c r="BH121" s="195"/>
      <c r="BI121" s="195"/>
      <c r="BJ121" s="191"/>
      <c r="BK121" s="191"/>
      <c r="BL121" s="191"/>
      <c r="BM121" s="191"/>
      <c r="BN121" s="191"/>
    </row>
    <row r="122" spans="2:66" ht="20.25" customHeight="1" x14ac:dyDescent="0.4">
      <c r="O122" s="408">
        <f>IF($BI$3="計画",X117,V117)</f>
        <v>88</v>
      </c>
      <c r="P122" s="391"/>
      <c r="Q122" s="391"/>
      <c r="R122" s="391"/>
      <c r="S122" s="202" t="s">
        <v>162</v>
      </c>
      <c r="T122" s="391">
        <f>IF($BI$3="計画",$P$8,$T$8)</f>
        <v>160</v>
      </c>
      <c r="U122" s="391"/>
      <c r="V122" s="391"/>
      <c r="W122" s="391"/>
      <c r="X122" s="202" t="s">
        <v>163</v>
      </c>
      <c r="Y122" s="409">
        <f>ROUNDDOWN(O122/T122,1)</f>
        <v>0.5</v>
      </c>
      <c r="Z122" s="409"/>
      <c r="AA122" s="409"/>
      <c r="AB122" s="409"/>
      <c r="AE122" s="408">
        <f>IF($BI$3="計画",AN117,AL117)</f>
        <v>544</v>
      </c>
      <c r="AF122" s="391"/>
      <c r="AG122" s="391"/>
      <c r="AH122" s="391"/>
      <c r="AI122" s="202" t="s">
        <v>162</v>
      </c>
      <c r="AJ122" s="391">
        <f>IF($BI$3="計画",$P$8,$T$8)</f>
        <v>160</v>
      </c>
      <c r="AK122" s="391"/>
      <c r="AL122" s="391"/>
      <c r="AM122" s="391"/>
      <c r="AN122" s="202" t="s">
        <v>163</v>
      </c>
      <c r="AO122" s="409">
        <f>ROUNDDOWN(AE122/AJ122,1)</f>
        <v>3.4</v>
      </c>
      <c r="AP122" s="409"/>
      <c r="AQ122" s="409"/>
      <c r="AR122" s="409"/>
    </row>
    <row r="123" spans="2:66" ht="20.25" customHeight="1" x14ac:dyDescent="0.4">
      <c r="O123" s="196"/>
      <c r="P123" s="196"/>
      <c r="Q123" s="196"/>
      <c r="R123" s="196"/>
      <c r="S123" s="196"/>
      <c r="T123" s="196"/>
      <c r="U123" s="196"/>
      <c r="V123" s="196"/>
      <c r="W123" s="196"/>
      <c r="X123" s="197"/>
      <c r="Y123" s="196" t="s">
        <v>164</v>
      </c>
      <c r="Z123" s="196"/>
      <c r="AA123" s="196"/>
      <c r="AB123" s="196"/>
      <c r="AE123" s="196"/>
      <c r="AF123" s="196"/>
      <c r="AG123" s="196"/>
      <c r="AH123" s="196"/>
      <c r="AI123" s="196"/>
      <c r="AJ123" s="196"/>
      <c r="AK123" s="196"/>
      <c r="AL123" s="196"/>
      <c r="AM123" s="196"/>
      <c r="AN123" s="197"/>
      <c r="AO123" s="196" t="s">
        <v>164</v>
      </c>
      <c r="AP123" s="196"/>
      <c r="AQ123" s="196"/>
      <c r="AR123" s="196"/>
    </row>
    <row r="124" spans="2:66" ht="20.25" customHeight="1" x14ac:dyDescent="0.4">
      <c r="O124" s="196" t="s">
        <v>214</v>
      </c>
      <c r="P124" s="196"/>
      <c r="Q124" s="196"/>
      <c r="R124" s="196"/>
      <c r="S124" s="196"/>
      <c r="T124" s="196"/>
      <c r="U124" s="196"/>
      <c r="V124" s="196"/>
      <c r="W124" s="196"/>
      <c r="X124" s="197"/>
      <c r="Y124" s="196"/>
      <c r="Z124" s="196"/>
      <c r="AA124" s="196"/>
      <c r="AB124" s="196"/>
      <c r="AE124" s="196" t="s">
        <v>215</v>
      </c>
      <c r="AF124" s="196"/>
      <c r="AG124" s="196"/>
      <c r="AH124" s="196"/>
      <c r="AI124" s="196"/>
      <c r="AJ124" s="196"/>
      <c r="AK124" s="196"/>
      <c r="AL124" s="196"/>
      <c r="AM124" s="196"/>
      <c r="AN124" s="197"/>
      <c r="AO124" s="196"/>
      <c r="AP124" s="196"/>
      <c r="AQ124" s="196"/>
      <c r="AR124" s="196"/>
    </row>
    <row r="125" spans="2:66" ht="20.25" customHeight="1" x14ac:dyDescent="0.4">
      <c r="O125" s="196" t="s">
        <v>151</v>
      </c>
      <c r="P125" s="196"/>
      <c r="Q125" s="196"/>
      <c r="R125" s="196"/>
      <c r="S125" s="196"/>
      <c r="T125" s="196"/>
      <c r="U125" s="196"/>
      <c r="V125" s="196"/>
      <c r="W125" s="196"/>
      <c r="X125" s="197"/>
      <c r="Y125" s="396"/>
      <c r="Z125" s="396"/>
      <c r="AA125" s="396"/>
      <c r="AB125" s="396"/>
      <c r="AE125" s="196" t="s">
        <v>151</v>
      </c>
      <c r="AF125" s="196"/>
      <c r="AG125" s="196"/>
      <c r="AH125" s="196"/>
      <c r="AI125" s="196"/>
      <c r="AJ125" s="196"/>
      <c r="AK125" s="196"/>
      <c r="AL125" s="196"/>
      <c r="AM125" s="196"/>
      <c r="AN125" s="197"/>
      <c r="AO125" s="396"/>
      <c r="AP125" s="396"/>
      <c r="AQ125" s="396"/>
      <c r="AR125" s="396"/>
    </row>
    <row r="126" spans="2:66" ht="20.25" customHeight="1" x14ac:dyDescent="0.4">
      <c r="O126" s="199" t="s">
        <v>165</v>
      </c>
      <c r="P126" s="199"/>
      <c r="Q126" s="199"/>
      <c r="R126" s="199"/>
      <c r="S126" s="199"/>
      <c r="T126" s="196" t="s">
        <v>166</v>
      </c>
      <c r="U126" s="199"/>
      <c r="V126" s="199"/>
      <c r="W126" s="199"/>
      <c r="X126" s="199"/>
      <c r="Y126" s="390" t="s">
        <v>155</v>
      </c>
      <c r="Z126" s="390"/>
      <c r="AA126" s="390"/>
      <c r="AB126" s="390"/>
      <c r="AE126" s="199" t="s">
        <v>165</v>
      </c>
      <c r="AF126" s="199"/>
      <c r="AG126" s="199"/>
      <c r="AH126" s="199"/>
      <c r="AI126" s="199"/>
      <c r="AJ126" s="196" t="s">
        <v>166</v>
      </c>
      <c r="AK126" s="199"/>
      <c r="AL126" s="199"/>
      <c r="AM126" s="199"/>
      <c r="AN126" s="199"/>
      <c r="AO126" s="390" t="s">
        <v>155</v>
      </c>
      <c r="AP126" s="390"/>
      <c r="AQ126" s="390"/>
      <c r="AR126" s="390"/>
    </row>
    <row r="127" spans="2:66" ht="20.25" customHeight="1" x14ac:dyDescent="0.4">
      <c r="O127" s="391">
        <f>AA117</f>
        <v>3</v>
      </c>
      <c r="P127" s="391"/>
      <c r="Q127" s="391"/>
      <c r="R127" s="391"/>
      <c r="S127" s="202" t="s">
        <v>169</v>
      </c>
      <c r="T127" s="409">
        <f>Y122</f>
        <v>0.5</v>
      </c>
      <c r="U127" s="409"/>
      <c r="V127" s="409"/>
      <c r="W127" s="409"/>
      <c r="X127" s="202" t="s">
        <v>163</v>
      </c>
      <c r="Y127" s="398">
        <f>ROUNDDOWN(O127+T127,1)</f>
        <v>3.5</v>
      </c>
      <c r="Z127" s="398"/>
      <c r="AA127" s="398"/>
      <c r="AB127" s="398"/>
      <c r="AC127" s="205"/>
      <c r="AD127" s="205"/>
      <c r="AE127" s="410">
        <f>AQ117</f>
        <v>16</v>
      </c>
      <c r="AF127" s="410"/>
      <c r="AG127" s="410"/>
      <c r="AH127" s="410"/>
      <c r="AI127" s="188" t="s">
        <v>169</v>
      </c>
      <c r="AJ127" s="411">
        <f>AO122</f>
        <v>3.4</v>
      </c>
      <c r="AK127" s="411"/>
      <c r="AL127" s="411"/>
      <c r="AM127" s="411"/>
      <c r="AN127" s="188" t="s">
        <v>163</v>
      </c>
      <c r="AO127" s="398">
        <f>ROUNDDOWN(AE127+AJ127,1)</f>
        <v>19.399999999999999</v>
      </c>
      <c r="AP127" s="398"/>
      <c r="AQ127" s="398"/>
      <c r="AR127" s="398"/>
      <c r="AS127" s="205"/>
      <c r="AT127" s="205"/>
    </row>
    <row r="128" spans="2:66" ht="20.25" customHeight="1" x14ac:dyDescent="0.4"/>
    <row r="129" ht="20.25" customHeight="1" x14ac:dyDescent="0.4"/>
    <row r="130" ht="20.25" customHeight="1" x14ac:dyDescent="0.4"/>
    <row r="131" ht="20.25" customHeight="1" x14ac:dyDescent="0.4"/>
    <row r="132" ht="20.25" customHeight="1" x14ac:dyDescent="0.4"/>
    <row r="133" ht="20.25" customHeight="1" x14ac:dyDescent="0.4"/>
    <row r="134" ht="20.25" customHeight="1" x14ac:dyDescent="0.4"/>
    <row r="135" ht="20.25" customHeight="1" x14ac:dyDescent="0.4"/>
    <row r="136" ht="20.25" customHeight="1" x14ac:dyDescent="0.4"/>
    <row r="137" ht="20.25" customHeight="1" x14ac:dyDescent="0.4"/>
    <row r="138" ht="20.25" customHeight="1" x14ac:dyDescent="0.4"/>
    <row r="139" ht="20.25" customHeight="1" x14ac:dyDescent="0.4"/>
    <row r="140" ht="20.25" customHeight="1" x14ac:dyDescent="0.4"/>
    <row r="141" ht="20.25" customHeight="1" x14ac:dyDescent="0.4"/>
    <row r="142" ht="20.25" customHeight="1" x14ac:dyDescent="0.4"/>
    <row r="143" ht="20.25" customHeight="1" x14ac:dyDescent="0.4"/>
    <row r="144" ht="20.25" customHeight="1" x14ac:dyDescent="0.4"/>
    <row r="145" ht="20.25" customHeight="1" x14ac:dyDescent="0.4"/>
    <row r="146" ht="20.25" customHeight="1" x14ac:dyDescent="0.4"/>
    <row r="147" ht="20.25" customHeight="1" x14ac:dyDescent="0.4"/>
    <row r="174" spans="1:63" x14ac:dyDescent="0.4">
      <c r="A174" s="206"/>
      <c r="B174" s="206"/>
      <c r="C174" s="206"/>
      <c r="D174" s="206"/>
      <c r="E174" s="206"/>
      <c r="F174" s="206"/>
      <c r="G174" s="207"/>
      <c r="H174" s="207"/>
      <c r="I174" s="207"/>
      <c r="J174" s="207"/>
      <c r="K174" s="207"/>
      <c r="L174" s="207"/>
      <c r="M174" s="207"/>
      <c r="N174" s="207"/>
      <c r="O174" s="208"/>
      <c r="P174" s="208"/>
      <c r="Q174" s="208"/>
      <c r="R174" s="208"/>
      <c r="S174" s="208"/>
      <c r="T174" s="208"/>
      <c r="U174" s="208"/>
      <c r="V174" s="208"/>
      <c r="W174" s="208"/>
      <c r="X174" s="208"/>
      <c r="Y174" s="208"/>
      <c r="Z174" s="208"/>
      <c r="AA174" s="208"/>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208"/>
      <c r="BD174" s="209"/>
      <c r="BE174" s="209"/>
      <c r="BF174" s="209"/>
      <c r="BG174" s="209"/>
      <c r="BH174" s="209"/>
      <c r="BI174" s="209"/>
      <c r="BJ174" s="209"/>
      <c r="BK174" s="209"/>
    </row>
    <row r="175" spans="1:63" x14ac:dyDescent="0.4">
      <c r="A175" s="206"/>
      <c r="B175" s="206"/>
      <c r="C175" s="206"/>
      <c r="D175" s="206"/>
      <c r="E175" s="206"/>
      <c r="F175" s="206"/>
      <c r="G175" s="207"/>
      <c r="H175" s="207"/>
      <c r="I175" s="207"/>
      <c r="J175" s="207"/>
      <c r="K175" s="207"/>
      <c r="L175" s="207"/>
      <c r="M175" s="207"/>
      <c r="N175" s="207"/>
      <c r="O175" s="208"/>
      <c r="P175" s="208"/>
      <c r="Q175" s="208"/>
      <c r="R175" s="208"/>
      <c r="S175" s="208"/>
      <c r="T175" s="208"/>
      <c r="U175" s="208"/>
      <c r="V175" s="208"/>
      <c r="W175" s="208"/>
      <c r="X175" s="208"/>
      <c r="Y175" s="208"/>
      <c r="Z175" s="208"/>
      <c r="AA175" s="208"/>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8"/>
      <c r="AY175" s="208"/>
      <c r="AZ175" s="208"/>
      <c r="BA175" s="208"/>
      <c r="BB175" s="208"/>
      <c r="BC175" s="208"/>
      <c r="BD175" s="209"/>
      <c r="BE175" s="209"/>
      <c r="BF175" s="209"/>
      <c r="BG175" s="209"/>
      <c r="BH175" s="209"/>
      <c r="BI175" s="209"/>
      <c r="BJ175" s="209"/>
      <c r="BK175" s="209"/>
    </row>
    <row r="176" spans="1:63" x14ac:dyDescent="0.4">
      <c r="A176" s="206"/>
      <c r="B176" s="206"/>
      <c r="C176" s="206"/>
      <c r="D176" s="206"/>
      <c r="E176" s="206"/>
      <c r="F176" s="206"/>
      <c r="G176" s="210"/>
      <c r="H176" s="210"/>
      <c r="I176" s="210"/>
      <c r="J176" s="210"/>
      <c r="K176" s="210"/>
      <c r="L176" s="210"/>
      <c r="M176" s="210"/>
      <c r="N176" s="210"/>
      <c r="O176" s="207"/>
      <c r="P176" s="207"/>
      <c r="Q176" s="206"/>
      <c r="R176" s="206"/>
      <c r="S176" s="206"/>
      <c r="T176" s="206"/>
      <c r="U176" s="206"/>
      <c r="V176" s="206"/>
    </row>
    <row r="177" spans="1:22" x14ac:dyDescent="0.4">
      <c r="A177" s="206"/>
      <c r="B177" s="206"/>
      <c r="C177" s="206"/>
      <c r="D177" s="206"/>
      <c r="E177" s="206"/>
      <c r="F177" s="206"/>
      <c r="G177" s="210"/>
      <c r="H177" s="210"/>
      <c r="I177" s="210"/>
      <c r="J177" s="210"/>
      <c r="K177" s="210"/>
      <c r="L177" s="210"/>
      <c r="M177" s="210"/>
      <c r="N177" s="210"/>
      <c r="O177" s="207"/>
      <c r="P177" s="207"/>
      <c r="Q177" s="206"/>
      <c r="R177" s="206"/>
      <c r="S177" s="206"/>
      <c r="T177" s="206"/>
      <c r="U177" s="206"/>
      <c r="V177" s="206"/>
    </row>
    <row r="178" spans="1:22" x14ac:dyDescent="0.4">
      <c r="G178" s="36"/>
      <c r="H178" s="36"/>
      <c r="I178" s="36"/>
      <c r="J178" s="36"/>
      <c r="K178" s="36"/>
      <c r="L178" s="36"/>
      <c r="M178" s="36"/>
      <c r="N178" s="36"/>
    </row>
    <row r="179" spans="1:22" x14ac:dyDescent="0.4">
      <c r="G179" s="36"/>
      <c r="H179" s="36"/>
      <c r="I179" s="36"/>
      <c r="J179" s="36"/>
      <c r="K179" s="36"/>
      <c r="L179" s="36"/>
      <c r="M179" s="36"/>
      <c r="N179" s="36"/>
    </row>
    <row r="180" spans="1:22" x14ac:dyDescent="0.4">
      <c r="G180" s="36"/>
      <c r="H180" s="36"/>
      <c r="I180" s="36"/>
      <c r="J180" s="36"/>
      <c r="K180" s="36"/>
      <c r="L180" s="36"/>
      <c r="M180" s="36"/>
      <c r="N180" s="36"/>
    </row>
    <row r="181" spans="1:22" x14ac:dyDescent="0.4">
      <c r="G181" s="36"/>
      <c r="H181" s="36"/>
      <c r="I181" s="36"/>
      <c r="J181" s="36"/>
      <c r="K181" s="36"/>
      <c r="L181" s="36"/>
      <c r="M181" s="36"/>
      <c r="N181" s="36"/>
    </row>
  </sheetData>
  <sheetProtection sheet="1" objects="1" scenarios="1" insertRows="0" deleteRows="0"/>
  <mergeCells count="773">
    <mergeCell ref="Y125:AB125"/>
    <mergeCell ref="AO125:AR125"/>
    <mergeCell ref="Y126:AB126"/>
    <mergeCell ref="AO126:AR126"/>
    <mergeCell ref="O127:R127"/>
    <mergeCell ref="T127:W127"/>
    <mergeCell ref="Y127:AB127"/>
    <mergeCell ref="AE127:AH127"/>
    <mergeCell ref="AJ127:AM127"/>
    <mergeCell ref="AO127:AR127"/>
    <mergeCell ref="AU120:AV120"/>
    <mergeCell ref="AW120:AZ120"/>
    <mergeCell ref="AU121:AV121"/>
    <mergeCell ref="AW121:AZ121"/>
    <mergeCell ref="O122:R122"/>
    <mergeCell ref="T122:W122"/>
    <mergeCell ref="Y122:AB122"/>
    <mergeCell ref="AE122:AH122"/>
    <mergeCell ref="AJ122:AM122"/>
    <mergeCell ref="AO122:AR122"/>
    <mergeCell ref="AU117:AV117"/>
    <mergeCell ref="AW117:AZ117"/>
    <mergeCell ref="AU118:AV118"/>
    <mergeCell ref="AW118:AZ118"/>
    <mergeCell ref="AU119:AV119"/>
    <mergeCell ref="AW119:AZ119"/>
    <mergeCell ref="AE117:AF117"/>
    <mergeCell ref="AG117:AH117"/>
    <mergeCell ref="AI117:AJ117"/>
    <mergeCell ref="AL117:AM117"/>
    <mergeCell ref="AN117:AO117"/>
    <mergeCell ref="AQ117:AR117"/>
    <mergeCell ref="O117:P117"/>
    <mergeCell ref="Q117:R117"/>
    <mergeCell ref="S117:T117"/>
    <mergeCell ref="V117:W117"/>
    <mergeCell ref="X117:Y117"/>
    <mergeCell ref="AA117:AB117"/>
    <mergeCell ref="AE116:AF116"/>
    <mergeCell ref="AG116:AH116"/>
    <mergeCell ref="AI116:AJ116"/>
    <mergeCell ref="O115:P115"/>
    <mergeCell ref="Q115:R115"/>
    <mergeCell ref="S115:T115"/>
    <mergeCell ref="V115:W115"/>
    <mergeCell ref="X115:Y115"/>
    <mergeCell ref="AA115:AB115"/>
    <mergeCell ref="AL116:AM116"/>
    <mergeCell ref="AN116:AO116"/>
    <mergeCell ref="AQ116:AR116"/>
    <mergeCell ref="O116:P116"/>
    <mergeCell ref="Q116:R116"/>
    <mergeCell ref="S116:T116"/>
    <mergeCell ref="V116:W116"/>
    <mergeCell ref="X116:Y116"/>
    <mergeCell ref="AA116:AB116"/>
    <mergeCell ref="AI114:AJ114"/>
    <mergeCell ref="AL114:AM114"/>
    <mergeCell ref="AN114:AO114"/>
    <mergeCell ref="AQ114:AR114"/>
    <mergeCell ref="AQ113:AR113"/>
    <mergeCell ref="AU113:AX113"/>
    <mergeCell ref="AZ113:BC113"/>
    <mergeCell ref="AE115:AF115"/>
    <mergeCell ref="AG115:AH115"/>
    <mergeCell ref="AI115:AJ115"/>
    <mergeCell ref="AL115:AM115"/>
    <mergeCell ref="AN115:AO115"/>
    <mergeCell ref="AQ115:AR115"/>
    <mergeCell ref="O114:P114"/>
    <mergeCell ref="Q114:R114"/>
    <mergeCell ref="S114:T114"/>
    <mergeCell ref="V114:W114"/>
    <mergeCell ref="X114:Y114"/>
    <mergeCell ref="AA114:AB114"/>
    <mergeCell ref="AA113:AB113"/>
    <mergeCell ref="AE113:AF113"/>
    <mergeCell ref="AG113:AH113"/>
    <mergeCell ref="AE114:AF114"/>
    <mergeCell ref="AG114:AH114"/>
    <mergeCell ref="AG112:AH112"/>
    <mergeCell ref="AI112:AJ112"/>
    <mergeCell ref="AL112:AM112"/>
    <mergeCell ref="AN112:AO112"/>
    <mergeCell ref="BE112:BH112"/>
    <mergeCell ref="O113:P113"/>
    <mergeCell ref="Q113:R113"/>
    <mergeCell ref="S113:T113"/>
    <mergeCell ref="V113:W113"/>
    <mergeCell ref="X113:Y113"/>
    <mergeCell ref="O111:P112"/>
    <mergeCell ref="Q111:T111"/>
    <mergeCell ref="V111:Y111"/>
    <mergeCell ref="AE111:AF112"/>
    <mergeCell ref="AG111:AJ111"/>
    <mergeCell ref="AL111:AO111"/>
    <mergeCell ref="Q112:R112"/>
    <mergeCell ref="S112:T112"/>
    <mergeCell ref="V112:W112"/>
    <mergeCell ref="X112:Y112"/>
    <mergeCell ref="BE113:BH113"/>
    <mergeCell ref="AI113:AJ113"/>
    <mergeCell ref="AL113:AM113"/>
    <mergeCell ref="AN113:AO113"/>
    <mergeCell ref="BJ105:BN107"/>
    <mergeCell ref="G106:H106"/>
    <mergeCell ref="M106:N106"/>
    <mergeCell ref="O106:R106"/>
    <mergeCell ref="BF106:BG106"/>
    <mergeCell ref="BH106:BI106"/>
    <mergeCell ref="G107:H107"/>
    <mergeCell ref="K104:L104"/>
    <mergeCell ref="M104:N104"/>
    <mergeCell ref="O104:R104"/>
    <mergeCell ref="BF104:BG104"/>
    <mergeCell ref="BH104:BI104"/>
    <mergeCell ref="I107:J107"/>
    <mergeCell ref="K107:L107"/>
    <mergeCell ref="M107:N107"/>
    <mergeCell ref="O107:R107"/>
    <mergeCell ref="BF107:BG107"/>
    <mergeCell ref="BH107:BI107"/>
    <mergeCell ref="S105:U107"/>
    <mergeCell ref="BF105:BG105"/>
    <mergeCell ref="BH105:BI105"/>
    <mergeCell ref="BF102:BG102"/>
    <mergeCell ref="BH102:BI102"/>
    <mergeCell ref="BJ102:BN104"/>
    <mergeCell ref="G103:H103"/>
    <mergeCell ref="M103:N103"/>
    <mergeCell ref="O103:R103"/>
    <mergeCell ref="BF103:BG103"/>
    <mergeCell ref="BH103:BI103"/>
    <mergeCell ref="G104:H104"/>
    <mergeCell ref="I104:J104"/>
    <mergeCell ref="C102:C104"/>
    <mergeCell ref="D102:F104"/>
    <mergeCell ref="G102:H102"/>
    <mergeCell ref="M102:N102"/>
    <mergeCell ref="O102:R102"/>
    <mergeCell ref="S102:U104"/>
    <mergeCell ref="C105:C107"/>
    <mergeCell ref="D105:F107"/>
    <mergeCell ref="G105:H105"/>
    <mergeCell ref="M105:N105"/>
    <mergeCell ref="O105:R105"/>
    <mergeCell ref="C99:C101"/>
    <mergeCell ref="D99:F101"/>
    <mergeCell ref="G99:H99"/>
    <mergeCell ref="M99:N99"/>
    <mergeCell ref="O99:R99"/>
    <mergeCell ref="S99:U101"/>
    <mergeCell ref="BF99:BG99"/>
    <mergeCell ref="BH99:BI99"/>
    <mergeCell ref="BJ99:BN101"/>
    <mergeCell ref="G100:H100"/>
    <mergeCell ref="M100:N100"/>
    <mergeCell ref="O100:R100"/>
    <mergeCell ref="BF100:BG100"/>
    <mergeCell ref="BH100:BI100"/>
    <mergeCell ref="G101:H101"/>
    <mergeCell ref="I101:J101"/>
    <mergeCell ref="K101:L101"/>
    <mergeCell ref="M101:N101"/>
    <mergeCell ref="O101:R101"/>
    <mergeCell ref="BF101:BG101"/>
    <mergeCell ref="BH101:BI101"/>
    <mergeCell ref="BJ96:BN98"/>
    <mergeCell ref="G97:H97"/>
    <mergeCell ref="M97:N97"/>
    <mergeCell ref="O97:R97"/>
    <mergeCell ref="BF97:BG97"/>
    <mergeCell ref="BH97:BI97"/>
    <mergeCell ref="G98:H98"/>
    <mergeCell ref="I98:J98"/>
    <mergeCell ref="K98:L98"/>
    <mergeCell ref="M98:N98"/>
    <mergeCell ref="O98:R98"/>
    <mergeCell ref="BF98:BG98"/>
    <mergeCell ref="BH98:BI98"/>
    <mergeCell ref="C96:C98"/>
    <mergeCell ref="D96:F98"/>
    <mergeCell ref="G96:H96"/>
    <mergeCell ref="M96:N96"/>
    <mergeCell ref="O96:R96"/>
    <mergeCell ref="S96:U98"/>
    <mergeCell ref="BF96:BG96"/>
    <mergeCell ref="BH96:BI96"/>
    <mergeCell ref="C93:C95"/>
    <mergeCell ref="D93:F95"/>
    <mergeCell ref="BF93:BG93"/>
    <mergeCell ref="BH93:BI93"/>
    <mergeCell ref="BJ93:BN95"/>
    <mergeCell ref="G94:H94"/>
    <mergeCell ref="M94:N94"/>
    <mergeCell ref="O94:R94"/>
    <mergeCell ref="BF94:BG94"/>
    <mergeCell ref="BH94:BI94"/>
    <mergeCell ref="G95:H95"/>
    <mergeCell ref="I95:J95"/>
    <mergeCell ref="G93:H93"/>
    <mergeCell ref="M93:N93"/>
    <mergeCell ref="O93:R93"/>
    <mergeCell ref="S93:U95"/>
    <mergeCell ref="K95:L95"/>
    <mergeCell ref="M95:N95"/>
    <mergeCell ref="O95:R95"/>
    <mergeCell ref="BF95:BG95"/>
    <mergeCell ref="BH95:BI95"/>
    <mergeCell ref="BJ90:BN92"/>
    <mergeCell ref="G91:H91"/>
    <mergeCell ref="M91:N91"/>
    <mergeCell ref="O91:R91"/>
    <mergeCell ref="BF91:BG91"/>
    <mergeCell ref="BH91:BI91"/>
    <mergeCell ref="G92:H92"/>
    <mergeCell ref="K89:L89"/>
    <mergeCell ref="M89:N89"/>
    <mergeCell ref="O89:R89"/>
    <mergeCell ref="BF89:BG89"/>
    <mergeCell ref="BH89:BI89"/>
    <mergeCell ref="I92:J92"/>
    <mergeCell ref="K92:L92"/>
    <mergeCell ref="M92:N92"/>
    <mergeCell ref="O92:R92"/>
    <mergeCell ref="BF92:BG92"/>
    <mergeCell ref="BH92:BI92"/>
    <mergeCell ref="S90:U92"/>
    <mergeCell ref="BF90:BG90"/>
    <mergeCell ref="BH90:BI90"/>
    <mergeCell ref="BF87:BG87"/>
    <mergeCell ref="BH87:BI87"/>
    <mergeCell ref="BJ87:BN89"/>
    <mergeCell ref="G88:H88"/>
    <mergeCell ref="M88:N88"/>
    <mergeCell ref="O88:R88"/>
    <mergeCell ref="BF88:BG88"/>
    <mergeCell ref="BH88:BI88"/>
    <mergeCell ref="G89:H89"/>
    <mergeCell ref="I89:J89"/>
    <mergeCell ref="C87:C89"/>
    <mergeCell ref="D87:F89"/>
    <mergeCell ref="G87:H87"/>
    <mergeCell ref="M87:N87"/>
    <mergeCell ref="O87:R87"/>
    <mergeCell ref="S87:U89"/>
    <mergeCell ref="C90:C92"/>
    <mergeCell ref="D90:F92"/>
    <mergeCell ref="G90:H90"/>
    <mergeCell ref="M90:N90"/>
    <mergeCell ref="O90:R90"/>
    <mergeCell ref="C84:C86"/>
    <mergeCell ref="D84:F86"/>
    <mergeCell ref="G84:H84"/>
    <mergeCell ref="M84:N84"/>
    <mergeCell ref="O84:R84"/>
    <mergeCell ref="S84:U86"/>
    <mergeCell ref="BF84:BG84"/>
    <mergeCell ref="BH84:BI84"/>
    <mergeCell ref="BJ84:BN86"/>
    <mergeCell ref="G85:H85"/>
    <mergeCell ref="M85:N85"/>
    <mergeCell ref="O85:R85"/>
    <mergeCell ref="BF85:BG85"/>
    <mergeCell ref="BH85:BI85"/>
    <mergeCell ref="G86:H86"/>
    <mergeCell ref="I86:J86"/>
    <mergeCell ref="K86:L86"/>
    <mergeCell ref="M86:N86"/>
    <mergeCell ref="O86:R86"/>
    <mergeCell ref="BF86:BG86"/>
    <mergeCell ref="BH86:BI86"/>
    <mergeCell ref="BJ81:BN83"/>
    <mergeCell ref="G82:H82"/>
    <mergeCell ref="M82:N82"/>
    <mergeCell ref="O82:R82"/>
    <mergeCell ref="BF82:BG82"/>
    <mergeCell ref="BH82:BI82"/>
    <mergeCell ref="G83:H83"/>
    <mergeCell ref="I83:J83"/>
    <mergeCell ref="K83:L83"/>
    <mergeCell ref="M83:N83"/>
    <mergeCell ref="O83:R83"/>
    <mergeCell ref="BF83:BG83"/>
    <mergeCell ref="BH83:BI83"/>
    <mergeCell ref="C81:C83"/>
    <mergeCell ref="D81:F83"/>
    <mergeCell ref="G81:H81"/>
    <mergeCell ref="M81:N81"/>
    <mergeCell ref="O81:R81"/>
    <mergeCell ref="S81:U83"/>
    <mergeCell ref="BF81:BG81"/>
    <mergeCell ref="BH81:BI81"/>
    <mergeCell ref="C78:C80"/>
    <mergeCell ref="D78:F80"/>
    <mergeCell ref="BF78:BG78"/>
    <mergeCell ref="BH78:BI78"/>
    <mergeCell ref="BJ78:BN80"/>
    <mergeCell ref="G79:H79"/>
    <mergeCell ref="M79:N79"/>
    <mergeCell ref="O79:R79"/>
    <mergeCell ref="BF79:BG79"/>
    <mergeCell ref="BH79:BI79"/>
    <mergeCell ref="G80:H80"/>
    <mergeCell ref="I80:J80"/>
    <mergeCell ref="G78:H78"/>
    <mergeCell ref="M78:N78"/>
    <mergeCell ref="O78:R78"/>
    <mergeCell ref="S78:U80"/>
    <mergeCell ref="K80:L80"/>
    <mergeCell ref="M80:N80"/>
    <mergeCell ref="O80:R80"/>
    <mergeCell ref="BF80:BG80"/>
    <mergeCell ref="BH80:BI80"/>
    <mergeCell ref="BJ75:BN77"/>
    <mergeCell ref="G76:H76"/>
    <mergeCell ref="M76:N76"/>
    <mergeCell ref="O76:R76"/>
    <mergeCell ref="BF76:BG76"/>
    <mergeCell ref="BH76:BI76"/>
    <mergeCell ref="G77:H77"/>
    <mergeCell ref="K74:L74"/>
    <mergeCell ref="M74:N74"/>
    <mergeCell ref="O74:R74"/>
    <mergeCell ref="BF74:BG74"/>
    <mergeCell ref="BH74:BI74"/>
    <mergeCell ref="I77:J77"/>
    <mergeCell ref="K77:L77"/>
    <mergeCell ref="M77:N77"/>
    <mergeCell ref="O77:R77"/>
    <mergeCell ref="BF77:BG77"/>
    <mergeCell ref="BH77:BI77"/>
    <mergeCell ref="S75:U77"/>
    <mergeCell ref="BF75:BG75"/>
    <mergeCell ref="BH75:BI75"/>
    <mergeCell ref="BF72:BG72"/>
    <mergeCell ref="BH72:BI72"/>
    <mergeCell ref="BJ72:BN74"/>
    <mergeCell ref="G73:H73"/>
    <mergeCell ref="M73:N73"/>
    <mergeCell ref="O73:R73"/>
    <mergeCell ref="BF73:BG73"/>
    <mergeCell ref="BH73:BI73"/>
    <mergeCell ref="G74:H74"/>
    <mergeCell ref="I74:J74"/>
    <mergeCell ref="C72:C74"/>
    <mergeCell ref="D72:F74"/>
    <mergeCell ref="G72:H72"/>
    <mergeCell ref="M72:N72"/>
    <mergeCell ref="O72:R72"/>
    <mergeCell ref="S72:U74"/>
    <mergeCell ref="C75:C77"/>
    <mergeCell ref="D75:F77"/>
    <mergeCell ref="G75:H75"/>
    <mergeCell ref="M75:N75"/>
    <mergeCell ref="O75:R75"/>
    <mergeCell ref="C69:C71"/>
    <mergeCell ref="D69:F71"/>
    <mergeCell ref="G69:H69"/>
    <mergeCell ref="M69:N69"/>
    <mergeCell ref="O69:R69"/>
    <mergeCell ref="S69:U71"/>
    <mergeCell ref="BF69:BG69"/>
    <mergeCell ref="BH69:BI69"/>
    <mergeCell ref="BJ69:BN71"/>
    <mergeCell ref="G70:H70"/>
    <mergeCell ref="M70:N70"/>
    <mergeCell ref="O70:R70"/>
    <mergeCell ref="BF70:BG70"/>
    <mergeCell ref="BH70:BI70"/>
    <mergeCell ref="G71:H71"/>
    <mergeCell ref="I71:J71"/>
    <mergeCell ref="K71:L71"/>
    <mergeCell ref="M71:N71"/>
    <mergeCell ref="O71:R71"/>
    <mergeCell ref="BF71:BG71"/>
    <mergeCell ref="BH71:BI71"/>
    <mergeCell ref="BJ66:BN68"/>
    <mergeCell ref="G67:H67"/>
    <mergeCell ref="M67:N67"/>
    <mergeCell ref="O67:R67"/>
    <mergeCell ref="BF67:BG67"/>
    <mergeCell ref="BH67:BI67"/>
    <mergeCell ref="G68:H68"/>
    <mergeCell ref="I68:J68"/>
    <mergeCell ref="K68:L68"/>
    <mergeCell ref="M68:N68"/>
    <mergeCell ref="O68:R68"/>
    <mergeCell ref="BF68:BG68"/>
    <mergeCell ref="BH68:BI68"/>
    <mergeCell ref="C66:C68"/>
    <mergeCell ref="D66:F68"/>
    <mergeCell ref="G66:H66"/>
    <mergeCell ref="M66:N66"/>
    <mergeCell ref="O66:R66"/>
    <mergeCell ref="S66:U68"/>
    <mergeCell ref="BF66:BG66"/>
    <mergeCell ref="BH66:BI66"/>
    <mergeCell ref="C63:C65"/>
    <mergeCell ref="D63:F65"/>
    <mergeCell ref="BF63:BG63"/>
    <mergeCell ref="BH63:BI63"/>
    <mergeCell ref="BJ63:BN65"/>
    <mergeCell ref="G64:H64"/>
    <mergeCell ref="M64:N64"/>
    <mergeCell ref="O64:R64"/>
    <mergeCell ref="BF64:BG64"/>
    <mergeCell ref="BH64:BI64"/>
    <mergeCell ref="G65:H65"/>
    <mergeCell ref="I65:J65"/>
    <mergeCell ref="G63:H63"/>
    <mergeCell ref="M63:N63"/>
    <mergeCell ref="O63:R63"/>
    <mergeCell ref="S63:U65"/>
    <mergeCell ref="K65:L65"/>
    <mergeCell ref="M65:N65"/>
    <mergeCell ref="O65:R65"/>
    <mergeCell ref="BF65:BG65"/>
    <mergeCell ref="BH65:BI65"/>
    <mergeCell ref="BJ60:BN62"/>
    <mergeCell ref="G61:H61"/>
    <mergeCell ref="M61:N61"/>
    <mergeCell ref="O61:R61"/>
    <mergeCell ref="BF61:BG61"/>
    <mergeCell ref="BH61:BI61"/>
    <mergeCell ref="G62:H62"/>
    <mergeCell ref="K59:L59"/>
    <mergeCell ref="M59:N59"/>
    <mergeCell ref="O59:R59"/>
    <mergeCell ref="BF59:BG59"/>
    <mergeCell ref="BH59:BI59"/>
    <mergeCell ref="I62:J62"/>
    <mergeCell ref="K62:L62"/>
    <mergeCell ref="M62:N62"/>
    <mergeCell ref="O62:R62"/>
    <mergeCell ref="BF62:BG62"/>
    <mergeCell ref="BH62:BI62"/>
    <mergeCell ref="S60:U62"/>
    <mergeCell ref="BF60:BG60"/>
    <mergeCell ref="BH60:BI60"/>
    <mergeCell ref="BF57:BG57"/>
    <mergeCell ref="BH57:BI57"/>
    <mergeCell ref="BJ57:BN59"/>
    <mergeCell ref="G58:H58"/>
    <mergeCell ref="M58:N58"/>
    <mergeCell ref="O58:R58"/>
    <mergeCell ref="BF58:BG58"/>
    <mergeCell ref="BH58:BI58"/>
    <mergeCell ref="G59:H59"/>
    <mergeCell ref="I59:J59"/>
    <mergeCell ref="C57:C59"/>
    <mergeCell ref="D57:F59"/>
    <mergeCell ref="G57:H57"/>
    <mergeCell ref="M57:N57"/>
    <mergeCell ref="O57:R57"/>
    <mergeCell ref="S57:U59"/>
    <mergeCell ref="C60:C62"/>
    <mergeCell ref="D60:F62"/>
    <mergeCell ref="G60:H60"/>
    <mergeCell ref="M60:N60"/>
    <mergeCell ref="O60:R60"/>
    <mergeCell ref="C54:C56"/>
    <mergeCell ref="D54:F56"/>
    <mergeCell ref="G54:H54"/>
    <mergeCell ref="M54:N54"/>
    <mergeCell ref="O54:R54"/>
    <mergeCell ref="S54:U56"/>
    <mergeCell ref="BF54:BG54"/>
    <mergeCell ref="BH54:BI54"/>
    <mergeCell ref="BJ54:BN56"/>
    <mergeCell ref="G55:H55"/>
    <mergeCell ref="M55:N55"/>
    <mergeCell ref="O55:R55"/>
    <mergeCell ref="BF55:BG55"/>
    <mergeCell ref="BH55:BI55"/>
    <mergeCell ref="G56:H56"/>
    <mergeCell ref="I56:J56"/>
    <mergeCell ref="K56:L56"/>
    <mergeCell ref="M56:N56"/>
    <mergeCell ref="O56:R56"/>
    <mergeCell ref="BF56:BG56"/>
    <mergeCell ref="BH56:BI56"/>
    <mergeCell ref="BJ51:BN53"/>
    <mergeCell ref="G52:H52"/>
    <mergeCell ref="M52:N52"/>
    <mergeCell ref="O52:R52"/>
    <mergeCell ref="BF52:BG52"/>
    <mergeCell ref="BH52:BI52"/>
    <mergeCell ref="G53:H53"/>
    <mergeCell ref="I53:J53"/>
    <mergeCell ref="K53:L53"/>
    <mergeCell ref="M53:N53"/>
    <mergeCell ref="O53:R53"/>
    <mergeCell ref="BF53:BG53"/>
    <mergeCell ref="BH53:BI53"/>
    <mergeCell ref="C51:C53"/>
    <mergeCell ref="D51:F53"/>
    <mergeCell ref="G51:H51"/>
    <mergeCell ref="M51:N51"/>
    <mergeCell ref="O51:R51"/>
    <mergeCell ref="S51:U53"/>
    <mergeCell ref="BF51:BG51"/>
    <mergeCell ref="BH51:BI51"/>
    <mergeCell ref="C48:C50"/>
    <mergeCell ref="D48:F50"/>
    <mergeCell ref="BF48:BG48"/>
    <mergeCell ref="BH48:BI48"/>
    <mergeCell ref="BJ48:BN50"/>
    <mergeCell ref="G49:H49"/>
    <mergeCell ref="M49:N49"/>
    <mergeCell ref="O49:R49"/>
    <mergeCell ref="BF49:BG49"/>
    <mergeCell ref="BH49:BI49"/>
    <mergeCell ref="G50:H50"/>
    <mergeCell ref="I50:J50"/>
    <mergeCell ref="G48:H48"/>
    <mergeCell ref="M48:N48"/>
    <mergeCell ref="O48:R48"/>
    <mergeCell ref="S48:U50"/>
    <mergeCell ref="K50:L50"/>
    <mergeCell ref="M50:N50"/>
    <mergeCell ref="O50:R50"/>
    <mergeCell ref="BF50:BG50"/>
    <mergeCell ref="BH50:BI50"/>
    <mergeCell ref="BJ45:BN47"/>
    <mergeCell ref="G46:H46"/>
    <mergeCell ref="M46:N46"/>
    <mergeCell ref="O46:R46"/>
    <mergeCell ref="BF46:BG46"/>
    <mergeCell ref="BH46:BI46"/>
    <mergeCell ref="G47:H47"/>
    <mergeCell ref="K44:L44"/>
    <mergeCell ref="M44:N44"/>
    <mergeCell ref="O44:R44"/>
    <mergeCell ref="BF44:BG44"/>
    <mergeCell ref="BH44:BI44"/>
    <mergeCell ref="I47:J47"/>
    <mergeCell ref="K47:L47"/>
    <mergeCell ref="M47:N47"/>
    <mergeCell ref="O47:R47"/>
    <mergeCell ref="BF47:BG47"/>
    <mergeCell ref="BH47:BI47"/>
    <mergeCell ref="S45:U47"/>
    <mergeCell ref="BF45:BG45"/>
    <mergeCell ref="BH45:BI45"/>
    <mergeCell ref="BF42:BG42"/>
    <mergeCell ref="BH42:BI42"/>
    <mergeCell ref="BJ42:BN44"/>
    <mergeCell ref="G43:H43"/>
    <mergeCell ref="M43:N43"/>
    <mergeCell ref="O43:R43"/>
    <mergeCell ref="BF43:BG43"/>
    <mergeCell ref="BH43:BI43"/>
    <mergeCell ref="G44:H44"/>
    <mergeCell ref="I44:J44"/>
    <mergeCell ref="C42:C44"/>
    <mergeCell ref="D42:F44"/>
    <mergeCell ref="G42:H42"/>
    <mergeCell ref="M42:N42"/>
    <mergeCell ref="O42:R42"/>
    <mergeCell ref="S42:U44"/>
    <mergeCell ref="C45:C47"/>
    <mergeCell ref="D45:F47"/>
    <mergeCell ref="G45:H45"/>
    <mergeCell ref="M45:N45"/>
    <mergeCell ref="O45:R45"/>
    <mergeCell ref="C39:C41"/>
    <mergeCell ref="D39:F41"/>
    <mergeCell ref="G39:H39"/>
    <mergeCell ref="M39:N39"/>
    <mergeCell ref="O39:R39"/>
    <mergeCell ref="S39:U41"/>
    <mergeCell ref="BF39:BG39"/>
    <mergeCell ref="BH39:BI39"/>
    <mergeCell ref="BJ39:BN41"/>
    <mergeCell ref="G40:H40"/>
    <mergeCell ref="M40:N40"/>
    <mergeCell ref="O40:R40"/>
    <mergeCell ref="BF40:BG40"/>
    <mergeCell ref="BH40:BI40"/>
    <mergeCell ref="G41:H41"/>
    <mergeCell ref="I41:J41"/>
    <mergeCell ref="K41:L41"/>
    <mergeCell ref="M41:N41"/>
    <mergeCell ref="O41:R41"/>
    <mergeCell ref="BF41:BG41"/>
    <mergeCell ref="BH41:BI41"/>
    <mergeCell ref="BJ36:BN38"/>
    <mergeCell ref="G37:H37"/>
    <mergeCell ref="M37:N37"/>
    <mergeCell ref="O37:R37"/>
    <mergeCell ref="BF37:BG37"/>
    <mergeCell ref="BH37:BI37"/>
    <mergeCell ref="G38:H38"/>
    <mergeCell ref="I38:J38"/>
    <mergeCell ref="K38:L38"/>
    <mergeCell ref="M38:N38"/>
    <mergeCell ref="O38:R38"/>
    <mergeCell ref="BF38:BG38"/>
    <mergeCell ref="BH38:BI38"/>
    <mergeCell ref="C36:C38"/>
    <mergeCell ref="D36:F38"/>
    <mergeCell ref="G36:H36"/>
    <mergeCell ref="M36:N36"/>
    <mergeCell ref="O36:R36"/>
    <mergeCell ref="S36:U38"/>
    <mergeCell ref="BF36:BG36"/>
    <mergeCell ref="BH36:BI36"/>
    <mergeCell ref="C33:C35"/>
    <mergeCell ref="D33:F35"/>
    <mergeCell ref="BF33:BG33"/>
    <mergeCell ref="BH33:BI33"/>
    <mergeCell ref="BJ33:BN35"/>
    <mergeCell ref="G34:H34"/>
    <mergeCell ref="M34:N34"/>
    <mergeCell ref="O34:R34"/>
    <mergeCell ref="BF34:BG34"/>
    <mergeCell ref="BH34:BI34"/>
    <mergeCell ref="G35:H35"/>
    <mergeCell ref="I35:J35"/>
    <mergeCell ref="G33:H33"/>
    <mergeCell ref="M33:N33"/>
    <mergeCell ref="O33:R33"/>
    <mergeCell ref="S33:U35"/>
    <mergeCell ref="K35:L35"/>
    <mergeCell ref="M35:N35"/>
    <mergeCell ref="O35:R35"/>
    <mergeCell ref="BF35:BG35"/>
    <mergeCell ref="BH35:BI35"/>
    <mergeCell ref="BJ30:BN32"/>
    <mergeCell ref="G31:H31"/>
    <mergeCell ref="M31:N31"/>
    <mergeCell ref="O31:R31"/>
    <mergeCell ref="BF31:BG31"/>
    <mergeCell ref="BH31:BI31"/>
    <mergeCell ref="G32:H32"/>
    <mergeCell ref="K29:L29"/>
    <mergeCell ref="M29:N29"/>
    <mergeCell ref="O29:R29"/>
    <mergeCell ref="BF29:BG29"/>
    <mergeCell ref="BH29:BI29"/>
    <mergeCell ref="I32:J32"/>
    <mergeCell ref="K32:L32"/>
    <mergeCell ref="M32:N32"/>
    <mergeCell ref="O32:R32"/>
    <mergeCell ref="BF32:BG32"/>
    <mergeCell ref="BH32:BI32"/>
    <mergeCell ref="S30:U32"/>
    <mergeCell ref="BF30:BG30"/>
    <mergeCell ref="BH30:BI30"/>
    <mergeCell ref="BF27:BG27"/>
    <mergeCell ref="BH27:BI27"/>
    <mergeCell ref="BJ27:BN29"/>
    <mergeCell ref="G28:H28"/>
    <mergeCell ref="M28:N28"/>
    <mergeCell ref="O28:R28"/>
    <mergeCell ref="BF28:BG28"/>
    <mergeCell ref="BH28:BI28"/>
    <mergeCell ref="G29:H29"/>
    <mergeCell ref="I29:J29"/>
    <mergeCell ref="C27:C29"/>
    <mergeCell ref="D27:F29"/>
    <mergeCell ref="G27:H27"/>
    <mergeCell ref="M27:N27"/>
    <mergeCell ref="O27:R27"/>
    <mergeCell ref="S27:U29"/>
    <mergeCell ref="C30:C32"/>
    <mergeCell ref="D30:F32"/>
    <mergeCell ref="G30:H30"/>
    <mergeCell ref="M30:N30"/>
    <mergeCell ref="O30:R30"/>
    <mergeCell ref="C24:C26"/>
    <mergeCell ref="D24:F26"/>
    <mergeCell ref="G24:H24"/>
    <mergeCell ref="M24:N24"/>
    <mergeCell ref="O24:R24"/>
    <mergeCell ref="S24:U26"/>
    <mergeCell ref="BF24:BG24"/>
    <mergeCell ref="BH24:BI24"/>
    <mergeCell ref="BJ24:BN26"/>
    <mergeCell ref="G25:H25"/>
    <mergeCell ref="M25:N25"/>
    <mergeCell ref="O25:R25"/>
    <mergeCell ref="BF25:BG25"/>
    <mergeCell ref="BH25:BI25"/>
    <mergeCell ref="G26:H26"/>
    <mergeCell ref="I26:J26"/>
    <mergeCell ref="K26:L26"/>
    <mergeCell ref="M26:N26"/>
    <mergeCell ref="O26:R26"/>
    <mergeCell ref="BF26:BG26"/>
    <mergeCell ref="BH26:BI26"/>
    <mergeCell ref="C21:C23"/>
    <mergeCell ref="D21:F23"/>
    <mergeCell ref="G21:H21"/>
    <mergeCell ref="M21:N21"/>
    <mergeCell ref="O21:R21"/>
    <mergeCell ref="S21:U23"/>
    <mergeCell ref="BF21:BG21"/>
    <mergeCell ref="BH21:BI21"/>
    <mergeCell ref="BJ21:BN23"/>
    <mergeCell ref="G22:H22"/>
    <mergeCell ref="M22:N22"/>
    <mergeCell ref="O22:R22"/>
    <mergeCell ref="BF22:BG22"/>
    <mergeCell ref="BH22:BI22"/>
    <mergeCell ref="G23:H23"/>
    <mergeCell ref="I23:J23"/>
    <mergeCell ref="K23:L23"/>
    <mergeCell ref="M23:N23"/>
    <mergeCell ref="O23:R23"/>
    <mergeCell ref="BF23:BG23"/>
    <mergeCell ref="BH23:BI23"/>
    <mergeCell ref="BF18:BG18"/>
    <mergeCell ref="BH18:BI18"/>
    <mergeCell ref="BJ18:BN20"/>
    <mergeCell ref="G19:H19"/>
    <mergeCell ref="M19:N19"/>
    <mergeCell ref="O19:R19"/>
    <mergeCell ref="BF19:BG19"/>
    <mergeCell ref="BH19:BI19"/>
    <mergeCell ref="G20:H20"/>
    <mergeCell ref="I20:J20"/>
    <mergeCell ref="BF20:BG20"/>
    <mergeCell ref="BH20:BI20"/>
    <mergeCell ref="B13:B17"/>
    <mergeCell ref="C13:C17"/>
    <mergeCell ref="D13:F17"/>
    <mergeCell ref="G13:H17"/>
    <mergeCell ref="M13:N17"/>
    <mergeCell ref="O13:R17"/>
    <mergeCell ref="BC14:BE14"/>
    <mergeCell ref="C18:C20"/>
    <mergeCell ref="D18:F20"/>
    <mergeCell ref="G18:H18"/>
    <mergeCell ref="M18:N18"/>
    <mergeCell ref="O18:R18"/>
    <mergeCell ref="S18:U20"/>
    <mergeCell ref="K20:L20"/>
    <mergeCell ref="M20:N20"/>
    <mergeCell ref="O20:R20"/>
    <mergeCell ref="S13:U17"/>
    <mergeCell ref="V13:Z17"/>
    <mergeCell ref="AA13:BE13"/>
    <mergeCell ref="AG9:AI9"/>
    <mergeCell ref="AK9:AM9"/>
    <mergeCell ref="T10:U10"/>
    <mergeCell ref="Y10:Z10"/>
    <mergeCell ref="AY10:AZ10"/>
    <mergeCell ref="BL10:BM10"/>
    <mergeCell ref="AU6:AV6"/>
    <mergeCell ref="BH6:BI6"/>
    <mergeCell ref="BF13:BG17"/>
    <mergeCell ref="BH13:BI17"/>
    <mergeCell ref="BJ13:BN17"/>
    <mergeCell ref="AA14:AG14"/>
    <mergeCell ref="AH14:AN14"/>
    <mergeCell ref="AO14:AU14"/>
    <mergeCell ref="AV14:BB14"/>
    <mergeCell ref="G8:H8"/>
    <mergeCell ref="P8:Q8"/>
    <mergeCell ref="T8:U8"/>
    <mergeCell ref="AG8:AI8"/>
    <mergeCell ref="AK8:AM8"/>
    <mergeCell ref="AY8:AZ8"/>
    <mergeCell ref="AX1:BM1"/>
    <mergeCell ref="AG2:AH2"/>
    <mergeCell ref="AJ2:AK2"/>
    <mergeCell ref="AN2:AO2"/>
    <mergeCell ref="AX2:BM2"/>
    <mergeCell ref="BI3:BL3"/>
    <mergeCell ref="BL8:BM8"/>
    <mergeCell ref="A1:AD2"/>
  </mergeCells>
  <phoneticPr fontId="2"/>
  <conditionalFormatting sqref="AA108:BE109 AD112 AA112:AB112 AA118:AD119 AS117:BE119 AS114:BE115 AA110:AD110 AS110:AT110 AV110:BE110 AS112:AT113">
    <cfRule type="expression" dxfId="265" priority="219">
      <formula>OR(#REF!=$B107,#REF!=$B107)</formula>
    </cfRule>
  </conditionalFormatting>
  <conditionalFormatting sqref="AS121:BE121">
    <cfRule type="expression" dxfId="264" priority="220">
      <formula>OR(#REF!=$B108,#REF!=$B108)</formula>
    </cfRule>
  </conditionalFormatting>
  <conditionalFormatting sqref="AS116:BE116">
    <cfRule type="expression" dxfId="263" priority="221">
      <formula>OR(#REF!=$B108,#REF!=$B108)</formula>
    </cfRule>
  </conditionalFormatting>
  <conditionalFormatting sqref="AD111 AA111:AB111 AA120:AD120 AS120:BE120 AS111:BE111">
    <cfRule type="expression" dxfId="262" priority="222">
      <formula>OR(#REF!=$B109,#REF!=$B109)</formula>
    </cfRule>
  </conditionalFormatting>
  <conditionalFormatting sqref="AQ112:AR112 AQ118:AR119 AQ110:AR110">
    <cfRule type="expression" dxfId="261" priority="217">
      <formula>OR(#REF!=$B109,#REF!=$B109)</formula>
    </cfRule>
  </conditionalFormatting>
  <conditionalFormatting sqref="AQ111:AR111 AQ120:AR120">
    <cfRule type="expression" dxfId="260" priority="218">
      <formula>OR(#REF!=$B109,#REF!=$B109)</formula>
    </cfRule>
  </conditionalFormatting>
  <conditionalFormatting sqref="BE20">
    <cfRule type="expression" dxfId="259" priority="213">
      <formula>OR(#REF!=$B19,#REF!=$B19)</formula>
    </cfRule>
  </conditionalFormatting>
  <conditionalFormatting sqref="BE23">
    <cfRule type="expression" dxfId="258" priority="208">
      <formula>OR(#REF!=$B22,#REF!=$B22)</formula>
    </cfRule>
  </conditionalFormatting>
  <conditionalFormatting sqref="BE26">
    <cfRule type="expression" dxfId="257" priority="203">
      <formula>OR(#REF!=$B25,#REF!=$B25)</formula>
    </cfRule>
  </conditionalFormatting>
  <conditionalFormatting sqref="BE29">
    <cfRule type="expression" dxfId="256" priority="198">
      <formula>OR(#REF!=$B28,#REF!=$B28)</formula>
    </cfRule>
  </conditionalFormatting>
  <conditionalFormatting sqref="BE32">
    <cfRule type="expression" dxfId="255" priority="193">
      <formula>OR(#REF!=$B31,#REF!=$B31)</formula>
    </cfRule>
  </conditionalFormatting>
  <conditionalFormatting sqref="BE35">
    <cfRule type="expression" dxfId="254" priority="188">
      <formula>OR(#REF!=$B34,#REF!=$B34)</formula>
    </cfRule>
  </conditionalFormatting>
  <conditionalFormatting sqref="BE38">
    <cfRule type="expression" dxfId="253" priority="183">
      <formula>OR(#REF!=$B37,#REF!=$B37)</formula>
    </cfRule>
  </conditionalFormatting>
  <conditionalFormatting sqref="BE41">
    <cfRule type="expression" dxfId="252" priority="178">
      <formula>OR(#REF!=$B40,#REF!=$B40)</formula>
    </cfRule>
  </conditionalFormatting>
  <conditionalFormatting sqref="BE44">
    <cfRule type="expression" dxfId="251" priority="173">
      <formula>OR(#REF!=$B43,#REF!=$B43)</formula>
    </cfRule>
  </conditionalFormatting>
  <conditionalFormatting sqref="BE47">
    <cfRule type="expression" dxfId="250" priority="168">
      <formula>OR(#REF!=$B46,#REF!=$B46)</formula>
    </cfRule>
  </conditionalFormatting>
  <conditionalFormatting sqref="BE50">
    <cfRule type="expression" dxfId="249" priority="163">
      <formula>OR(#REF!=$B49,#REF!=$B49)</formula>
    </cfRule>
  </conditionalFormatting>
  <conditionalFormatting sqref="BE53">
    <cfRule type="expression" dxfId="248" priority="158">
      <formula>OR(#REF!=$B52,#REF!=$B52)</formula>
    </cfRule>
  </conditionalFormatting>
  <conditionalFormatting sqref="BE56">
    <cfRule type="expression" dxfId="247" priority="153">
      <formula>OR(#REF!=$B55,#REF!=$B55)</formula>
    </cfRule>
  </conditionalFormatting>
  <conditionalFormatting sqref="BE59">
    <cfRule type="expression" dxfId="246" priority="148">
      <formula>OR(#REF!=$B58,#REF!=$B58)</formula>
    </cfRule>
  </conditionalFormatting>
  <conditionalFormatting sqref="BE62">
    <cfRule type="expression" dxfId="245" priority="143">
      <formula>OR(#REF!=$B61,#REF!=$B61)</formula>
    </cfRule>
  </conditionalFormatting>
  <conditionalFormatting sqref="BE65">
    <cfRule type="expression" dxfId="244" priority="138">
      <formula>OR(#REF!=$B64,#REF!=$B64)</formula>
    </cfRule>
  </conditionalFormatting>
  <conditionalFormatting sqref="BE68">
    <cfRule type="expression" dxfId="243" priority="133">
      <formula>OR(#REF!=$B67,#REF!=$B67)</formula>
    </cfRule>
  </conditionalFormatting>
  <conditionalFormatting sqref="BE71">
    <cfRule type="expression" dxfId="242" priority="128">
      <formula>OR(#REF!=$B70,#REF!=$B70)</formula>
    </cfRule>
  </conditionalFormatting>
  <conditionalFormatting sqref="BE74">
    <cfRule type="expression" dxfId="241" priority="123">
      <formula>OR(#REF!=$B73,#REF!=$B73)</formula>
    </cfRule>
  </conditionalFormatting>
  <conditionalFormatting sqref="BE77">
    <cfRule type="expression" dxfId="240" priority="118">
      <formula>OR(#REF!=$B76,#REF!=$B76)</formula>
    </cfRule>
  </conditionalFormatting>
  <conditionalFormatting sqref="BE80">
    <cfRule type="expression" dxfId="239" priority="113">
      <formula>OR(#REF!=$B79,#REF!=$B79)</formula>
    </cfRule>
  </conditionalFormatting>
  <conditionalFormatting sqref="BE83">
    <cfRule type="expression" dxfId="238" priority="108">
      <formula>OR(#REF!=$B82,#REF!=$B82)</formula>
    </cfRule>
  </conditionalFormatting>
  <conditionalFormatting sqref="BE86">
    <cfRule type="expression" dxfId="237" priority="103">
      <formula>OR(#REF!=$B85,#REF!=$B85)</formula>
    </cfRule>
  </conditionalFormatting>
  <conditionalFormatting sqref="BE89">
    <cfRule type="expression" dxfId="236" priority="98">
      <formula>OR(#REF!=$B88,#REF!=$B88)</formula>
    </cfRule>
  </conditionalFormatting>
  <conditionalFormatting sqref="BE92">
    <cfRule type="expression" dxfId="235" priority="93">
      <formula>OR(#REF!=$B91,#REF!=$B91)</formula>
    </cfRule>
  </conditionalFormatting>
  <conditionalFormatting sqref="BE95">
    <cfRule type="expression" dxfId="234" priority="88">
      <formula>OR(#REF!=$B94,#REF!=$B94)</formula>
    </cfRule>
  </conditionalFormatting>
  <conditionalFormatting sqref="BE98">
    <cfRule type="expression" dxfId="233" priority="83">
      <formula>OR(#REF!=$B97,#REF!=$B97)</formula>
    </cfRule>
  </conditionalFormatting>
  <conditionalFormatting sqref="BE101">
    <cfRule type="expression" dxfId="232" priority="78">
      <formula>OR(#REF!=$B100,#REF!=$B100)</formula>
    </cfRule>
  </conditionalFormatting>
  <conditionalFormatting sqref="AA104:AG104">
    <cfRule type="expression" dxfId="231" priority="77">
      <formula>OR(#REF!=$B103,#REF!=$B103)</formula>
    </cfRule>
  </conditionalFormatting>
  <conditionalFormatting sqref="AH104:AN104">
    <cfRule type="expression" dxfId="230" priority="76">
      <formula>OR(#REF!=$B103,#REF!=$B103)</formula>
    </cfRule>
  </conditionalFormatting>
  <conditionalFormatting sqref="AO104:AU104">
    <cfRule type="expression" dxfId="229" priority="75">
      <formula>OR(#REF!=$B103,#REF!=$B103)</formula>
    </cfRule>
  </conditionalFormatting>
  <conditionalFormatting sqref="AV104:BB104">
    <cfRule type="expression" dxfId="228" priority="74">
      <formula>OR(#REF!=$B103,#REF!=$B103)</formula>
    </cfRule>
  </conditionalFormatting>
  <conditionalFormatting sqref="BC104:BE104">
    <cfRule type="expression" dxfId="227" priority="73">
      <formula>OR(#REF!=$B103,#REF!=$B103)</formula>
    </cfRule>
  </conditionalFormatting>
  <conditionalFormatting sqref="AA107:AG107">
    <cfRule type="expression" dxfId="226" priority="72">
      <formula>OR(#REF!=$B106,#REF!=$B106)</formula>
    </cfRule>
  </conditionalFormatting>
  <conditionalFormatting sqref="AH107:AN107">
    <cfRule type="expression" dxfId="225" priority="71">
      <formula>OR(#REF!=$B106,#REF!=$B106)</formula>
    </cfRule>
  </conditionalFormatting>
  <conditionalFormatting sqref="AO107:AU107">
    <cfRule type="expression" dxfId="224" priority="70">
      <formula>OR(#REF!=$B106,#REF!=$B106)</formula>
    </cfRule>
  </conditionalFormatting>
  <conditionalFormatting sqref="AV107:BB107">
    <cfRule type="expression" dxfId="223" priority="69">
      <formula>OR(#REF!=$B106,#REF!=$B106)</formula>
    </cfRule>
  </conditionalFormatting>
  <conditionalFormatting sqref="BC107:BE107">
    <cfRule type="expression" dxfId="222" priority="68">
      <formula>OR(#REF!=$B106,#REF!=$B106)</formula>
    </cfRule>
  </conditionalFormatting>
  <conditionalFormatting sqref="AA121:AD121">
    <cfRule type="expression" dxfId="221" priority="67">
      <formula>OR(#REF!=$B108,#REF!=$B108)</formula>
    </cfRule>
  </conditionalFormatting>
  <conditionalFormatting sqref="AQ121:AR121">
    <cfRule type="expression" dxfId="220" priority="66">
      <formula>OR(#REF!=$B108,#REF!=$B108)</formula>
    </cfRule>
  </conditionalFormatting>
  <conditionalFormatting sqref="AD113:AD115 AD117 AA117 AA114:AA115">
    <cfRule type="expression" dxfId="219" priority="64">
      <formula>OR(#REF!=$B112,#REF!=$B112)</formula>
    </cfRule>
  </conditionalFormatting>
  <conditionalFormatting sqref="AD116 AA116">
    <cfRule type="expression" dxfId="218" priority="65">
      <formula>OR(#REF!=$B108,#REF!=$B108)</formula>
    </cfRule>
  </conditionalFormatting>
  <conditionalFormatting sqref="AQ117 AQ114:AQ115">
    <cfRule type="expression" dxfId="217" priority="62">
      <formula>OR(#REF!=$B113,#REF!=$B113)</formula>
    </cfRule>
  </conditionalFormatting>
  <conditionalFormatting sqref="AQ116">
    <cfRule type="expression" dxfId="216" priority="63">
      <formula>OR(#REF!=$B108,#REF!=$B108)</formula>
    </cfRule>
  </conditionalFormatting>
  <conditionalFormatting sqref="AA113">
    <cfRule type="expression" dxfId="215" priority="61">
      <formula>OR(#REF!=$B112,#REF!=$B112)</formula>
    </cfRule>
  </conditionalFormatting>
  <conditionalFormatting sqref="AQ113">
    <cfRule type="expression" dxfId="214" priority="60">
      <formula>OR(#REF!=$B112,#REF!=$B112)</formula>
    </cfRule>
  </conditionalFormatting>
  <conditionalFormatting sqref="AA20:BB20">
    <cfRule type="expression" dxfId="213" priority="59">
      <formula>OR(#REF!=$B19,#REF!=$B19)</formula>
    </cfRule>
  </conditionalFormatting>
  <conditionalFormatting sqref="AA23:BB23">
    <cfRule type="expression" dxfId="212" priority="58">
      <formula>OR(#REF!=$B22,#REF!=$B22)</formula>
    </cfRule>
  </conditionalFormatting>
  <conditionalFormatting sqref="AA26:BB26">
    <cfRule type="expression" dxfId="211" priority="57">
      <formula>OR(#REF!=$B25,#REF!=$B25)</formula>
    </cfRule>
  </conditionalFormatting>
  <conditionalFormatting sqref="AA29:BB29">
    <cfRule type="expression" dxfId="210" priority="56">
      <formula>OR(#REF!=$B28,#REF!=$B28)</formula>
    </cfRule>
  </conditionalFormatting>
  <conditionalFormatting sqref="AA32:BB32">
    <cfRule type="expression" dxfId="209" priority="55">
      <formula>OR(#REF!=$B31,#REF!=$B31)</formula>
    </cfRule>
  </conditionalFormatting>
  <conditionalFormatting sqref="AA35:BB35">
    <cfRule type="expression" dxfId="208" priority="54">
      <formula>OR(#REF!=$B34,#REF!=$B34)</formula>
    </cfRule>
  </conditionalFormatting>
  <conditionalFormatting sqref="AA38:AG38">
    <cfRule type="expression" dxfId="207" priority="53">
      <formula>OR(#REF!=$B37,#REF!=$B37)</formula>
    </cfRule>
  </conditionalFormatting>
  <conditionalFormatting sqref="AA41:BB41">
    <cfRule type="expression" dxfId="206" priority="52">
      <formula>OR(#REF!=$B40,#REF!=$B40)</formula>
    </cfRule>
  </conditionalFormatting>
  <conditionalFormatting sqref="AA44:BB44">
    <cfRule type="expression" dxfId="205" priority="51">
      <formula>OR(#REF!=$B43,#REF!=$B43)</formula>
    </cfRule>
  </conditionalFormatting>
  <conditionalFormatting sqref="AA47:BB47">
    <cfRule type="expression" dxfId="204" priority="50">
      <formula>OR(#REF!=$B46,#REF!=$B46)</formula>
    </cfRule>
  </conditionalFormatting>
  <conditionalFormatting sqref="AA50:BB50">
    <cfRule type="expression" dxfId="203" priority="49">
      <formula>OR(#REF!=$B49,#REF!=$B49)</formula>
    </cfRule>
  </conditionalFormatting>
  <conditionalFormatting sqref="AA53:BB53">
    <cfRule type="expression" dxfId="202" priority="48">
      <formula>OR(#REF!=$B52,#REF!=$B52)</formula>
    </cfRule>
  </conditionalFormatting>
  <conditionalFormatting sqref="AA56:BB56">
    <cfRule type="expression" dxfId="201" priority="47">
      <formula>OR(#REF!=$B55,#REF!=$B55)</formula>
    </cfRule>
  </conditionalFormatting>
  <conditionalFormatting sqref="AA59:BB59">
    <cfRule type="expression" dxfId="200" priority="46">
      <formula>OR(#REF!=$B58,#REF!=$B58)</formula>
    </cfRule>
  </conditionalFormatting>
  <conditionalFormatting sqref="AA62:BB62">
    <cfRule type="expression" dxfId="199" priority="45">
      <formula>OR(#REF!=$B61,#REF!=$B61)</formula>
    </cfRule>
  </conditionalFormatting>
  <conditionalFormatting sqref="AA65:BB65">
    <cfRule type="expression" dxfId="198" priority="44">
      <formula>OR(#REF!=$B64,#REF!=$B64)</formula>
    </cfRule>
  </conditionalFormatting>
  <conditionalFormatting sqref="AA68:BB68">
    <cfRule type="expression" dxfId="197" priority="43">
      <formula>OR(#REF!=$B67,#REF!=$B67)</formula>
    </cfRule>
  </conditionalFormatting>
  <conditionalFormatting sqref="AA71:BB71">
    <cfRule type="expression" dxfId="196" priority="42">
      <formula>OR(#REF!=$B70,#REF!=$B70)</formula>
    </cfRule>
  </conditionalFormatting>
  <conditionalFormatting sqref="AA74:BB74">
    <cfRule type="expression" dxfId="195" priority="41">
      <formula>OR(#REF!=$B73,#REF!=$B73)</formula>
    </cfRule>
  </conditionalFormatting>
  <conditionalFormatting sqref="AA77:BB77">
    <cfRule type="expression" dxfId="194" priority="40">
      <formula>OR(#REF!=$B76,#REF!=$B76)</formula>
    </cfRule>
  </conditionalFormatting>
  <conditionalFormatting sqref="AA80:BB80">
    <cfRule type="expression" dxfId="193" priority="39">
      <formula>OR(#REF!=$B79,#REF!=$B79)</formula>
    </cfRule>
  </conditionalFormatting>
  <conditionalFormatting sqref="AA83:BB83">
    <cfRule type="expression" dxfId="192" priority="38">
      <formula>OR(#REF!=$B82,#REF!=$B82)</formula>
    </cfRule>
  </conditionalFormatting>
  <conditionalFormatting sqref="AA86:BB86">
    <cfRule type="expression" dxfId="191" priority="37">
      <formula>OR(#REF!=$B85,#REF!=$B85)</formula>
    </cfRule>
  </conditionalFormatting>
  <conditionalFormatting sqref="AA89:BB89">
    <cfRule type="expression" dxfId="190" priority="36">
      <formula>OR(#REF!=$B88,#REF!=$B88)</formula>
    </cfRule>
  </conditionalFormatting>
  <conditionalFormatting sqref="AA92:BB92">
    <cfRule type="expression" dxfId="189" priority="35">
      <formula>OR(#REF!=$B91,#REF!=$B91)</formula>
    </cfRule>
  </conditionalFormatting>
  <conditionalFormatting sqref="AA95:BB95">
    <cfRule type="expression" dxfId="188" priority="34">
      <formula>OR(#REF!=$B94,#REF!=$B94)</formula>
    </cfRule>
  </conditionalFormatting>
  <conditionalFormatting sqref="AA98:BB98">
    <cfRule type="expression" dxfId="187" priority="33">
      <formula>OR(#REF!=$B97,#REF!=$B97)</formula>
    </cfRule>
  </conditionalFormatting>
  <conditionalFormatting sqref="AA101:BB101">
    <cfRule type="expression" dxfId="186" priority="32">
      <formula>OR(#REF!=$B100,#REF!=$B100)</formula>
    </cfRule>
  </conditionalFormatting>
  <conditionalFormatting sqref="AH38:AN38">
    <cfRule type="expression" dxfId="185" priority="31">
      <formula>OR(#REF!=$B37,#REF!=$B37)</formula>
    </cfRule>
  </conditionalFormatting>
  <conditionalFormatting sqref="AO38:AU38">
    <cfRule type="expression" dxfId="184" priority="30">
      <formula>OR(#REF!=$B37,#REF!=$B37)</formula>
    </cfRule>
  </conditionalFormatting>
  <conditionalFormatting sqref="AV38:BB38">
    <cfRule type="expression" dxfId="183" priority="29">
      <formula>OR(#REF!=$B37,#REF!=$B37)</formula>
    </cfRule>
  </conditionalFormatting>
  <conditionalFormatting sqref="BC20:BD20">
    <cfRule type="expression" dxfId="182" priority="28">
      <formula>OR(#REF!=$B19,#REF!=$B19)</formula>
    </cfRule>
  </conditionalFormatting>
  <conditionalFormatting sqref="BC23:BD23">
    <cfRule type="expression" dxfId="181" priority="27">
      <formula>OR(#REF!=$B22,#REF!=$B22)</formula>
    </cfRule>
  </conditionalFormatting>
  <conditionalFormatting sqref="BC26:BD26">
    <cfRule type="expression" dxfId="180" priority="26">
      <formula>OR(#REF!=$B25,#REF!=$B25)</formula>
    </cfRule>
  </conditionalFormatting>
  <conditionalFormatting sqref="BC29:BD29">
    <cfRule type="expression" dxfId="179" priority="25">
      <formula>OR(#REF!=$B28,#REF!=$B28)</formula>
    </cfRule>
  </conditionalFormatting>
  <conditionalFormatting sqref="BC32:BD32">
    <cfRule type="expression" dxfId="178" priority="24">
      <formula>OR(#REF!=$B31,#REF!=$B31)</formula>
    </cfRule>
  </conditionalFormatting>
  <conditionalFormatting sqref="BC35:BD35">
    <cfRule type="expression" dxfId="177" priority="23">
      <formula>OR(#REF!=$B34,#REF!=$B34)</formula>
    </cfRule>
  </conditionalFormatting>
  <conditionalFormatting sqref="BC41:BD41">
    <cfRule type="expression" dxfId="176" priority="22">
      <formula>OR(#REF!=$B40,#REF!=$B40)</formula>
    </cfRule>
  </conditionalFormatting>
  <conditionalFormatting sqref="BC44:BD44">
    <cfRule type="expression" dxfId="175" priority="21">
      <formula>OR(#REF!=$B43,#REF!=$B43)</formula>
    </cfRule>
  </conditionalFormatting>
  <conditionalFormatting sqref="BC47:BD47">
    <cfRule type="expression" dxfId="174" priority="20">
      <formula>OR(#REF!=$B46,#REF!=$B46)</formula>
    </cfRule>
  </conditionalFormatting>
  <conditionalFormatting sqref="BC50:BD50">
    <cfRule type="expression" dxfId="173" priority="19">
      <formula>OR(#REF!=$B49,#REF!=$B49)</formula>
    </cfRule>
  </conditionalFormatting>
  <conditionalFormatting sqref="BC53:BD53">
    <cfRule type="expression" dxfId="172" priority="18">
      <formula>OR(#REF!=$B52,#REF!=$B52)</formula>
    </cfRule>
  </conditionalFormatting>
  <conditionalFormatting sqref="BC56:BD56">
    <cfRule type="expression" dxfId="171" priority="17">
      <formula>OR(#REF!=$B55,#REF!=$B55)</formula>
    </cfRule>
  </conditionalFormatting>
  <conditionalFormatting sqref="BC59:BD59">
    <cfRule type="expression" dxfId="170" priority="16">
      <formula>OR(#REF!=$B58,#REF!=$B58)</formula>
    </cfRule>
  </conditionalFormatting>
  <conditionalFormatting sqref="BC62:BD62">
    <cfRule type="expression" dxfId="169" priority="15">
      <formula>OR(#REF!=$B61,#REF!=$B61)</formula>
    </cfRule>
  </conditionalFormatting>
  <conditionalFormatting sqref="BC65:BD65">
    <cfRule type="expression" dxfId="168" priority="14">
      <formula>OR(#REF!=$B64,#REF!=$B64)</formula>
    </cfRule>
  </conditionalFormatting>
  <conditionalFormatting sqref="BC68:BD68">
    <cfRule type="expression" dxfId="167" priority="13">
      <formula>OR(#REF!=$B67,#REF!=$B67)</formula>
    </cfRule>
  </conditionalFormatting>
  <conditionalFormatting sqref="BC71:BD71">
    <cfRule type="expression" dxfId="166" priority="12">
      <formula>OR(#REF!=$B70,#REF!=$B70)</formula>
    </cfRule>
  </conditionalFormatting>
  <conditionalFormatting sqref="BC74:BD74">
    <cfRule type="expression" dxfId="165" priority="11">
      <formula>OR(#REF!=$B73,#REF!=$B73)</formula>
    </cfRule>
  </conditionalFormatting>
  <conditionalFormatting sqref="BC77:BD77">
    <cfRule type="expression" dxfId="164" priority="10">
      <formula>OR(#REF!=$B76,#REF!=$B76)</formula>
    </cfRule>
  </conditionalFormatting>
  <conditionalFormatting sqref="BC80:BD80">
    <cfRule type="expression" dxfId="163" priority="9">
      <formula>OR(#REF!=$B79,#REF!=$B79)</formula>
    </cfRule>
  </conditionalFormatting>
  <conditionalFormatting sqref="BC83:BD83">
    <cfRule type="expression" dxfId="162" priority="8">
      <formula>OR(#REF!=$B82,#REF!=$B82)</formula>
    </cfRule>
  </conditionalFormatting>
  <conditionalFormatting sqref="BC86:BD86">
    <cfRule type="expression" dxfId="161" priority="7">
      <formula>OR(#REF!=$B85,#REF!=$B85)</formula>
    </cfRule>
  </conditionalFormatting>
  <conditionalFormatting sqref="BC89:BD89">
    <cfRule type="expression" dxfId="160" priority="6">
      <formula>OR(#REF!=$B88,#REF!=$B88)</formula>
    </cfRule>
  </conditionalFormatting>
  <conditionalFormatting sqref="BC92:BD92">
    <cfRule type="expression" dxfId="159" priority="5">
      <formula>OR(#REF!=$B91,#REF!=$B91)</formula>
    </cfRule>
  </conditionalFormatting>
  <conditionalFormatting sqref="BC95:BD95">
    <cfRule type="expression" dxfId="158" priority="4">
      <formula>OR(#REF!=$B94,#REF!=$B94)</formula>
    </cfRule>
  </conditionalFormatting>
  <conditionalFormatting sqref="BC98:BD98">
    <cfRule type="expression" dxfId="157" priority="3">
      <formula>OR(#REF!=$B97,#REF!=$B97)</formula>
    </cfRule>
  </conditionalFormatting>
  <conditionalFormatting sqref="BC101:BD101">
    <cfRule type="expression" dxfId="156" priority="2">
      <formula>OR(#REF!=$B100,#REF!=$B100)</formula>
    </cfRule>
  </conditionalFormatting>
  <conditionalFormatting sqref="BC38:BD38">
    <cfRule type="expression" dxfId="155" priority="1">
      <formula>OR(#REF!=$B37,#REF!=$B37)</formula>
    </cfRule>
  </conditionalFormatting>
  <dataValidations count="7">
    <dataValidation type="list" allowBlank="1" showInputMessage="1" sqref="C18:C121">
      <formula1>"◎,○"</formula1>
    </dataValidation>
    <dataValidation type="list" errorStyle="warning" allowBlank="1" showInputMessage="1" showErrorMessage="1" error="リストにない場合のみ、入力してください。" sqref="O103:R103 O106:R106 O19:R19 O22:R22 O25:R25 O28:R28 O31:R31 O34:R34 O37:R37 O40:R40 O43:R43 O46:R46 O49:R49 O52:R52 O55:R55 O58:R58 O61:R61 O64:R64 O67:R67 O70:R70 O73:R73 O76:R76 O79:R79 O82:R82 O88:R88 O85:R85 O91:R91 O94:R94 O97:R97 O100:R100">
      <formula1>INDIRECT(G19)</formula1>
    </dataValidation>
    <dataValidation type="list" allowBlank="1" showInputMessage="1" showErrorMessage="1" sqref="M103 M106 M19 M22 M25 M28 M31 M34 M37 M40 M43 M49 M46 M100 M97 M94 M91 M88 M85 M82 M79 M76 M73 M70 M67 M64 M61 M58 M55 M52">
      <formula1>"A, B, C, D"</formula1>
    </dataValidation>
    <dataValidation type="list" allowBlank="1" showInputMessage="1" showErrorMessage="1" sqref="G103 G106 G19 G22 G25 G28 G31 G34 G37 G40 G43 G46 G49 G97 G94 G91 G88 G85 G82 G79 G76 G73 G52 G70 G67 G64 G61 G58 G55 G100">
      <formula1>職種</formula1>
    </dataValidation>
    <dataValidation type="list" allowBlank="1" showInputMessage="1" showErrorMessage="1" sqref="AJ3:AJ4">
      <formula1>#REF!</formula1>
    </dataValidation>
    <dataValidation type="decimal" allowBlank="1" showInputMessage="1" showErrorMessage="1" error="入力可能範囲　32～40" sqref="P8:Q8">
      <formula1>32</formula1>
      <formula2>40</formula2>
    </dataValidation>
    <dataValidation type="list" allowBlank="1" showInputMessage="1" showErrorMessage="1" sqref="BI3:BL4">
      <formula1>"計画,実績"</formula1>
    </dataValidation>
  </dataValidations>
  <printOptions horizontalCentered="1"/>
  <pageMargins left="0.15748031496062992" right="0.15748031496062992" top="0.39370078740157483" bottom="0.23622047244094491" header="0.15748031496062992" footer="0.15748031496062992"/>
  <pageSetup paperSize="9" scale="40" fitToHeight="0" orientation="landscape" r:id="rId1"/>
  <rowBreaks count="1" manualBreakCount="1">
    <brk id="68" max="65" man="1"/>
  </rowBreaks>
  <extLst>
    <ext xmlns:x14="http://schemas.microsoft.com/office/spreadsheetml/2009/9/main" uri="{CCE6A557-97BC-4b89-ADB6-D9C93CAAB3DF}">
      <x14:dataValidations xmlns:xm="http://schemas.microsoft.com/office/excel/2006/main" count="3">
        <x14:dataValidation type="list" errorStyle="information" allowBlank="1" showInputMessage="1" showErrorMessage="1" error="プルダウンにないケースは直接入力してください。">
          <x14:formula1>
            <xm:f>プルダウン・リスト!$C$4:$C$13</xm:f>
          </x14:formula1>
          <xm:sqref>AX1:BM1</xm:sqref>
        </x14:dataValidation>
        <x14:dataValidation type="list" allowBlank="1" showInputMessage="1" showErrorMessage="1">
          <x14:formula1>
            <xm:f>シフト記号表!$C$5:$C$46</xm:f>
          </x14:formula1>
          <xm:sqref>BE24 BE27 BE30 BE33 BE36 BE39 BE42 BE45 BE48 BE51 BE54 BE57 BE60 BE63 BE66 BE69 BE72 BE75 BE78 BE81 BE84 BE87 BE90 BE93 BE96 BE99 BE18 AA105:BE105 AA102:BE102 BE21</xm:sqref>
        </x14:dataValidation>
        <x14:dataValidation type="list" allowBlank="1" showInputMessage="1" showErrorMessage="1">
          <x14:formula1>
            <xm:f>【記載例】シフト記号表!$C$5:$C$46</xm:f>
          </x14:formula1>
          <xm:sqref>AA21:BD21 AA24:BD24 AA33:BD33 AA27:BD27 AA30:BD30 AA39:BD39 AA42:BD42 AA45:BD45 AA48:BD48 AA51:BD51 AA54:BD54 AA57:BD57 AA60:BD60 AA63:BD63 AA66:BD66 AA69:BD69 AA72:BD72 AA75:BD75 AA78:BD78 AA81:BD81 AA84:BD84 AA87:BD87 AA90:BD90 AA93:BD93 AA96:BD96 AA99:BD99 AA18:BD18 AA36:BD36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tint="0.79998168889431442"/>
    <pageSetUpPr fitToPage="1"/>
  </sheetPr>
  <dimension ref="A1:AA47"/>
  <sheetViews>
    <sheetView workbookViewId="0">
      <selection activeCell="I25" sqref="I25"/>
    </sheetView>
  </sheetViews>
  <sheetFormatPr defaultRowHeight="18.75" x14ac:dyDescent="0.4"/>
  <cols>
    <col min="1" max="1" width="1.625" style="39" customWidth="1"/>
    <col min="2" max="2" width="15.125" style="38" bestFit="1" customWidth="1"/>
    <col min="3" max="3" width="10.625" style="38" customWidth="1"/>
    <col min="4" max="4" width="3.375" style="38" bestFit="1" customWidth="1"/>
    <col min="5" max="5" width="15.625" style="39" customWidth="1"/>
    <col min="6" max="6" width="3.375" style="39" bestFit="1" customWidth="1"/>
    <col min="7" max="7" width="15.625" style="39" customWidth="1"/>
    <col min="8" max="8" width="3.375" style="39" bestFit="1" customWidth="1"/>
    <col min="9" max="9" width="15.625" style="38" customWidth="1"/>
    <col min="10" max="10" width="3.375" style="39" bestFit="1" customWidth="1"/>
    <col min="11" max="11" width="15.625" style="39" customWidth="1"/>
    <col min="12" max="12" width="5" style="39" customWidth="1"/>
    <col min="13" max="13" width="15.625" style="39" customWidth="1"/>
    <col min="14" max="14" width="3.375" style="39" customWidth="1"/>
    <col min="15" max="15" width="15.625" style="39" customWidth="1"/>
    <col min="16" max="16" width="3.375" style="39" customWidth="1"/>
    <col min="17" max="17" width="15.625" style="39" customWidth="1"/>
    <col min="18" max="18" width="3.375" style="39" customWidth="1"/>
    <col min="19" max="19" width="15.625" style="39" customWidth="1"/>
    <col min="20" max="20" width="3.375" style="39" customWidth="1"/>
    <col min="21" max="21" width="15.625" style="39" customWidth="1"/>
    <col min="22" max="22" width="3.375" style="39" customWidth="1"/>
    <col min="23" max="23" width="15.625" style="39" customWidth="1"/>
    <col min="24" max="24" width="3.375" style="39" customWidth="1"/>
    <col min="25" max="25" width="15.625" style="39" customWidth="1"/>
    <col min="26" max="16384" width="9" style="39"/>
  </cols>
  <sheetData>
    <row r="1" spans="1:25" ht="19.5" x14ac:dyDescent="0.4">
      <c r="A1" s="239" t="s">
        <v>275</v>
      </c>
      <c r="B1" s="37"/>
    </row>
    <row r="2" spans="1:25" x14ac:dyDescent="0.4">
      <c r="B2" s="40" t="s">
        <v>33</v>
      </c>
      <c r="E2" s="211" t="s">
        <v>218</v>
      </c>
      <c r="I2" s="212" t="s">
        <v>219</v>
      </c>
    </row>
    <row r="3" spans="1:25" x14ac:dyDescent="0.4">
      <c r="B3" s="40"/>
      <c r="E3" s="412" t="s">
        <v>34</v>
      </c>
      <c r="F3" s="412"/>
      <c r="G3" s="412"/>
      <c r="H3" s="412"/>
      <c r="I3" s="412"/>
      <c r="J3" s="412"/>
      <c r="K3" s="412"/>
      <c r="M3" s="412" t="s">
        <v>127</v>
      </c>
      <c r="N3" s="412"/>
      <c r="O3" s="412"/>
      <c r="Q3" s="412" t="s">
        <v>128</v>
      </c>
      <c r="R3" s="412"/>
      <c r="S3" s="412"/>
      <c r="T3" s="412"/>
      <c r="U3" s="412"/>
      <c r="V3" s="412"/>
      <c r="W3" s="412"/>
      <c r="Y3" s="41" t="s">
        <v>125</v>
      </c>
    </row>
    <row r="4" spans="1:25" x14ac:dyDescent="0.4">
      <c r="B4" s="38" t="s">
        <v>35</v>
      </c>
      <c r="C4" s="38" t="s">
        <v>3</v>
      </c>
      <c r="E4" s="38" t="s">
        <v>36</v>
      </c>
      <c r="F4" s="38"/>
      <c r="G4" s="38" t="s">
        <v>37</v>
      </c>
      <c r="I4" s="38" t="s">
        <v>38</v>
      </c>
      <c r="K4" s="38" t="s">
        <v>34</v>
      </c>
      <c r="M4" s="38" t="s">
        <v>39</v>
      </c>
      <c r="O4" s="38" t="s">
        <v>40</v>
      </c>
      <c r="Q4" s="38" t="s">
        <v>39</v>
      </c>
      <c r="S4" s="38" t="s">
        <v>40</v>
      </c>
      <c r="U4" s="38" t="s">
        <v>38</v>
      </c>
      <c r="W4" s="38" t="s">
        <v>34</v>
      </c>
      <c r="Y4" s="42" t="s">
        <v>84</v>
      </c>
    </row>
    <row r="5" spans="1:25" x14ac:dyDescent="0.4">
      <c r="B5" s="38" t="s">
        <v>41</v>
      </c>
      <c r="C5" s="213" t="s">
        <v>42</v>
      </c>
      <c r="D5" s="38" t="s">
        <v>15</v>
      </c>
      <c r="E5" s="214" t="s">
        <v>43</v>
      </c>
      <c r="F5" s="38" t="s">
        <v>16</v>
      </c>
      <c r="G5" s="214" t="s">
        <v>43</v>
      </c>
      <c r="H5" s="43" t="s">
        <v>44</v>
      </c>
      <c r="I5" s="214" t="s">
        <v>43</v>
      </c>
      <c r="J5" s="39" t="s">
        <v>1</v>
      </c>
      <c r="K5" s="90" t="s">
        <v>43</v>
      </c>
      <c r="M5" s="85" t="s">
        <v>43</v>
      </c>
      <c r="N5" s="38" t="s">
        <v>16</v>
      </c>
      <c r="O5" s="85" t="s">
        <v>43</v>
      </c>
      <c r="Q5" s="90" t="s">
        <v>43</v>
      </c>
      <c r="R5" s="38" t="s">
        <v>16</v>
      </c>
      <c r="S5" s="90" t="s">
        <v>43</v>
      </c>
      <c r="T5" s="43" t="s">
        <v>44</v>
      </c>
      <c r="U5" s="214" t="s">
        <v>43</v>
      </c>
      <c r="V5" s="39" t="s">
        <v>1</v>
      </c>
      <c r="W5" s="84" t="s">
        <v>43</v>
      </c>
      <c r="Y5" s="84" t="s">
        <v>43</v>
      </c>
    </row>
    <row r="6" spans="1:25" x14ac:dyDescent="0.4">
      <c r="B6" s="38" t="s">
        <v>45</v>
      </c>
      <c r="C6" s="213" t="s">
        <v>46</v>
      </c>
      <c r="D6" s="38" t="s">
        <v>15</v>
      </c>
      <c r="E6" s="214" t="s">
        <v>43</v>
      </c>
      <c r="F6" s="38" t="s">
        <v>16</v>
      </c>
      <c r="G6" s="214" t="s">
        <v>43</v>
      </c>
      <c r="H6" s="43" t="s">
        <v>44</v>
      </c>
      <c r="I6" s="214" t="s">
        <v>43</v>
      </c>
      <c r="J6" s="39" t="s">
        <v>1</v>
      </c>
      <c r="K6" s="90" t="s">
        <v>43</v>
      </c>
      <c r="M6" s="85" t="s">
        <v>43</v>
      </c>
      <c r="N6" s="38" t="s">
        <v>16</v>
      </c>
      <c r="O6" s="85" t="s">
        <v>43</v>
      </c>
      <c r="Q6" s="90" t="s">
        <v>43</v>
      </c>
      <c r="R6" s="38" t="s">
        <v>16</v>
      </c>
      <c r="S6" s="90" t="s">
        <v>43</v>
      </c>
      <c r="T6" s="43" t="s">
        <v>44</v>
      </c>
      <c r="U6" s="214" t="s">
        <v>43</v>
      </c>
      <c r="V6" s="39" t="s">
        <v>1</v>
      </c>
      <c r="W6" s="84" t="s">
        <v>43</v>
      </c>
      <c r="Y6" s="84" t="s">
        <v>43</v>
      </c>
    </row>
    <row r="7" spans="1:25" x14ac:dyDescent="0.4">
      <c r="B7" s="38" t="s">
        <v>47</v>
      </c>
      <c r="C7" s="213" t="s">
        <v>48</v>
      </c>
      <c r="D7" s="38" t="s">
        <v>15</v>
      </c>
      <c r="E7" s="214" t="s">
        <v>43</v>
      </c>
      <c r="F7" s="38" t="s">
        <v>16</v>
      </c>
      <c r="G7" s="214" t="s">
        <v>43</v>
      </c>
      <c r="H7" s="43" t="s">
        <v>44</v>
      </c>
      <c r="I7" s="214" t="s">
        <v>43</v>
      </c>
      <c r="J7" s="39" t="s">
        <v>1</v>
      </c>
      <c r="K7" s="90" t="s">
        <v>43</v>
      </c>
      <c r="M7" s="85" t="s">
        <v>43</v>
      </c>
      <c r="N7" s="38" t="s">
        <v>16</v>
      </c>
      <c r="O7" s="85" t="s">
        <v>43</v>
      </c>
      <c r="Q7" s="90" t="s">
        <v>43</v>
      </c>
      <c r="R7" s="38" t="s">
        <v>16</v>
      </c>
      <c r="S7" s="90" t="s">
        <v>43</v>
      </c>
      <c r="T7" s="43" t="s">
        <v>44</v>
      </c>
      <c r="U7" s="214" t="s">
        <v>43</v>
      </c>
      <c r="V7" s="39" t="s">
        <v>1</v>
      </c>
      <c r="W7" s="84" t="s">
        <v>43</v>
      </c>
      <c r="Y7" s="84" t="s">
        <v>43</v>
      </c>
    </row>
    <row r="8" spans="1:25" x14ac:dyDescent="0.4">
      <c r="C8" s="213" t="s">
        <v>49</v>
      </c>
      <c r="D8" s="38" t="s">
        <v>15</v>
      </c>
      <c r="E8" s="214">
        <v>0.29166666666666669</v>
      </c>
      <c r="F8" s="38" t="s">
        <v>16</v>
      </c>
      <c r="G8" s="214">
        <v>0.66666666666666663</v>
      </c>
      <c r="H8" s="43" t="s">
        <v>44</v>
      </c>
      <c r="I8" s="214">
        <v>4.1666666666666664E-2</v>
      </c>
      <c r="J8" s="39" t="s">
        <v>1</v>
      </c>
      <c r="K8" s="84">
        <f>IF(OR(E8="",G8=""),"",(G8+IF(E8&gt;G8,1,0)-E8-I8)*24)</f>
        <v>7.9999999999999982</v>
      </c>
      <c r="M8" s="85">
        <f>【記載例】特定施設入居者生活介護!$AG$8</f>
        <v>0.375</v>
      </c>
      <c r="N8" s="38" t="s">
        <v>16</v>
      </c>
      <c r="O8" s="85">
        <f>【記載例】特定施設入居者生活介護!$AK$8</f>
        <v>0.70833333333333337</v>
      </c>
      <c r="Q8" s="86">
        <f t="shared" ref="Q8:Q21" si="0">IF(E8="","",IF(E8&lt;M8,M8,IF(E8&gt;=O8,"",E8)))</f>
        <v>0.375</v>
      </c>
      <c r="R8" s="38" t="s">
        <v>16</v>
      </c>
      <c r="S8" s="86">
        <f t="shared" ref="S8:S21" si="1">IF(G8="","",IF(G8&gt;E8,IF(G8&lt;O8,G8,O8),O8))</f>
        <v>0.66666666666666663</v>
      </c>
      <c r="T8" s="43" t="s">
        <v>44</v>
      </c>
      <c r="U8" s="214">
        <f>I8</f>
        <v>4.1666666666666664E-2</v>
      </c>
      <c r="V8" s="39" t="s">
        <v>1</v>
      </c>
      <c r="W8" s="84">
        <f>IF(Q8="","",IF((S8+IF(Q8&gt;S8,1,0)-Q8-U8)*24=0,"",(S8+IF(Q8&gt;S8,1,0)-Q8-U8)*24))</f>
        <v>5.9999999999999991</v>
      </c>
      <c r="Y8" s="84">
        <f>IF(W8="",K8,IF(OR(K8-W8=0,K8-W8&lt;0),"",K8-W8))</f>
        <v>1.9999999999999991</v>
      </c>
    </row>
    <row r="9" spans="1:25" x14ac:dyDescent="0.4">
      <c r="C9" s="213" t="s">
        <v>50</v>
      </c>
      <c r="D9" s="38" t="s">
        <v>15</v>
      </c>
      <c r="E9" s="214">
        <v>0.375</v>
      </c>
      <c r="F9" s="38" t="s">
        <v>16</v>
      </c>
      <c r="G9" s="214">
        <v>0.75</v>
      </c>
      <c r="H9" s="43" t="s">
        <v>44</v>
      </c>
      <c r="I9" s="214">
        <v>4.1666666666666664E-2</v>
      </c>
      <c r="J9" s="39" t="s">
        <v>1</v>
      </c>
      <c r="K9" s="84">
        <f t="shared" ref="K9:K21" si="2">IF(OR(E9="",G9=""),"",(G9+IF(E9&gt;G9,1,0)-E9-I9)*24)</f>
        <v>8</v>
      </c>
      <c r="M9" s="85">
        <f>【記載例】特定施設入居者生活介護!$AG$8</f>
        <v>0.375</v>
      </c>
      <c r="N9" s="38" t="s">
        <v>16</v>
      </c>
      <c r="O9" s="85">
        <f>【記載例】特定施設入居者生活介護!$AK$8</f>
        <v>0.70833333333333337</v>
      </c>
      <c r="Q9" s="86">
        <f t="shared" si="0"/>
        <v>0.375</v>
      </c>
      <c r="R9" s="38" t="s">
        <v>16</v>
      </c>
      <c r="S9" s="86">
        <f t="shared" si="1"/>
        <v>0.70833333333333337</v>
      </c>
      <c r="T9" s="43" t="s">
        <v>44</v>
      </c>
      <c r="U9" s="214">
        <f t="shared" ref="U9:U21" si="3">I9</f>
        <v>4.1666666666666664E-2</v>
      </c>
      <c r="V9" s="39" t="s">
        <v>1</v>
      </c>
      <c r="W9" s="84">
        <f t="shared" ref="W9:W21" si="4">IF(Q9="","",IF((S9+IF(Q9&gt;S9,1,0)-Q9-U9)*24=0,"",(S9+IF(Q9&gt;S9,1,0)-Q9-U9)*24))</f>
        <v>7</v>
      </c>
      <c r="Y9" s="84">
        <f t="shared" ref="Y9:Y21" si="5">IF(W9="",K9,IF(OR(K9-W9=0,K9-W9&lt;0),"",K9-W9))</f>
        <v>1</v>
      </c>
    </row>
    <row r="10" spans="1:25" x14ac:dyDescent="0.4">
      <c r="C10" s="213" t="s">
        <v>51</v>
      </c>
      <c r="D10" s="38" t="s">
        <v>15</v>
      </c>
      <c r="E10" s="214">
        <v>0.41666666666666669</v>
      </c>
      <c r="F10" s="38" t="s">
        <v>16</v>
      </c>
      <c r="G10" s="214">
        <v>0.79166666666666663</v>
      </c>
      <c r="H10" s="43" t="s">
        <v>44</v>
      </c>
      <c r="I10" s="214">
        <v>4.1666666666666699E-2</v>
      </c>
      <c r="J10" s="39" t="s">
        <v>1</v>
      </c>
      <c r="K10" s="84">
        <f t="shared" si="2"/>
        <v>7.9999999999999982</v>
      </c>
      <c r="M10" s="85">
        <f>【記載例】特定施設入居者生活介護!$AG$8</f>
        <v>0.375</v>
      </c>
      <c r="N10" s="38" t="s">
        <v>16</v>
      </c>
      <c r="O10" s="85">
        <f>【記載例】特定施設入居者生活介護!$AK$8</f>
        <v>0.70833333333333337</v>
      </c>
      <c r="Q10" s="86">
        <f t="shared" si="0"/>
        <v>0.41666666666666669</v>
      </c>
      <c r="R10" s="38" t="s">
        <v>16</v>
      </c>
      <c r="S10" s="86">
        <f t="shared" si="1"/>
        <v>0.70833333333333337</v>
      </c>
      <c r="T10" s="43" t="s">
        <v>44</v>
      </c>
      <c r="U10" s="214">
        <f t="shared" si="3"/>
        <v>4.1666666666666699E-2</v>
      </c>
      <c r="V10" s="39" t="s">
        <v>1</v>
      </c>
      <c r="W10" s="84">
        <f t="shared" si="4"/>
        <v>6</v>
      </c>
      <c r="Y10" s="84">
        <f t="shared" si="5"/>
        <v>1.9999999999999982</v>
      </c>
    </row>
    <row r="11" spans="1:25" x14ac:dyDescent="0.4">
      <c r="C11" s="213" t="s">
        <v>52</v>
      </c>
      <c r="D11" s="38" t="s">
        <v>15</v>
      </c>
      <c r="E11" s="214">
        <v>0.5</v>
      </c>
      <c r="F11" s="38" t="s">
        <v>16</v>
      </c>
      <c r="G11" s="214">
        <v>0.875</v>
      </c>
      <c r="H11" s="43" t="s">
        <v>44</v>
      </c>
      <c r="I11" s="214">
        <v>4.1666666666666664E-2</v>
      </c>
      <c r="J11" s="39" t="s">
        <v>1</v>
      </c>
      <c r="K11" s="84">
        <f t="shared" si="2"/>
        <v>8</v>
      </c>
      <c r="M11" s="85">
        <f>【記載例】特定施設入居者生活介護!$AG$8</f>
        <v>0.375</v>
      </c>
      <c r="N11" s="38" t="s">
        <v>16</v>
      </c>
      <c r="O11" s="85">
        <f>【記載例】特定施設入居者生活介護!$AK$8</f>
        <v>0.70833333333333337</v>
      </c>
      <c r="Q11" s="86">
        <f t="shared" si="0"/>
        <v>0.5</v>
      </c>
      <c r="R11" s="38" t="s">
        <v>16</v>
      </c>
      <c r="S11" s="86">
        <f t="shared" si="1"/>
        <v>0.70833333333333337</v>
      </c>
      <c r="T11" s="43" t="s">
        <v>44</v>
      </c>
      <c r="U11" s="214">
        <v>0</v>
      </c>
      <c r="V11" s="39" t="s">
        <v>1</v>
      </c>
      <c r="W11" s="84">
        <f t="shared" si="4"/>
        <v>5.0000000000000009</v>
      </c>
      <c r="Y11" s="84">
        <f t="shared" si="5"/>
        <v>2.9999999999999991</v>
      </c>
    </row>
    <row r="12" spans="1:25" x14ac:dyDescent="0.4">
      <c r="C12" s="213" t="s">
        <v>53</v>
      </c>
      <c r="D12" s="38" t="s">
        <v>15</v>
      </c>
      <c r="E12" s="214">
        <v>0.375</v>
      </c>
      <c r="F12" s="38" t="s">
        <v>16</v>
      </c>
      <c r="G12" s="214">
        <v>0.54166666666666663</v>
      </c>
      <c r="H12" s="43" t="s">
        <v>44</v>
      </c>
      <c r="I12" s="214">
        <v>0</v>
      </c>
      <c r="J12" s="39" t="s">
        <v>1</v>
      </c>
      <c r="K12" s="84">
        <f t="shared" si="2"/>
        <v>3.9999999999999991</v>
      </c>
      <c r="M12" s="85">
        <f>【記載例】特定施設入居者生活介護!$AG$8</f>
        <v>0.375</v>
      </c>
      <c r="N12" s="38" t="s">
        <v>16</v>
      </c>
      <c r="O12" s="85">
        <f>【記載例】特定施設入居者生活介護!$AK$8</f>
        <v>0.70833333333333337</v>
      </c>
      <c r="Q12" s="86">
        <f t="shared" si="0"/>
        <v>0.375</v>
      </c>
      <c r="R12" s="38" t="s">
        <v>16</v>
      </c>
      <c r="S12" s="86">
        <f t="shared" si="1"/>
        <v>0.54166666666666663</v>
      </c>
      <c r="T12" s="43" t="s">
        <v>44</v>
      </c>
      <c r="U12" s="214">
        <f t="shared" si="3"/>
        <v>0</v>
      </c>
      <c r="V12" s="39" t="s">
        <v>1</v>
      </c>
      <c r="W12" s="84">
        <f t="shared" si="4"/>
        <v>3.9999999999999991</v>
      </c>
      <c r="Y12" s="84" t="str">
        <f t="shared" si="5"/>
        <v/>
      </c>
    </row>
    <row r="13" spans="1:25" x14ac:dyDescent="0.4">
      <c r="C13" s="213" t="s">
        <v>54</v>
      </c>
      <c r="D13" s="38" t="s">
        <v>15</v>
      </c>
      <c r="E13" s="214">
        <v>0.54166666666666663</v>
      </c>
      <c r="F13" s="38" t="s">
        <v>16</v>
      </c>
      <c r="G13" s="214">
        <v>0.70833333333333337</v>
      </c>
      <c r="H13" s="43" t="s">
        <v>44</v>
      </c>
      <c r="I13" s="214">
        <v>0</v>
      </c>
      <c r="J13" s="39" t="s">
        <v>1</v>
      </c>
      <c r="K13" s="84">
        <f t="shared" si="2"/>
        <v>4.0000000000000018</v>
      </c>
      <c r="M13" s="85">
        <f>【記載例】特定施設入居者生活介護!$AG$8</f>
        <v>0.375</v>
      </c>
      <c r="N13" s="38" t="s">
        <v>16</v>
      </c>
      <c r="O13" s="85">
        <f>【記載例】特定施設入居者生活介護!$AK$8</f>
        <v>0.70833333333333337</v>
      </c>
      <c r="Q13" s="86">
        <f t="shared" si="0"/>
        <v>0.54166666666666663</v>
      </c>
      <c r="R13" s="38" t="s">
        <v>16</v>
      </c>
      <c r="S13" s="86">
        <f t="shared" si="1"/>
        <v>0.70833333333333337</v>
      </c>
      <c r="T13" s="43" t="s">
        <v>44</v>
      </c>
      <c r="U13" s="214">
        <f t="shared" si="3"/>
        <v>0</v>
      </c>
      <c r="V13" s="39" t="s">
        <v>1</v>
      </c>
      <c r="W13" s="84">
        <f t="shared" si="4"/>
        <v>4.0000000000000018</v>
      </c>
      <c r="Y13" s="84" t="str">
        <f t="shared" si="5"/>
        <v/>
      </c>
    </row>
    <row r="14" spans="1:25" x14ac:dyDescent="0.4">
      <c r="C14" s="213" t="s">
        <v>55</v>
      </c>
      <c r="D14" s="38" t="s">
        <v>15</v>
      </c>
      <c r="E14" s="214">
        <v>0.58333333333333337</v>
      </c>
      <c r="F14" s="38" t="s">
        <v>16</v>
      </c>
      <c r="G14" s="214">
        <v>0.83333333333333337</v>
      </c>
      <c r="H14" s="43" t="s">
        <v>44</v>
      </c>
      <c r="I14" s="214">
        <v>0</v>
      </c>
      <c r="J14" s="39" t="s">
        <v>1</v>
      </c>
      <c r="K14" s="84">
        <f t="shared" si="2"/>
        <v>6</v>
      </c>
      <c r="M14" s="85">
        <f>【記載例】特定施設入居者生活介護!$AG$8</f>
        <v>0.375</v>
      </c>
      <c r="N14" s="38" t="s">
        <v>16</v>
      </c>
      <c r="O14" s="85">
        <f>【記載例】特定施設入居者生活介護!$AK$8</f>
        <v>0.70833333333333337</v>
      </c>
      <c r="Q14" s="86">
        <f t="shared" si="0"/>
        <v>0.58333333333333337</v>
      </c>
      <c r="R14" s="38" t="s">
        <v>16</v>
      </c>
      <c r="S14" s="86">
        <f t="shared" si="1"/>
        <v>0.70833333333333337</v>
      </c>
      <c r="T14" s="43" t="s">
        <v>44</v>
      </c>
      <c r="U14" s="214">
        <f t="shared" si="3"/>
        <v>0</v>
      </c>
      <c r="V14" s="39" t="s">
        <v>1</v>
      </c>
      <c r="W14" s="84">
        <f t="shared" si="4"/>
        <v>3</v>
      </c>
      <c r="Y14" s="84">
        <f t="shared" si="5"/>
        <v>3</v>
      </c>
    </row>
    <row r="15" spans="1:25" x14ac:dyDescent="0.4">
      <c r="C15" s="213" t="s">
        <v>56</v>
      </c>
      <c r="D15" s="38" t="s">
        <v>15</v>
      </c>
      <c r="E15" s="214">
        <v>0.66666666666666663</v>
      </c>
      <c r="F15" s="38" t="s">
        <v>16</v>
      </c>
      <c r="G15" s="214">
        <v>0.375</v>
      </c>
      <c r="H15" s="43" t="s">
        <v>44</v>
      </c>
      <c r="I15" s="214">
        <v>8.3333333333333329E-2</v>
      </c>
      <c r="J15" s="39" t="s">
        <v>1</v>
      </c>
      <c r="K15" s="84">
        <f t="shared" si="2"/>
        <v>15</v>
      </c>
      <c r="M15" s="85">
        <f>【記載例】特定施設入居者生活介護!$AG$8</f>
        <v>0.375</v>
      </c>
      <c r="N15" s="38" t="s">
        <v>16</v>
      </c>
      <c r="O15" s="85">
        <f>【記載例】特定施設入居者生活介護!$AK$8</f>
        <v>0.70833333333333337</v>
      </c>
      <c r="Q15" s="86">
        <f t="shared" si="0"/>
        <v>0.66666666666666663</v>
      </c>
      <c r="R15" s="38" t="s">
        <v>16</v>
      </c>
      <c r="S15" s="86">
        <f t="shared" si="1"/>
        <v>0.70833333333333337</v>
      </c>
      <c r="T15" s="43" t="s">
        <v>44</v>
      </c>
      <c r="U15" s="214">
        <f t="shared" si="3"/>
        <v>8.3333333333333329E-2</v>
      </c>
      <c r="V15" s="39" t="s">
        <v>1</v>
      </c>
      <c r="W15" s="84">
        <f t="shared" si="4"/>
        <v>-0.99999999999999811</v>
      </c>
      <c r="Y15" s="84">
        <f t="shared" si="5"/>
        <v>15.999999999999998</v>
      </c>
    </row>
    <row r="16" spans="1:25" x14ac:dyDescent="0.4">
      <c r="C16" s="213" t="s">
        <v>57</v>
      </c>
      <c r="D16" s="38" t="s">
        <v>15</v>
      </c>
      <c r="E16" s="214">
        <v>0.25</v>
      </c>
      <c r="F16" s="38" t="s">
        <v>16</v>
      </c>
      <c r="G16" s="214">
        <v>0.5</v>
      </c>
      <c r="H16" s="43" t="s">
        <v>44</v>
      </c>
      <c r="I16" s="214">
        <v>0</v>
      </c>
      <c r="J16" s="39" t="s">
        <v>1</v>
      </c>
      <c r="K16" s="84">
        <f t="shared" si="2"/>
        <v>6</v>
      </c>
      <c r="M16" s="85">
        <f>【記載例】特定施設入居者生活介護!$AG$8</f>
        <v>0.375</v>
      </c>
      <c r="N16" s="38" t="s">
        <v>16</v>
      </c>
      <c r="O16" s="85">
        <f>【記載例】特定施設入居者生活介護!$AK$8</f>
        <v>0.70833333333333337</v>
      </c>
      <c r="Q16" s="86">
        <f t="shared" si="0"/>
        <v>0.375</v>
      </c>
      <c r="R16" s="38" t="s">
        <v>16</v>
      </c>
      <c r="S16" s="86">
        <f t="shared" si="1"/>
        <v>0.5</v>
      </c>
      <c r="T16" s="43" t="s">
        <v>44</v>
      </c>
      <c r="U16" s="214">
        <v>0</v>
      </c>
      <c r="V16" s="39" t="s">
        <v>1</v>
      </c>
      <c r="W16" s="84">
        <f t="shared" si="4"/>
        <v>3</v>
      </c>
      <c r="Y16" s="84">
        <f t="shared" si="5"/>
        <v>3</v>
      </c>
    </row>
    <row r="17" spans="3:25" x14ac:dyDescent="0.4">
      <c r="C17" s="213" t="s">
        <v>58</v>
      </c>
      <c r="D17" s="38" t="s">
        <v>15</v>
      </c>
      <c r="E17" s="214"/>
      <c r="F17" s="38" t="s">
        <v>16</v>
      </c>
      <c r="G17" s="214"/>
      <c r="H17" s="43" t="s">
        <v>44</v>
      </c>
      <c r="I17" s="214">
        <v>0</v>
      </c>
      <c r="J17" s="39" t="s">
        <v>1</v>
      </c>
      <c r="K17" s="84" t="str">
        <f t="shared" si="2"/>
        <v/>
      </c>
      <c r="M17" s="85">
        <f>【記載例】特定施設入居者生活介護!$AG$8</f>
        <v>0.375</v>
      </c>
      <c r="N17" s="38" t="s">
        <v>16</v>
      </c>
      <c r="O17" s="85">
        <f>【記載例】特定施設入居者生活介護!$AK$8</f>
        <v>0.70833333333333337</v>
      </c>
      <c r="Q17" s="86" t="str">
        <f t="shared" si="0"/>
        <v/>
      </c>
      <c r="R17" s="38" t="s">
        <v>16</v>
      </c>
      <c r="S17" s="86" t="str">
        <f t="shared" si="1"/>
        <v/>
      </c>
      <c r="T17" s="43" t="s">
        <v>44</v>
      </c>
      <c r="U17" s="214">
        <f t="shared" si="3"/>
        <v>0</v>
      </c>
      <c r="V17" s="39" t="s">
        <v>1</v>
      </c>
      <c r="W17" s="84" t="str">
        <f t="shared" si="4"/>
        <v/>
      </c>
      <c r="Y17" s="84" t="str">
        <f t="shared" si="5"/>
        <v/>
      </c>
    </row>
    <row r="18" spans="3:25" x14ac:dyDescent="0.4">
      <c r="C18" s="213" t="s">
        <v>59</v>
      </c>
      <c r="D18" s="38" t="s">
        <v>15</v>
      </c>
      <c r="E18" s="214"/>
      <c r="F18" s="38" t="s">
        <v>16</v>
      </c>
      <c r="G18" s="214"/>
      <c r="H18" s="43" t="s">
        <v>44</v>
      </c>
      <c r="I18" s="214">
        <v>0</v>
      </c>
      <c r="J18" s="39" t="s">
        <v>1</v>
      </c>
      <c r="K18" s="84" t="str">
        <f t="shared" si="2"/>
        <v/>
      </c>
      <c r="M18" s="85">
        <f>【記載例】特定施設入居者生活介護!$AG$8</f>
        <v>0.375</v>
      </c>
      <c r="N18" s="38" t="s">
        <v>16</v>
      </c>
      <c r="O18" s="85">
        <f>【記載例】特定施設入居者生活介護!$AK$8</f>
        <v>0.70833333333333337</v>
      </c>
      <c r="Q18" s="86" t="str">
        <f t="shared" si="0"/>
        <v/>
      </c>
      <c r="R18" s="38" t="s">
        <v>16</v>
      </c>
      <c r="S18" s="86" t="str">
        <f t="shared" si="1"/>
        <v/>
      </c>
      <c r="T18" s="43" t="s">
        <v>44</v>
      </c>
      <c r="U18" s="214">
        <f t="shared" si="3"/>
        <v>0</v>
      </c>
      <c r="V18" s="39" t="s">
        <v>1</v>
      </c>
      <c r="W18" s="84" t="str">
        <f t="shared" si="4"/>
        <v/>
      </c>
      <c r="Y18" s="84" t="str">
        <f t="shared" si="5"/>
        <v/>
      </c>
    </row>
    <row r="19" spans="3:25" x14ac:dyDescent="0.4">
      <c r="C19" s="213" t="s">
        <v>60</v>
      </c>
      <c r="D19" s="38" t="s">
        <v>15</v>
      </c>
      <c r="E19" s="214"/>
      <c r="F19" s="38" t="s">
        <v>16</v>
      </c>
      <c r="G19" s="214"/>
      <c r="H19" s="43" t="s">
        <v>44</v>
      </c>
      <c r="I19" s="214">
        <v>0</v>
      </c>
      <c r="J19" s="39" t="s">
        <v>1</v>
      </c>
      <c r="K19" s="84" t="str">
        <f t="shared" si="2"/>
        <v/>
      </c>
      <c r="M19" s="85">
        <f>【記載例】特定施設入居者生活介護!$AG$8</f>
        <v>0.375</v>
      </c>
      <c r="N19" s="38" t="s">
        <v>16</v>
      </c>
      <c r="O19" s="85">
        <f>【記載例】特定施設入居者生活介護!$AK$8</f>
        <v>0.70833333333333337</v>
      </c>
      <c r="Q19" s="86" t="str">
        <f t="shared" si="0"/>
        <v/>
      </c>
      <c r="R19" s="38" t="s">
        <v>16</v>
      </c>
      <c r="S19" s="86" t="str">
        <f t="shared" si="1"/>
        <v/>
      </c>
      <c r="T19" s="43" t="s">
        <v>44</v>
      </c>
      <c r="U19" s="214">
        <f t="shared" si="3"/>
        <v>0</v>
      </c>
      <c r="V19" s="39" t="s">
        <v>1</v>
      </c>
      <c r="W19" s="84" t="str">
        <f t="shared" si="4"/>
        <v/>
      </c>
      <c r="Y19" s="84" t="str">
        <f t="shared" si="5"/>
        <v/>
      </c>
    </row>
    <row r="20" spans="3:25" x14ac:dyDescent="0.4">
      <c r="C20" s="213" t="s">
        <v>61</v>
      </c>
      <c r="D20" s="38" t="s">
        <v>15</v>
      </c>
      <c r="E20" s="214"/>
      <c r="F20" s="38" t="s">
        <v>16</v>
      </c>
      <c r="G20" s="214"/>
      <c r="H20" s="43" t="s">
        <v>44</v>
      </c>
      <c r="I20" s="214">
        <v>0</v>
      </c>
      <c r="J20" s="39" t="s">
        <v>1</v>
      </c>
      <c r="K20" s="84" t="str">
        <f t="shared" si="2"/>
        <v/>
      </c>
      <c r="M20" s="85">
        <f>【記載例】特定施設入居者生活介護!$AG$8</f>
        <v>0.375</v>
      </c>
      <c r="N20" s="38" t="s">
        <v>16</v>
      </c>
      <c r="O20" s="85">
        <f>【記載例】特定施設入居者生活介護!$AK$8</f>
        <v>0.70833333333333337</v>
      </c>
      <c r="Q20" s="86" t="str">
        <f t="shared" si="0"/>
        <v/>
      </c>
      <c r="R20" s="38" t="s">
        <v>16</v>
      </c>
      <c r="S20" s="86" t="str">
        <f t="shared" si="1"/>
        <v/>
      </c>
      <c r="T20" s="43" t="s">
        <v>44</v>
      </c>
      <c r="U20" s="214">
        <f t="shared" si="3"/>
        <v>0</v>
      </c>
      <c r="V20" s="39" t="s">
        <v>1</v>
      </c>
      <c r="W20" s="84" t="str">
        <f t="shared" si="4"/>
        <v/>
      </c>
      <c r="Y20" s="84" t="str">
        <f t="shared" si="5"/>
        <v/>
      </c>
    </row>
    <row r="21" spans="3:25" x14ac:dyDescent="0.4">
      <c r="C21" s="213" t="s">
        <v>62</v>
      </c>
      <c r="D21" s="38" t="s">
        <v>15</v>
      </c>
      <c r="E21" s="214"/>
      <c r="F21" s="38" t="s">
        <v>16</v>
      </c>
      <c r="G21" s="214"/>
      <c r="H21" s="43" t="s">
        <v>44</v>
      </c>
      <c r="I21" s="214">
        <v>0</v>
      </c>
      <c r="J21" s="39" t="s">
        <v>1</v>
      </c>
      <c r="K21" s="84" t="str">
        <f t="shared" si="2"/>
        <v/>
      </c>
      <c r="M21" s="85">
        <f>【記載例】特定施設入居者生活介護!$AG$8</f>
        <v>0.375</v>
      </c>
      <c r="N21" s="38" t="s">
        <v>16</v>
      </c>
      <c r="O21" s="85">
        <f>【記載例】特定施設入居者生活介護!$AK$8</f>
        <v>0.70833333333333337</v>
      </c>
      <c r="Q21" s="86" t="str">
        <f t="shared" si="0"/>
        <v/>
      </c>
      <c r="R21" s="38" t="s">
        <v>16</v>
      </c>
      <c r="S21" s="86" t="str">
        <f t="shared" si="1"/>
        <v/>
      </c>
      <c r="T21" s="43" t="s">
        <v>44</v>
      </c>
      <c r="U21" s="214">
        <f t="shared" si="3"/>
        <v>0</v>
      </c>
      <c r="V21" s="39" t="s">
        <v>1</v>
      </c>
      <c r="W21" s="84" t="str">
        <f t="shared" si="4"/>
        <v/>
      </c>
      <c r="Y21" s="84" t="str">
        <f t="shared" si="5"/>
        <v/>
      </c>
    </row>
    <row r="22" spans="3:25" x14ac:dyDescent="0.4">
      <c r="C22" s="213" t="s">
        <v>63</v>
      </c>
      <c r="D22" s="38" t="s">
        <v>15</v>
      </c>
      <c r="E22" s="85">
        <v>0.66666666666666663</v>
      </c>
      <c r="F22" s="38" t="s">
        <v>16</v>
      </c>
      <c r="G22" s="85">
        <v>0.41666666666666669</v>
      </c>
      <c r="H22" s="43" t="s">
        <v>44</v>
      </c>
      <c r="I22" s="85">
        <v>8.3333333333333329E-2</v>
      </c>
      <c r="J22" s="39" t="s">
        <v>1</v>
      </c>
      <c r="K22" s="213">
        <v>16</v>
      </c>
      <c r="M22" s="90"/>
      <c r="N22" s="38" t="s">
        <v>16</v>
      </c>
      <c r="O22" s="90"/>
      <c r="Q22" s="90"/>
      <c r="R22" s="38" t="s">
        <v>16</v>
      </c>
      <c r="S22" s="90"/>
      <c r="T22" s="43" t="s">
        <v>44</v>
      </c>
      <c r="U22" s="85">
        <v>8.3333333333333329E-2</v>
      </c>
      <c r="V22" s="39" t="s">
        <v>1</v>
      </c>
      <c r="W22" s="215">
        <v>2</v>
      </c>
      <c r="Y22" s="215">
        <v>14</v>
      </c>
    </row>
    <row r="23" spans="3:25" x14ac:dyDescent="0.4">
      <c r="C23" s="213" t="s">
        <v>64</v>
      </c>
      <c r="D23" s="38" t="s">
        <v>15</v>
      </c>
      <c r="E23" s="85"/>
      <c r="F23" s="38" t="s">
        <v>16</v>
      </c>
      <c r="G23" s="85"/>
      <c r="H23" s="43" t="s">
        <v>44</v>
      </c>
      <c r="I23" s="85"/>
      <c r="J23" s="39" t="s">
        <v>1</v>
      </c>
      <c r="K23" s="213">
        <v>2</v>
      </c>
      <c r="M23" s="90"/>
      <c r="N23" s="38" t="s">
        <v>16</v>
      </c>
      <c r="O23" s="90"/>
      <c r="Q23" s="90"/>
      <c r="R23" s="38" t="s">
        <v>16</v>
      </c>
      <c r="S23" s="90"/>
      <c r="T23" s="43" t="s">
        <v>44</v>
      </c>
      <c r="U23" s="85"/>
      <c r="V23" s="39" t="s">
        <v>1</v>
      </c>
      <c r="W23" s="215">
        <v>2</v>
      </c>
      <c r="Y23" s="215"/>
    </row>
    <row r="24" spans="3:25" x14ac:dyDescent="0.4">
      <c r="C24" s="213" t="s">
        <v>65</v>
      </c>
      <c r="D24" s="38" t="s">
        <v>15</v>
      </c>
      <c r="E24" s="85"/>
      <c r="F24" s="38" t="s">
        <v>16</v>
      </c>
      <c r="G24" s="85"/>
      <c r="H24" s="43" t="s">
        <v>44</v>
      </c>
      <c r="I24" s="85"/>
      <c r="J24" s="39" t="s">
        <v>1</v>
      </c>
      <c r="K24" s="213">
        <v>3</v>
      </c>
      <c r="M24" s="90"/>
      <c r="N24" s="38" t="s">
        <v>16</v>
      </c>
      <c r="O24" s="90"/>
      <c r="Q24" s="90"/>
      <c r="R24" s="38" t="s">
        <v>16</v>
      </c>
      <c r="S24" s="90"/>
      <c r="T24" s="43" t="s">
        <v>44</v>
      </c>
      <c r="U24" s="85"/>
      <c r="V24" s="39" t="s">
        <v>1</v>
      </c>
      <c r="W24" s="215">
        <v>3</v>
      </c>
      <c r="Y24" s="215"/>
    </row>
    <row r="25" spans="3:25" x14ac:dyDescent="0.4">
      <c r="C25" s="213" t="s">
        <v>66</v>
      </c>
      <c r="D25" s="38" t="s">
        <v>15</v>
      </c>
      <c r="E25" s="85"/>
      <c r="F25" s="38" t="s">
        <v>16</v>
      </c>
      <c r="G25" s="85"/>
      <c r="H25" s="43" t="s">
        <v>44</v>
      </c>
      <c r="I25" s="85"/>
      <c r="J25" s="39" t="s">
        <v>1</v>
      </c>
      <c r="K25" s="213">
        <v>4</v>
      </c>
      <c r="M25" s="90"/>
      <c r="N25" s="38" t="s">
        <v>16</v>
      </c>
      <c r="O25" s="90"/>
      <c r="Q25" s="90"/>
      <c r="R25" s="38" t="s">
        <v>16</v>
      </c>
      <c r="S25" s="90"/>
      <c r="T25" s="43" t="s">
        <v>44</v>
      </c>
      <c r="U25" s="85"/>
      <c r="V25" s="39" t="s">
        <v>1</v>
      </c>
      <c r="W25" s="215">
        <v>4</v>
      </c>
      <c r="Y25" s="215"/>
    </row>
    <row r="26" spans="3:25" x14ac:dyDescent="0.4">
      <c r="C26" s="213" t="s">
        <v>67</v>
      </c>
      <c r="D26" s="38" t="s">
        <v>15</v>
      </c>
      <c r="E26" s="85"/>
      <c r="F26" s="38" t="s">
        <v>16</v>
      </c>
      <c r="G26" s="85"/>
      <c r="H26" s="43" t="s">
        <v>44</v>
      </c>
      <c r="I26" s="85"/>
      <c r="J26" s="39" t="s">
        <v>1</v>
      </c>
      <c r="K26" s="213">
        <v>5</v>
      </c>
      <c r="M26" s="90"/>
      <c r="N26" s="38" t="s">
        <v>16</v>
      </c>
      <c r="O26" s="90"/>
      <c r="Q26" s="90"/>
      <c r="R26" s="38" t="s">
        <v>16</v>
      </c>
      <c r="S26" s="90"/>
      <c r="T26" s="43" t="s">
        <v>44</v>
      </c>
      <c r="U26" s="85"/>
      <c r="V26" s="39" t="s">
        <v>1</v>
      </c>
      <c r="W26" s="215">
        <v>5</v>
      </c>
      <c r="Y26" s="215"/>
    </row>
    <row r="27" spans="3:25" x14ac:dyDescent="0.4">
      <c r="C27" s="213" t="s">
        <v>68</v>
      </c>
      <c r="D27" s="38" t="s">
        <v>15</v>
      </c>
      <c r="E27" s="85"/>
      <c r="F27" s="38" t="s">
        <v>16</v>
      </c>
      <c r="G27" s="85"/>
      <c r="H27" s="43" t="s">
        <v>44</v>
      </c>
      <c r="I27" s="85"/>
      <c r="J27" s="39" t="s">
        <v>1</v>
      </c>
      <c r="K27" s="213">
        <v>6</v>
      </c>
      <c r="M27" s="90"/>
      <c r="N27" s="38" t="s">
        <v>16</v>
      </c>
      <c r="O27" s="90"/>
      <c r="Q27" s="90"/>
      <c r="R27" s="38" t="s">
        <v>16</v>
      </c>
      <c r="S27" s="90"/>
      <c r="T27" s="43" t="s">
        <v>44</v>
      </c>
      <c r="U27" s="85"/>
      <c r="V27" s="39" t="s">
        <v>1</v>
      </c>
      <c r="W27" s="215">
        <v>6</v>
      </c>
      <c r="Y27" s="215"/>
    </row>
    <row r="28" spans="3:25" x14ac:dyDescent="0.4">
      <c r="C28" s="213" t="s">
        <v>69</v>
      </c>
      <c r="D28" s="38" t="s">
        <v>15</v>
      </c>
      <c r="E28" s="85"/>
      <c r="F28" s="38" t="s">
        <v>16</v>
      </c>
      <c r="G28" s="85"/>
      <c r="H28" s="43" t="s">
        <v>44</v>
      </c>
      <c r="I28" s="85"/>
      <c r="J28" s="39" t="s">
        <v>1</v>
      </c>
      <c r="K28" s="213">
        <v>7</v>
      </c>
      <c r="M28" s="90"/>
      <c r="N28" s="38" t="s">
        <v>16</v>
      </c>
      <c r="O28" s="90"/>
      <c r="Q28" s="90"/>
      <c r="R28" s="38" t="s">
        <v>16</v>
      </c>
      <c r="S28" s="90"/>
      <c r="T28" s="43" t="s">
        <v>44</v>
      </c>
      <c r="U28" s="85"/>
      <c r="V28" s="39" t="s">
        <v>1</v>
      </c>
      <c r="W28" s="215">
        <v>7</v>
      </c>
      <c r="Y28" s="215"/>
    </row>
    <row r="29" spans="3:25" x14ac:dyDescent="0.4">
      <c r="C29" s="213" t="s">
        <v>70</v>
      </c>
      <c r="D29" s="38" t="s">
        <v>15</v>
      </c>
      <c r="E29" s="85"/>
      <c r="F29" s="38" t="s">
        <v>16</v>
      </c>
      <c r="G29" s="85"/>
      <c r="H29" s="43" t="s">
        <v>44</v>
      </c>
      <c r="I29" s="85"/>
      <c r="J29" s="39" t="s">
        <v>1</v>
      </c>
      <c r="K29" s="213">
        <v>8</v>
      </c>
      <c r="M29" s="90"/>
      <c r="N29" s="38" t="s">
        <v>16</v>
      </c>
      <c r="O29" s="90"/>
      <c r="Q29" s="90"/>
      <c r="R29" s="38" t="s">
        <v>16</v>
      </c>
      <c r="S29" s="90"/>
      <c r="T29" s="43" t="s">
        <v>44</v>
      </c>
      <c r="U29" s="85"/>
      <c r="V29" s="39" t="s">
        <v>1</v>
      </c>
      <c r="W29" s="215">
        <v>8</v>
      </c>
      <c r="Y29" s="215"/>
    </row>
    <row r="30" spans="3:25" x14ac:dyDescent="0.4">
      <c r="C30" s="213" t="s">
        <v>71</v>
      </c>
      <c r="D30" s="38" t="s">
        <v>15</v>
      </c>
      <c r="E30" s="85"/>
      <c r="F30" s="38" t="s">
        <v>16</v>
      </c>
      <c r="G30" s="85"/>
      <c r="H30" s="43" t="s">
        <v>44</v>
      </c>
      <c r="I30" s="85"/>
      <c r="J30" s="39" t="s">
        <v>1</v>
      </c>
      <c r="K30" s="213">
        <v>1</v>
      </c>
      <c r="M30" s="90"/>
      <c r="N30" s="38" t="s">
        <v>16</v>
      </c>
      <c r="O30" s="90"/>
      <c r="Q30" s="90"/>
      <c r="R30" s="38" t="s">
        <v>16</v>
      </c>
      <c r="S30" s="90"/>
      <c r="T30" s="43" t="s">
        <v>44</v>
      </c>
      <c r="U30" s="85"/>
      <c r="V30" s="39" t="s">
        <v>1</v>
      </c>
      <c r="W30" s="215"/>
      <c r="Y30" s="215">
        <v>1</v>
      </c>
    </row>
    <row r="31" spans="3:25" x14ac:dyDescent="0.4">
      <c r="C31" s="213" t="s">
        <v>72</v>
      </c>
      <c r="D31" s="38" t="s">
        <v>15</v>
      </c>
      <c r="E31" s="85"/>
      <c r="F31" s="38" t="s">
        <v>16</v>
      </c>
      <c r="G31" s="85"/>
      <c r="H31" s="43" t="s">
        <v>44</v>
      </c>
      <c r="I31" s="85"/>
      <c r="J31" s="39" t="s">
        <v>1</v>
      </c>
      <c r="K31" s="213">
        <v>2</v>
      </c>
      <c r="M31" s="90"/>
      <c r="N31" s="38" t="s">
        <v>16</v>
      </c>
      <c r="O31" s="90"/>
      <c r="Q31" s="90"/>
      <c r="R31" s="38" t="s">
        <v>16</v>
      </c>
      <c r="S31" s="90"/>
      <c r="T31" s="43" t="s">
        <v>44</v>
      </c>
      <c r="U31" s="85"/>
      <c r="V31" s="39" t="s">
        <v>1</v>
      </c>
      <c r="W31" s="215"/>
      <c r="Y31" s="215">
        <v>2</v>
      </c>
    </row>
    <row r="32" spans="3:25" x14ac:dyDescent="0.4">
      <c r="C32" s="213" t="s">
        <v>73</v>
      </c>
      <c r="D32" s="38" t="s">
        <v>15</v>
      </c>
      <c r="E32" s="85"/>
      <c r="F32" s="38" t="s">
        <v>16</v>
      </c>
      <c r="G32" s="85"/>
      <c r="H32" s="43" t="s">
        <v>44</v>
      </c>
      <c r="I32" s="85"/>
      <c r="J32" s="39" t="s">
        <v>1</v>
      </c>
      <c r="K32" s="213">
        <v>3</v>
      </c>
      <c r="M32" s="90"/>
      <c r="N32" s="38" t="s">
        <v>16</v>
      </c>
      <c r="O32" s="90"/>
      <c r="Q32" s="90"/>
      <c r="R32" s="38" t="s">
        <v>16</v>
      </c>
      <c r="S32" s="90"/>
      <c r="T32" s="43" t="s">
        <v>44</v>
      </c>
      <c r="U32" s="85"/>
      <c r="V32" s="39" t="s">
        <v>1</v>
      </c>
      <c r="W32" s="215"/>
      <c r="Y32" s="215">
        <v>3</v>
      </c>
    </row>
    <row r="33" spans="2:27" x14ac:dyDescent="0.4">
      <c r="C33" s="213" t="s">
        <v>74</v>
      </c>
      <c r="D33" s="38" t="s">
        <v>15</v>
      </c>
      <c r="E33" s="85"/>
      <c r="F33" s="38" t="s">
        <v>16</v>
      </c>
      <c r="G33" s="85"/>
      <c r="H33" s="43" t="s">
        <v>44</v>
      </c>
      <c r="I33" s="85"/>
      <c r="J33" s="39" t="s">
        <v>1</v>
      </c>
      <c r="K33" s="213">
        <v>4</v>
      </c>
      <c r="M33" s="90"/>
      <c r="N33" s="38" t="s">
        <v>16</v>
      </c>
      <c r="O33" s="90"/>
      <c r="Q33" s="90"/>
      <c r="R33" s="38" t="s">
        <v>16</v>
      </c>
      <c r="S33" s="90"/>
      <c r="T33" s="43" t="s">
        <v>44</v>
      </c>
      <c r="U33" s="85"/>
      <c r="V33" s="39" t="s">
        <v>1</v>
      </c>
      <c r="W33" s="215"/>
      <c r="Y33" s="215">
        <v>4</v>
      </c>
    </row>
    <row r="34" spans="2:27" x14ac:dyDescent="0.4">
      <c r="C34" s="213" t="s">
        <v>76</v>
      </c>
      <c r="D34" s="38" t="s">
        <v>15</v>
      </c>
      <c r="E34" s="85"/>
      <c r="F34" s="38" t="s">
        <v>16</v>
      </c>
      <c r="G34" s="85"/>
      <c r="H34" s="43" t="s">
        <v>44</v>
      </c>
      <c r="I34" s="85"/>
      <c r="J34" s="39" t="s">
        <v>1</v>
      </c>
      <c r="K34" s="213">
        <v>5</v>
      </c>
      <c r="M34" s="90"/>
      <c r="N34" s="38" t="s">
        <v>16</v>
      </c>
      <c r="O34" s="90"/>
      <c r="Q34" s="90"/>
      <c r="R34" s="38" t="s">
        <v>16</v>
      </c>
      <c r="S34" s="90"/>
      <c r="T34" s="43" t="s">
        <v>44</v>
      </c>
      <c r="U34" s="85"/>
      <c r="V34" s="39" t="s">
        <v>1</v>
      </c>
      <c r="W34" s="215"/>
      <c r="Y34" s="215">
        <v>5</v>
      </c>
    </row>
    <row r="35" spans="2:27" x14ac:dyDescent="0.4">
      <c r="C35" s="213" t="s">
        <v>77</v>
      </c>
      <c r="D35" s="38" t="s">
        <v>15</v>
      </c>
      <c r="E35" s="85"/>
      <c r="F35" s="38" t="s">
        <v>16</v>
      </c>
      <c r="G35" s="85"/>
      <c r="H35" s="43" t="s">
        <v>44</v>
      </c>
      <c r="I35" s="85"/>
      <c r="J35" s="39" t="s">
        <v>1</v>
      </c>
      <c r="K35" s="213">
        <v>6</v>
      </c>
      <c r="M35" s="90"/>
      <c r="N35" s="38" t="s">
        <v>16</v>
      </c>
      <c r="O35" s="90"/>
      <c r="Q35" s="90"/>
      <c r="R35" s="38" t="s">
        <v>16</v>
      </c>
      <c r="S35" s="90"/>
      <c r="T35" s="43" t="s">
        <v>44</v>
      </c>
      <c r="U35" s="85"/>
      <c r="V35" s="39" t="s">
        <v>1</v>
      </c>
      <c r="W35" s="215"/>
      <c r="Y35" s="215">
        <v>6</v>
      </c>
    </row>
    <row r="36" spans="2:27" x14ac:dyDescent="0.4">
      <c r="C36" s="213" t="s">
        <v>78</v>
      </c>
      <c r="D36" s="38" t="s">
        <v>15</v>
      </c>
      <c r="E36" s="85"/>
      <c r="F36" s="38" t="s">
        <v>16</v>
      </c>
      <c r="G36" s="85"/>
      <c r="H36" s="43" t="s">
        <v>44</v>
      </c>
      <c r="I36" s="85"/>
      <c r="J36" s="39" t="s">
        <v>1</v>
      </c>
      <c r="K36" s="213">
        <v>7</v>
      </c>
      <c r="M36" s="90"/>
      <c r="N36" s="38" t="s">
        <v>16</v>
      </c>
      <c r="O36" s="90"/>
      <c r="Q36" s="90"/>
      <c r="R36" s="38" t="s">
        <v>16</v>
      </c>
      <c r="S36" s="90"/>
      <c r="T36" s="43" t="s">
        <v>44</v>
      </c>
      <c r="U36" s="85"/>
      <c r="V36" s="39" t="s">
        <v>1</v>
      </c>
      <c r="W36" s="215"/>
      <c r="Y36" s="215">
        <v>7</v>
      </c>
    </row>
    <row r="37" spans="2:27" x14ac:dyDescent="0.4">
      <c r="C37" s="213" t="s">
        <v>79</v>
      </c>
      <c r="D37" s="38" t="s">
        <v>15</v>
      </c>
      <c r="E37" s="85"/>
      <c r="F37" s="38" t="s">
        <v>16</v>
      </c>
      <c r="G37" s="85"/>
      <c r="H37" s="43" t="s">
        <v>44</v>
      </c>
      <c r="I37" s="85"/>
      <c r="J37" s="39" t="s">
        <v>1</v>
      </c>
      <c r="K37" s="213">
        <v>8</v>
      </c>
      <c r="M37" s="90"/>
      <c r="N37" s="38" t="s">
        <v>16</v>
      </c>
      <c r="O37" s="90"/>
      <c r="Q37" s="90"/>
      <c r="R37" s="38" t="s">
        <v>16</v>
      </c>
      <c r="S37" s="90"/>
      <c r="T37" s="43" t="s">
        <v>44</v>
      </c>
      <c r="U37" s="85"/>
      <c r="V37" s="39" t="s">
        <v>1</v>
      </c>
      <c r="W37" s="215"/>
      <c r="Y37" s="215">
        <v>8</v>
      </c>
    </row>
    <row r="38" spans="2:27" x14ac:dyDescent="0.4">
      <c r="C38" s="213" t="s">
        <v>80</v>
      </c>
      <c r="D38" s="38" t="s">
        <v>15</v>
      </c>
      <c r="E38" s="214"/>
      <c r="F38" s="38" t="s">
        <v>16</v>
      </c>
      <c r="G38" s="214"/>
      <c r="H38" s="43" t="s">
        <v>44</v>
      </c>
      <c r="I38" s="214">
        <v>0</v>
      </c>
      <c r="J38" s="39" t="s">
        <v>1</v>
      </c>
      <c r="K38" s="84" t="str">
        <f t="shared" ref="K38:K45" si="6">IF(OR(E38="",G38=""),"",(G38+IF(E38&gt;G38,1,0)-E38-I38)*24)</f>
        <v/>
      </c>
      <c r="M38" s="85">
        <f>【記載例】特定施設入居者生活介護!$AG$8</f>
        <v>0.375</v>
      </c>
      <c r="N38" s="38" t="s">
        <v>16</v>
      </c>
      <c r="O38" s="85">
        <f>【記載例】特定施設入居者生活介護!$AK$8</f>
        <v>0.70833333333333337</v>
      </c>
      <c r="Q38" s="86" t="str">
        <f t="shared" ref="Q38:Q47" si="7">IF(E38="","",IF(E38&lt;M38,M38,IF(E38&gt;=O38,"",E38)))</f>
        <v/>
      </c>
      <c r="R38" s="38" t="s">
        <v>16</v>
      </c>
      <c r="S38" s="86" t="str">
        <f t="shared" ref="S38:S47" si="8">IF(G38="","",IF(G38&gt;E38,IF(G38&lt;O38,G38,O38),O38))</f>
        <v/>
      </c>
      <c r="T38" s="43" t="s">
        <v>44</v>
      </c>
      <c r="U38" s="214">
        <f>I38</f>
        <v>0</v>
      </c>
      <c r="V38" s="39" t="s">
        <v>1</v>
      </c>
      <c r="W38" s="84" t="str">
        <f t="shared" ref="W38:W45" si="9">IF(Q38="","",IF((S38+IF(Q38&gt;S38,1,0)-Q38-U38)*24=0,"",(S38+IF(Q38&gt;S38,1,0)-Q38-U38)*24))</f>
        <v/>
      </c>
      <c r="Y38" s="84" t="str">
        <f t="shared" ref="Y38:Y45" si="10">IF(W38="",K38,IF(OR(K38-W38=0,K38-W38&lt;0),"",K38-W38))</f>
        <v/>
      </c>
    </row>
    <row r="39" spans="2:27" x14ac:dyDescent="0.4">
      <c r="C39" s="213" t="s">
        <v>81</v>
      </c>
      <c r="D39" s="38" t="s">
        <v>15</v>
      </c>
      <c r="E39" s="214"/>
      <c r="F39" s="38" t="s">
        <v>16</v>
      </c>
      <c r="G39" s="214"/>
      <c r="H39" s="43" t="s">
        <v>44</v>
      </c>
      <c r="I39" s="214">
        <v>0</v>
      </c>
      <c r="J39" s="39" t="s">
        <v>1</v>
      </c>
      <c r="K39" s="84" t="str">
        <f t="shared" si="6"/>
        <v/>
      </c>
      <c r="M39" s="85">
        <f>【記載例】特定施設入居者生活介護!$AG$8</f>
        <v>0.375</v>
      </c>
      <c r="N39" s="38" t="s">
        <v>16</v>
      </c>
      <c r="O39" s="85">
        <f>【記載例】特定施設入居者生活介護!$AK$8</f>
        <v>0.70833333333333337</v>
      </c>
      <c r="Q39" s="86" t="str">
        <f t="shared" si="7"/>
        <v/>
      </c>
      <c r="R39" s="38" t="s">
        <v>16</v>
      </c>
      <c r="S39" s="86" t="str">
        <f t="shared" si="8"/>
        <v/>
      </c>
      <c r="T39" s="43" t="s">
        <v>44</v>
      </c>
      <c r="U39" s="214">
        <f t="shared" ref="U39:U47" si="11">I39</f>
        <v>0</v>
      </c>
      <c r="V39" s="39" t="s">
        <v>1</v>
      </c>
      <c r="W39" s="84" t="str">
        <f t="shared" si="9"/>
        <v/>
      </c>
      <c r="Y39" s="84" t="str">
        <f t="shared" si="10"/>
        <v/>
      </c>
    </row>
    <row r="40" spans="2:27" x14ac:dyDescent="0.4">
      <c r="C40" s="213" t="s">
        <v>108</v>
      </c>
      <c r="D40" s="38" t="s">
        <v>15</v>
      </c>
      <c r="E40" s="214"/>
      <c r="F40" s="38" t="s">
        <v>16</v>
      </c>
      <c r="G40" s="214"/>
      <c r="H40" s="43" t="s">
        <v>44</v>
      </c>
      <c r="I40" s="214">
        <v>0</v>
      </c>
      <c r="J40" s="39" t="s">
        <v>1</v>
      </c>
      <c r="K40" s="84" t="str">
        <f t="shared" si="6"/>
        <v/>
      </c>
      <c r="M40" s="85">
        <f>【記載例】特定施設入居者生活介護!$AG$8</f>
        <v>0.375</v>
      </c>
      <c r="N40" s="38" t="s">
        <v>16</v>
      </c>
      <c r="O40" s="85">
        <f>【記載例】特定施設入居者生活介護!$AK$8</f>
        <v>0.70833333333333337</v>
      </c>
      <c r="Q40" s="86" t="str">
        <f t="shared" si="7"/>
        <v/>
      </c>
      <c r="R40" s="38" t="s">
        <v>16</v>
      </c>
      <c r="S40" s="86" t="str">
        <f t="shared" si="8"/>
        <v/>
      </c>
      <c r="T40" s="43" t="s">
        <v>44</v>
      </c>
      <c r="U40" s="214">
        <f t="shared" si="11"/>
        <v>0</v>
      </c>
      <c r="V40" s="39" t="s">
        <v>1</v>
      </c>
      <c r="W40" s="84" t="str">
        <f t="shared" si="9"/>
        <v/>
      </c>
      <c r="Y40" s="84" t="str">
        <f t="shared" si="10"/>
        <v/>
      </c>
    </row>
    <row r="41" spans="2:27" x14ac:dyDescent="0.4">
      <c r="C41" s="213" t="s">
        <v>220</v>
      </c>
      <c r="D41" s="38" t="s">
        <v>15</v>
      </c>
      <c r="E41" s="214"/>
      <c r="F41" s="38" t="s">
        <v>16</v>
      </c>
      <c r="G41" s="214"/>
      <c r="H41" s="43" t="s">
        <v>44</v>
      </c>
      <c r="I41" s="214">
        <v>0</v>
      </c>
      <c r="J41" s="39" t="s">
        <v>1</v>
      </c>
      <c r="K41" s="84" t="str">
        <f t="shared" si="6"/>
        <v/>
      </c>
      <c r="M41" s="85">
        <f>【記載例】特定施設入居者生活介護!$AG$8</f>
        <v>0.375</v>
      </c>
      <c r="N41" s="38" t="s">
        <v>16</v>
      </c>
      <c r="O41" s="85">
        <f>【記載例】特定施設入居者生活介護!$AK$8</f>
        <v>0.70833333333333337</v>
      </c>
      <c r="Q41" s="86" t="str">
        <f t="shared" si="7"/>
        <v/>
      </c>
      <c r="R41" s="38" t="s">
        <v>16</v>
      </c>
      <c r="S41" s="86" t="str">
        <f t="shared" si="8"/>
        <v/>
      </c>
      <c r="T41" s="43" t="s">
        <v>44</v>
      </c>
      <c r="U41" s="214">
        <f t="shared" si="11"/>
        <v>0</v>
      </c>
      <c r="V41" s="39" t="s">
        <v>1</v>
      </c>
      <c r="W41" s="84" t="str">
        <f t="shared" si="9"/>
        <v/>
      </c>
      <c r="Y41" s="84" t="str">
        <f t="shared" si="10"/>
        <v/>
      </c>
      <c r="AA41" s="39" t="s">
        <v>223</v>
      </c>
    </row>
    <row r="42" spans="2:27" x14ac:dyDescent="0.4">
      <c r="C42" s="213" t="s">
        <v>221</v>
      </c>
      <c r="D42" s="38" t="s">
        <v>15</v>
      </c>
      <c r="E42" s="214"/>
      <c r="F42" s="38" t="s">
        <v>16</v>
      </c>
      <c r="G42" s="214"/>
      <c r="H42" s="43" t="s">
        <v>44</v>
      </c>
      <c r="I42" s="214">
        <v>0</v>
      </c>
      <c r="J42" s="39" t="s">
        <v>1</v>
      </c>
      <c r="K42" s="84" t="str">
        <f t="shared" si="6"/>
        <v/>
      </c>
      <c r="M42" s="85">
        <f>【記載例】特定施設入居者生活介護!$AG$8</f>
        <v>0.375</v>
      </c>
      <c r="N42" s="38" t="s">
        <v>16</v>
      </c>
      <c r="O42" s="85">
        <f>【記載例】特定施設入居者生活介護!$AK$8</f>
        <v>0.70833333333333337</v>
      </c>
      <c r="Q42" s="86" t="str">
        <f t="shared" si="7"/>
        <v/>
      </c>
      <c r="R42" s="38" t="s">
        <v>16</v>
      </c>
      <c r="S42" s="86" t="str">
        <f t="shared" si="8"/>
        <v/>
      </c>
      <c r="T42" s="43" t="s">
        <v>44</v>
      </c>
      <c r="U42" s="214">
        <f t="shared" si="11"/>
        <v>0</v>
      </c>
      <c r="V42" s="39" t="s">
        <v>1</v>
      </c>
      <c r="W42" s="84" t="str">
        <f t="shared" si="9"/>
        <v/>
      </c>
      <c r="Y42" s="84" t="str">
        <f t="shared" si="10"/>
        <v/>
      </c>
      <c r="AA42" s="39" t="s">
        <v>223</v>
      </c>
    </row>
    <row r="43" spans="2:27" x14ac:dyDescent="0.4">
      <c r="C43" s="213" t="s">
        <v>75</v>
      </c>
      <c r="D43" s="38" t="s">
        <v>15</v>
      </c>
      <c r="E43" s="214"/>
      <c r="F43" s="38" t="s">
        <v>16</v>
      </c>
      <c r="G43" s="214"/>
      <c r="H43" s="43" t="s">
        <v>44</v>
      </c>
      <c r="I43" s="214">
        <v>0</v>
      </c>
      <c r="J43" s="39" t="s">
        <v>1</v>
      </c>
      <c r="K43" s="84" t="str">
        <f t="shared" si="6"/>
        <v/>
      </c>
      <c r="M43" s="85">
        <f>【記載例】特定施設入居者生活介護!$AG$8</f>
        <v>0.375</v>
      </c>
      <c r="N43" s="38" t="s">
        <v>16</v>
      </c>
      <c r="O43" s="85">
        <f>【記載例】特定施設入居者生活介護!$AK$8</f>
        <v>0.70833333333333337</v>
      </c>
      <c r="Q43" s="86" t="str">
        <f t="shared" si="7"/>
        <v/>
      </c>
      <c r="R43" s="38" t="s">
        <v>16</v>
      </c>
      <c r="S43" s="86" t="str">
        <f t="shared" si="8"/>
        <v/>
      </c>
      <c r="T43" s="43" t="s">
        <v>44</v>
      </c>
      <c r="U43" s="214">
        <f t="shared" si="11"/>
        <v>0</v>
      </c>
      <c r="V43" s="39" t="s">
        <v>1</v>
      </c>
      <c r="W43" s="84" t="str">
        <f t="shared" si="9"/>
        <v/>
      </c>
      <c r="Y43" s="84" t="str">
        <f t="shared" si="10"/>
        <v/>
      </c>
    </row>
    <row r="44" spans="2:27" x14ac:dyDescent="0.4">
      <c r="B44" s="38" t="s">
        <v>129</v>
      </c>
      <c r="C44" s="216"/>
      <c r="D44" s="38" t="s">
        <v>15</v>
      </c>
      <c r="E44" s="214">
        <v>0.29166666666666669</v>
      </c>
      <c r="F44" s="38" t="s">
        <v>16</v>
      </c>
      <c r="G44" s="214">
        <v>0.39583333333333331</v>
      </c>
      <c r="H44" s="43" t="s">
        <v>44</v>
      </c>
      <c r="I44" s="214">
        <v>0</v>
      </c>
      <c r="J44" s="39" t="s">
        <v>1</v>
      </c>
      <c r="K44" s="84">
        <f t="shared" si="6"/>
        <v>2.4999999999999991</v>
      </c>
      <c r="M44" s="85">
        <f>【記載例】特定施設入居者生活介護!$AG$8</f>
        <v>0.375</v>
      </c>
      <c r="N44" s="38" t="s">
        <v>16</v>
      </c>
      <c r="O44" s="85">
        <f>【記載例】特定施設入居者生活介護!$AK$8</f>
        <v>0.70833333333333337</v>
      </c>
      <c r="Q44" s="86">
        <f t="shared" si="7"/>
        <v>0.375</v>
      </c>
      <c r="R44" s="38" t="s">
        <v>16</v>
      </c>
      <c r="S44" s="86">
        <f t="shared" si="8"/>
        <v>0.39583333333333331</v>
      </c>
      <c r="T44" s="43" t="s">
        <v>44</v>
      </c>
      <c r="U44" s="214">
        <f t="shared" si="11"/>
        <v>0</v>
      </c>
      <c r="V44" s="39" t="s">
        <v>1</v>
      </c>
      <c r="W44" s="84">
        <f t="shared" si="9"/>
        <v>0.49999999999999956</v>
      </c>
      <c r="Y44" s="84">
        <f t="shared" si="10"/>
        <v>1.9999999999999996</v>
      </c>
    </row>
    <row r="45" spans="2:27" x14ac:dyDescent="0.4">
      <c r="B45" s="38" t="s">
        <v>85</v>
      </c>
      <c r="C45" s="217"/>
      <c r="D45" s="38" t="s">
        <v>15</v>
      </c>
      <c r="E45" s="214">
        <v>0.6875</v>
      </c>
      <c r="F45" s="38" t="s">
        <v>16</v>
      </c>
      <c r="G45" s="214">
        <v>0.83333333333333337</v>
      </c>
      <c r="H45" s="43" t="s">
        <v>44</v>
      </c>
      <c r="I45" s="214">
        <v>0</v>
      </c>
      <c r="J45" s="39" t="s">
        <v>1</v>
      </c>
      <c r="K45" s="84">
        <f t="shared" si="6"/>
        <v>3.5000000000000009</v>
      </c>
      <c r="M45" s="85">
        <f>【記載例】特定施設入居者生活介護!$AG$8</f>
        <v>0.375</v>
      </c>
      <c r="N45" s="38" t="s">
        <v>16</v>
      </c>
      <c r="O45" s="85">
        <f>【記載例】特定施設入居者生活介護!$AK$8</f>
        <v>0.70833333333333337</v>
      </c>
      <c r="Q45" s="86">
        <f t="shared" si="7"/>
        <v>0.6875</v>
      </c>
      <c r="R45" s="38" t="s">
        <v>16</v>
      </c>
      <c r="S45" s="86">
        <f t="shared" si="8"/>
        <v>0.70833333333333337</v>
      </c>
      <c r="T45" s="43" t="s">
        <v>44</v>
      </c>
      <c r="U45" s="214">
        <f t="shared" si="11"/>
        <v>0</v>
      </c>
      <c r="V45" s="39" t="s">
        <v>1</v>
      </c>
      <c r="W45" s="84">
        <f t="shared" si="9"/>
        <v>0.50000000000000089</v>
      </c>
      <c r="Y45" s="84">
        <f t="shared" si="10"/>
        <v>3</v>
      </c>
    </row>
    <row r="46" spans="2:27" x14ac:dyDescent="0.4">
      <c r="B46" s="38" t="s">
        <v>86</v>
      </c>
      <c r="C46" s="218" t="s">
        <v>83</v>
      </c>
      <c r="D46" s="38" t="s">
        <v>15</v>
      </c>
      <c r="E46" s="214" t="s">
        <v>43</v>
      </c>
      <c r="F46" s="38" t="s">
        <v>16</v>
      </c>
      <c r="G46" s="214" t="s">
        <v>43</v>
      </c>
      <c r="H46" s="43" t="s">
        <v>44</v>
      </c>
      <c r="I46" s="214" t="s">
        <v>43</v>
      </c>
      <c r="J46" s="39" t="s">
        <v>1</v>
      </c>
      <c r="K46" s="84">
        <f>K44+K45</f>
        <v>6</v>
      </c>
      <c r="M46" s="85">
        <f>【記載例】特定施設入居者生活介護!$AG$8</f>
        <v>0.375</v>
      </c>
      <c r="N46" s="38" t="s">
        <v>16</v>
      </c>
      <c r="O46" s="85">
        <f>【記載例】特定施設入居者生活介護!$AK$8</f>
        <v>0.70833333333333337</v>
      </c>
      <c r="Q46" s="86" t="str">
        <f t="shared" si="7"/>
        <v/>
      </c>
      <c r="R46" s="38" t="s">
        <v>16</v>
      </c>
      <c r="S46" s="86">
        <f t="shared" si="8"/>
        <v>0.70833333333333337</v>
      </c>
      <c r="T46" s="43" t="s">
        <v>44</v>
      </c>
      <c r="U46" s="214" t="str">
        <f t="shared" si="11"/>
        <v>-</v>
      </c>
      <c r="V46" s="39" t="s">
        <v>1</v>
      </c>
      <c r="W46" s="84">
        <f>W44+W45</f>
        <v>1.0000000000000004</v>
      </c>
      <c r="Y46" s="84">
        <f>IF(W46="",K46,IF(K46-W46=0,"",K46-W46))</f>
        <v>5</v>
      </c>
    </row>
    <row r="47" spans="2:27" x14ac:dyDescent="0.4">
      <c r="B47" s="44" t="s">
        <v>222</v>
      </c>
      <c r="C47" s="213" t="s">
        <v>112</v>
      </c>
      <c r="D47" s="38" t="s">
        <v>15</v>
      </c>
      <c r="E47" s="214">
        <v>0.83333333333333337</v>
      </c>
      <c r="F47" s="38" t="s">
        <v>16</v>
      </c>
      <c r="G47" s="214">
        <v>0.29166666666666669</v>
      </c>
      <c r="H47" s="43" t="s">
        <v>44</v>
      </c>
      <c r="I47" s="214"/>
      <c r="J47" s="39" t="s">
        <v>1</v>
      </c>
      <c r="K47" s="84">
        <f t="shared" ref="K47" si="12">IF(OR(E47="",G47=""),"",(G47+IF(E47&gt;G47,1,0)-E47-I47)*24)</f>
        <v>11</v>
      </c>
      <c r="M47" s="85">
        <f>【記載例】特定施設入居者生活介護!$AG$8</f>
        <v>0.375</v>
      </c>
      <c r="N47" s="38" t="s">
        <v>16</v>
      </c>
      <c r="O47" s="85">
        <f>【記載例】特定施設入居者生活介護!$AK$8</f>
        <v>0.70833333333333337</v>
      </c>
      <c r="Q47" s="86" t="str">
        <f t="shared" si="7"/>
        <v/>
      </c>
      <c r="R47" s="38" t="s">
        <v>16</v>
      </c>
      <c r="S47" s="86">
        <f t="shared" si="8"/>
        <v>0.70833333333333337</v>
      </c>
      <c r="T47" s="43" t="s">
        <v>44</v>
      </c>
      <c r="U47" s="214">
        <f t="shared" si="11"/>
        <v>0</v>
      </c>
      <c r="V47" s="39" t="s">
        <v>1</v>
      </c>
      <c r="W47" s="84" t="str">
        <f t="shared" ref="W47" si="13">IF(Q47="","",IF((S47+IF(Q47&gt;S47,1,0)-Q47-U47)*24=0,"",(S47+IF(Q47&gt;S47,1,0)-Q47-U47)*24))</f>
        <v/>
      </c>
      <c r="Y47" s="84">
        <f t="shared" ref="Y47" si="14">IF(W47="",K47,IF(OR(K47-W47=0,K47-W47&lt;0),"",K47-W47))</f>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tint="0.34998626667073579"/>
    <pageSetUpPr fitToPage="1"/>
  </sheetPr>
  <dimension ref="B1:L50"/>
  <sheetViews>
    <sheetView workbookViewId="0">
      <selection activeCell="D24" sqref="D24"/>
    </sheetView>
  </sheetViews>
  <sheetFormatPr defaultRowHeight="18.75" x14ac:dyDescent="0.4"/>
  <cols>
    <col min="1" max="1" width="1.875" style="1" customWidth="1"/>
    <col min="2" max="2" width="11.5" style="1" customWidth="1"/>
    <col min="3" max="12" width="40.625" style="1" customWidth="1"/>
    <col min="13" max="16384" width="9" style="1"/>
  </cols>
  <sheetData>
    <row r="1" spans="2:3" x14ac:dyDescent="0.4">
      <c r="B1" s="2" t="s">
        <v>104</v>
      </c>
      <c r="C1" s="2"/>
    </row>
    <row r="2" spans="2:3" x14ac:dyDescent="0.4">
      <c r="B2" s="2"/>
      <c r="C2" s="2"/>
    </row>
    <row r="3" spans="2:3" x14ac:dyDescent="0.4">
      <c r="B3" s="3" t="s">
        <v>105</v>
      </c>
      <c r="C3" s="3" t="s">
        <v>106</v>
      </c>
    </row>
    <row r="4" spans="2:3" x14ac:dyDescent="0.4">
      <c r="B4" s="68">
        <v>1</v>
      </c>
      <c r="C4" s="69" t="s">
        <v>240</v>
      </c>
    </row>
    <row r="5" spans="2:3" x14ac:dyDescent="0.4">
      <c r="B5" s="68">
        <v>2</v>
      </c>
      <c r="C5" s="69" t="s">
        <v>224</v>
      </c>
    </row>
    <row r="6" spans="2:3" x14ac:dyDescent="0.4">
      <c r="B6" s="68">
        <v>3</v>
      </c>
      <c r="C6" s="69" t="s">
        <v>241</v>
      </c>
    </row>
    <row r="7" spans="2:3" x14ac:dyDescent="0.4">
      <c r="B7" s="68">
        <v>4</v>
      </c>
      <c r="C7" s="69" t="s">
        <v>225</v>
      </c>
    </row>
    <row r="8" spans="2:3" x14ac:dyDescent="0.4">
      <c r="B8" s="68">
        <v>5</v>
      </c>
      <c r="C8" s="69" t="s">
        <v>232</v>
      </c>
    </row>
    <row r="9" spans="2:3" x14ac:dyDescent="0.4">
      <c r="B9" s="68">
        <v>6</v>
      </c>
      <c r="C9" s="69" t="s">
        <v>233</v>
      </c>
    </row>
    <row r="10" spans="2:3" x14ac:dyDescent="0.4">
      <c r="B10" s="70">
        <v>7</v>
      </c>
      <c r="C10" s="69" t="s">
        <v>265</v>
      </c>
    </row>
    <row r="11" spans="2:3" x14ac:dyDescent="0.4">
      <c r="B11" s="89">
        <v>8</v>
      </c>
      <c r="C11" s="69" t="s">
        <v>266</v>
      </c>
    </row>
    <row r="12" spans="2:3" x14ac:dyDescent="0.4">
      <c r="B12" s="89">
        <v>9</v>
      </c>
      <c r="C12" s="69"/>
    </row>
    <row r="13" spans="2:3" x14ac:dyDescent="0.4">
      <c r="B13" s="68">
        <v>10</v>
      </c>
      <c r="C13" s="69"/>
    </row>
    <row r="15" spans="2:3" x14ac:dyDescent="0.4">
      <c r="B15" s="2" t="s">
        <v>107</v>
      </c>
    </row>
    <row r="16" spans="2:3" ht="19.5" thickBot="1" x14ac:dyDescent="0.45"/>
    <row r="17" spans="2:12" ht="20.25" thickBot="1" x14ac:dyDescent="0.45">
      <c r="B17" s="4" t="s">
        <v>89</v>
      </c>
      <c r="C17" s="5" t="s">
        <v>87</v>
      </c>
      <c r="D17" s="6" t="s">
        <v>130</v>
      </c>
      <c r="E17" s="6" t="s">
        <v>131</v>
      </c>
      <c r="F17" s="6" t="s">
        <v>132</v>
      </c>
      <c r="G17" s="60" t="s">
        <v>133</v>
      </c>
      <c r="H17" s="60" t="s">
        <v>226</v>
      </c>
      <c r="I17" s="60"/>
      <c r="J17" s="60"/>
      <c r="K17" s="60"/>
      <c r="L17" s="61"/>
    </row>
    <row r="18" spans="2:12" ht="19.5" x14ac:dyDescent="0.4">
      <c r="B18" s="491" t="s">
        <v>90</v>
      </c>
      <c r="C18" s="7" t="s">
        <v>136</v>
      </c>
      <c r="D18" s="8" t="s">
        <v>135</v>
      </c>
      <c r="E18" s="8" t="s">
        <v>137</v>
      </c>
      <c r="F18" s="8" t="s">
        <v>139</v>
      </c>
      <c r="G18" s="62" t="s">
        <v>140</v>
      </c>
      <c r="H18" s="62" t="s">
        <v>134</v>
      </c>
      <c r="I18" s="62"/>
      <c r="J18" s="62"/>
      <c r="K18" s="62"/>
      <c r="L18" s="63"/>
    </row>
    <row r="19" spans="2:12" ht="19.5" x14ac:dyDescent="0.4">
      <c r="B19" s="492"/>
      <c r="C19" s="9"/>
      <c r="D19" s="10" t="s">
        <v>136</v>
      </c>
      <c r="E19" s="10" t="s">
        <v>138</v>
      </c>
      <c r="F19" s="10" t="s">
        <v>136</v>
      </c>
      <c r="G19" s="64" t="s">
        <v>141</v>
      </c>
      <c r="H19" s="64"/>
      <c r="I19" s="64"/>
      <c r="J19" s="64"/>
      <c r="K19" s="64"/>
      <c r="L19" s="65"/>
    </row>
    <row r="20" spans="2:12" ht="19.5" x14ac:dyDescent="0.4">
      <c r="B20" s="492"/>
      <c r="C20" s="9"/>
      <c r="D20" s="10"/>
      <c r="E20" s="10"/>
      <c r="F20" s="10"/>
      <c r="G20" s="64" t="s">
        <v>142</v>
      </c>
      <c r="H20" s="64"/>
      <c r="I20" s="64"/>
      <c r="J20" s="64"/>
      <c r="K20" s="64"/>
      <c r="L20" s="65"/>
    </row>
    <row r="21" spans="2:12" ht="19.5" x14ac:dyDescent="0.4">
      <c r="B21" s="492"/>
      <c r="C21" s="9"/>
      <c r="D21" s="10"/>
      <c r="E21" s="10"/>
      <c r="F21" s="10"/>
      <c r="G21" s="64" t="s">
        <v>143</v>
      </c>
      <c r="H21" s="64"/>
      <c r="I21" s="64"/>
      <c r="J21" s="64"/>
      <c r="K21" s="64"/>
      <c r="L21" s="65"/>
    </row>
    <row r="22" spans="2:12" ht="19.5" x14ac:dyDescent="0.4">
      <c r="B22" s="492"/>
      <c r="C22" s="12"/>
      <c r="D22" s="11"/>
      <c r="E22" s="11"/>
      <c r="F22" s="11"/>
      <c r="G22" s="64" t="s">
        <v>138</v>
      </c>
      <c r="H22" s="64"/>
      <c r="I22" s="64"/>
      <c r="J22" s="64"/>
      <c r="K22" s="64"/>
      <c r="L22" s="65"/>
    </row>
    <row r="23" spans="2:12" ht="19.5" x14ac:dyDescent="0.4">
      <c r="B23" s="492"/>
      <c r="C23" s="12"/>
      <c r="D23" s="11"/>
      <c r="E23" s="11"/>
      <c r="F23" s="11"/>
      <c r="G23" s="64" t="s">
        <v>144</v>
      </c>
      <c r="H23" s="64"/>
      <c r="I23" s="64"/>
      <c r="J23" s="64"/>
      <c r="K23" s="64"/>
      <c r="L23" s="65"/>
    </row>
    <row r="24" spans="2:12" ht="19.5" x14ac:dyDescent="0.4">
      <c r="B24" s="492"/>
      <c r="C24" s="12"/>
      <c r="D24" s="11"/>
      <c r="E24" s="11"/>
      <c r="F24" s="11"/>
      <c r="G24" s="64" t="s">
        <v>145</v>
      </c>
      <c r="H24" s="64"/>
      <c r="I24" s="64"/>
      <c r="J24" s="64"/>
      <c r="K24" s="64"/>
      <c r="L24" s="65"/>
    </row>
    <row r="25" spans="2:12" ht="19.5" x14ac:dyDescent="0.4">
      <c r="B25" s="492"/>
      <c r="C25" s="12"/>
      <c r="D25" s="11"/>
      <c r="E25" s="11"/>
      <c r="F25" s="11"/>
      <c r="G25" s="64" t="s">
        <v>146</v>
      </c>
      <c r="H25" s="64"/>
      <c r="I25" s="64"/>
      <c r="J25" s="64"/>
      <c r="K25" s="64"/>
      <c r="L25" s="65"/>
    </row>
    <row r="26" spans="2:12" ht="19.5" x14ac:dyDescent="0.4">
      <c r="B26" s="492"/>
      <c r="C26" s="12"/>
      <c r="D26" s="11"/>
      <c r="E26" s="11"/>
      <c r="F26" s="11"/>
      <c r="G26" s="64" t="s">
        <v>147</v>
      </c>
      <c r="H26" s="64"/>
      <c r="I26" s="64"/>
      <c r="J26" s="64"/>
      <c r="K26" s="64"/>
      <c r="L26" s="65"/>
    </row>
    <row r="27" spans="2:12" ht="20.25" thickBot="1" x14ac:dyDescent="0.45">
      <c r="B27" s="493"/>
      <c r="C27" s="13"/>
      <c r="D27" s="14"/>
      <c r="E27" s="14"/>
      <c r="F27" s="14"/>
      <c r="G27" s="66"/>
      <c r="H27" s="66"/>
      <c r="I27" s="66"/>
      <c r="J27" s="66"/>
      <c r="K27" s="66"/>
      <c r="L27" s="67"/>
    </row>
    <row r="32" spans="2:12" x14ac:dyDescent="0.4">
      <c r="C32" s="1" t="s">
        <v>267</v>
      </c>
    </row>
    <row r="33" spans="3:3" x14ac:dyDescent="0.4">
      <c r="C33" s="1" t="s">
        <v>91</v>
      </c>
    </row>
    <row r="34" spans="3:3" x14ac:dyDescent="0.4">
      <c r="C34" s="1" t="s">
        <v>268</v>
      </c>
    </row>
    <row r="35" spans="3:3" x14ac:dyDescent="0.4">
      <c r="C35" s="1" t="s">
        <v>92</v>
      </c>
    </row>
    <row r="36" spans="3:3" x14ac:dyDescent="0.4">
      <c r="C36" s="1" t="s">
        <v>227</v>
      </c>
    </row>
    <row r="37" spans="3:3" x14ac:dyDescent="0.4">
      <c r="C37" s="1" t="s">
        <v>228</v>
      </c>
    </row>
    <row r="38" spans="3:3" x14ac:dyDescent="0.4">
      <c r="C38" s="1" t="s">
        <v>229</v>
      </c>
    </row>
    <row r="39" spans="3:3" x14ac:dyDescent="0.4">
      <c r="C39" s="1" t="s">
        <v>230</v>
      </c>
    </row>
    <row r="40" spans="3:3" x14ac:dyDescent="0.4">
      <c r="C40" s="1" t="s">
        <v>231</v>
      </c>
    </row>
    <row r="42" spans="3:3" x14ac:dyDescent="0.4">
      <c r="C42" s="1" t="s">
        <v>93</v>
      </c>
    </row>
    <row r="43" spans="3:3" x14ac:dyDescent="0.4">
      <c r="C43" s="1" t="s">
        <v>94</v>
      </c>
    </row>
    <row r="45" spans="3:3" x14ac:dyDescent="0.4">
      <c r="C45" s="1" t="s">
        <v>269</v>
      </c>
    </row>
    <row r="46" spans="3:3" x14ac:dyDescent="0.4">
      <c r="C46" s="1" t="s">
        <v>95</v>
      </c>
    </row>
    <row r="47" spans="3:3" x14ac:dyDescent="0.4">
      <c r="C47" s="1" t="s">
        <v>96</v>
      </c>
    </row>
    <row r="48" spans="3:3" x14ac:dyDescent="0.4">
      <c r="C48" s="1" t="s">
        <v>97</v>
      </c>
    </row>
    <row r="49" spans="3:3" x14ac:dyDescent="0.4">
      <c r="C49" s="1" t="s">
        <v>98</v>
      </c>
    </row>
    <row r="50" spans="3:3" x14ac:dyDescent="0.4">
      <c r="C50" s="1" t="s">
        <v>99</v>
      </c>
    </row>
  </sheetData>
  <sheetProtection sheet="1" objects="1" scenarios="1"/>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特定施設入居者生活介護</vt:lpstr>
      <vt:lpstr>シフト記号表</vt:lpstr>
      <vt:lpstr>記入方法</vt:lpstr>
      <vt:lpstr>【記載例】特定施設入居者生活介護</vt:lpstr>
      <vt:lpstr>【記載例】シフト記号表</vt:lpstr>
      <vt:lpstr>プルダウン・リスト</vt:lpstr>
      <vt:lpstr>【記載例】シフト記号表!Print_Area</vt:lpstr>
      <vt:lpstr>【記載例】特定施設入居者生活介護!Print_Area</vt:lpstr>
      <vt:lpstr>シフト記号表!Print_Area</vt:lpstr>
      <vt:lpstr>記入方法!Print_Area</vt:lpstr>
      <vt:lpstr>特定施設入居者生活介護!Print_Area</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太田市</cp:lastModifiedBy>
  <cp:lastPrinted>2021-04-15T01:49:54Z</cp:lastPrinted>
  <dcterms:created xsi:type="dcterms:W3CDTF">2020-01-28T01:12:50Z</dcterms:created>
  <dcterms:modified xsi:type="dcterms:W3CDTF">2024-01-22T06:07:18Z</dcterms:modified>
</cp:coreProperties>
</file>