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120" tabRatio="683"/>
  </bookViews>
  <sheets>
    <sheet name="記入用" sheetId="4" r:id="rId1"/>
    <sheet name="計算用" sheetId="2" state="hidden" r:id="rId2"/>
    <sheet name="所得算定マスタ" sheetId="1" state="hidden" r:id="rId3"/>
  </sheets>
  <definedNames>
    <definedName name="賦課年度">計算用!$A$2</definedName>
    <definedName name="賦課年度" localSheetId="0">記入用!$U$1</definedName>
    <definedName name="_xlnm.Print_Area" localSheetId="1">計算用!$A$1:$AL$23</definedName>
    <definedName name="_xlnm.Print_Area" localSheetId="0">記入用!$A$1:$V$41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otauser</author>
  </authors>
  <commentList>
    <comment ref="AY5" authorId="0">
      <text>
        <r>
          <rPr>
            <b/>
            <sz val="9"/>
            <color indexed="81"/>
            <rFont val="MS P ゴシック"/>
          </rPr>
          <t>資格平等割該当月数</t>
        </r>
      </text>
    </comment>
    <comment ref="AY4" authorId="0">
      <text>
        <r>
          <rPr>
            <b/>
            <sz val="9"/>
            <color indexed="81"/>
            <rFont val="MS P ゴシック"/>
          </rPr>
          <t>資格平等割按分人数</t>
        </r>
      </text>
    </comment>
    <comment ref="BM5" authorId="0">
      <text>
        <r>
          <rPr>
            <b/>
            <sz val="9"/>
            <color indexed="81"/>
            <rFont val="MS P ゴシック"/>
          </rPr>
          <t>介護平等割該当月数</t>
        </r>
      </text>
    </comment>
    <comment ref="BM4" authorId="0">
      <text>
        <r>
          <rPr>
            <b/>
            <sz val="9"/>
            <color indexed="81"/>
            <rFont val="MS P ゴシック"/>
          </rPr>
          <t>介護平等割按分人数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<sst xmlns="http://schemas.openxmlformats.org/spreadsheetml/2006/main" xmlns:r="http://schemas.openxmlformats.org/officeDocument/2006/relationships" count="114" uniqueCount="114">
  <si>
    <t>資格7月</t>
    <rPh sb="0" eb="2">
      <t>シカク</t>
    </rPh>
    <rPh sb="3" eb="4">
      <t>ガツ</t>
    </rPh>
    <phoneticPr fontId="1"/>
  </si>
  <si>
    <t>年金収入</t>
    <rPh sb="0" eb="4">
      <t>ネンキンシュウニュウ</t>
    </rPh>
    <phoneticPr fontId="1"/>
  </si>
  <si>
    <t>6月</t>
  </si>
  <si>
    <t>給与収入額（この値以上）</t>
    <rPh sb="0" eb="5">
      <t>キュウヨシュウニュウガク</t>
    </rPh>
    <rPh sb="8" eb="9">
      <t>アタイ</t>
    </rPh>
    <rPh sb="9" eb="11">
      <t>イジョウ</t>
    </rPh>
    <phoneticPr fontId="6"/>
  </si>
  <si>
    <t>生年月日</t>
    <rPh sb="0" eb="4">
      <t>セイネンガッピ</t>
    </rPh>
    <phoneticPr fontId="1"/>
  </si>
  <si>
    <t>医療均等割額</t>
    <rPh sb="0" eb="2">
      <t>イリョウ</t>
    </rPh>
    <rPh sb="2" eb="5">
      <t>キントウワ</t>
    </rPh>
    <rPh sb="5" eb="6">
      <t>ガク</t>
    </rPh>
    <phoneticPr fontId="1"/>
  </si>
  <si>
    <t>年金所得乗数（65歳以上）</t>
    <rPh sb="0" eb="4">
      <t>ネンキンショトク</t>
    </rPh>
    <rPh sb="4" eb="6">
      <t>ジョウスウ</t>
    </rPh>
    <phoneticPr fontId="6"/>
  </si>
  <si>
    <t>氏名</t>
    <rPh sb="0" eb="2">
      <t>シメイ</t>
    </rPh>
    <phoneticPr fontId="1"/>
  </si>
  <si>
    <t>給与所得定数</t>
    <rPh sb="0" eb="4">
      <t>キュウヨショトク</t>
    </rPh>
    <rPh sb="4" eb="6">
      <t>テイスウ</t>
    </rPh>
    <phoneticPr fontId="6"/>
  </si>
  <si>
    <t>年金所得の増加額</t>
    <rPh sb="0" eb="4">
      <t>ネンキンショトク</t>
    </rPh>
    <rPh sb="5" eb="8">
      <t>ゾウカガク</t>
    </rPh>
    <phoneticPr fontId="6"/>
  </si>
  <si>
    <t>年金所得定数（65歳未満）</t>
    <rPh sb="0" eb="4">
      <t>ネンキンショトク</t>
    </rPh>
    <rPh sb="4" eb="6">
      <t>テイスウ</t>
    </rPh>
    <rPh sb="10" eb="12">
      <t>ミマン</t>
    </rPh>
    <phoneticPr fontId="6"/>
  </si>
  <si>
    <t>所得割率</t>
    <rPh sb="0" eb="3">
      <t>ショトクワリ</t>
    </rPh>
    <rPh sb="3" eb="4">
      <t>リツ</t>
    </rPh>
    <phoneticPr fontId="1"/>
  </si>
  <si>
    <t>給与収入</t>
    <rPh sb="0" eb="4">
      <t>キュウヨシュウニュウ</t>
    </rPh>
    <phoneticPr fontId="1"/>
  </si>
  <si>
    <t>基礎控除額</t>
    <rPh sb="0" eb="5">
      <t>キソコウジョガク</t>
    </rPh>
    <phoneticPr fontId="6"/>
  </si>
  <si>
    <t>資格8月</t>
    <rPh sb="0" eb="2">
      <t>シカク</t>
    </rPh>
    <rPh sb="3" eb="4">
      <t>ガツ</t>
    </rPh>
    <phoneticPr fontId="1"/>
  </si>
  <si>
    <t>その他の所得</t>
    <rPh sb="2" eb="3">
      <t>タ</t>
    </rPh>
    <rPh sb="4" eb="6">
      <t>ショトク</t>
    </rPh>
    <phoneticPr fontId="1"/>
  </si>
  <si>
    <t>12月</t>
  </si>
  <si>
    <t>基礎控除額</t>
    <rPh sb="0" eb="5">
      <t>キソコウジョガク</t>
    </rPh>
    <phoneticPr fontId="1"/>
  </si>
  <si>
    <t>給与所得</t>
    <rPh sb="0" eb="4">
      <t>キュウヨショトク</t>
    </rPh>
    <phoneticPr fontId="1"/>
  </si>
  <si>
    <t>年金以外所得</t>
    <rPh sb="0" eb="4">
      <t>ネンキンイガイ</t>
    </rPh>
    <rPh sb="4" eb="6">
      <t>ショトク</t>
    </rPh>
    <phoneticPr fontId="1"/>
  </si>
  <si>
    <t>給与所得千円未満切捨て前乗数</t>
    <rPh sb="0" eb="4">
      <t>キュウヨショトク</t>
    </rPh>
    <rPh sb="4" eb="8">
      <t>センエンミマン</t>
    </rPh>
    <rPh sb="8" eb="10">
      <t>キリス</t>
    </rPh>
    <rPh sb="11" eb="12">
      <t>マエ</t>
    </rPh>
    <rPh sb="12" eb="14">
      <t>ジョウスウ</t>
    </rPh>
    <phoneticPr fontId="1"/>
  </si>
  <si>
    <t>年齢を加算する日の属する月末</t>
  </si>
  <si>
    <t>給与所得千円未満切捨て後乗数</t>
    <rPh sb="0" eb="4">
      <t>キュウヨショトク</t>
    </rPh>
    <rPh sb="4" eb="10">
      <t>センエンミマンキリス</t>
    </rPh>
    <rPh sb="11" eb="12">
      <t>ゴ</t>
    </rPh>
    <rPh sb="12" eb="14">
      <t>ジョウスウ</t>
    </rPh>
    <phoneticPr fontId="1"/>
  </si>
  <si>
    <t>2月</t>
  </si>
  <si>
    <t>給与所得（10万円まで）</t>
    <rPh sb="0" eb="4">
      <t>キュウヨショトク</t>
    </rPh>
    <rPh sb="7" eb="9">
      <t>マンエン</t>
    </rPh>
    <phoneticPr fontId="1"/>
  </si>
  <si>
    <t>介護4月</t>
    <rPh sb="0" eb="2">
      <t>カイゴ</t>
    </rPh>
    <rPh sb="3" eb="4">
      <t>ガツ</t>
    </rPh>
    <phoneticPr fontId="1"/>
  </si>
  <si>
    <t>医療個人額</t>
    <rPh sb="0" eb="2">
      <t>イリョウ</t>
    </rPh>
    <rPh sb="2" eb="4">
      <t>コジン</t>
    </rPh>
    <rPh sb="4" eb="5">
      <t>ガク</t>
    </rPh>
    <phoneticPr fontId="1"/>
  </si>
  <si>
    <t>年金所得定数</t>
    <rPh sb="0" eb="4">
      <t>ネンキンショトク</t>
    </rPh>
    <rPh sb="4" eb="6">
      <t>テイスウ</t>
    </rPh>
    <phoneticPr fontId="1"/>
  </si>
  <si>
    <t>給与所得定数</t>
    <rPh sb="0" eb="4">
      <t>キュウヨショトク</t>
    </rPh>
    <rPh sb="4" eb="6">
      <t>テイスウ</t>
    </rPh>
    <phoneticPr fontId="1"/>
  </si>
  <si>
    <t>均等割額</t>
    <rPh sb="0" eb="3">
      <t>キントウワ</t>
    </rPh>
    <rPh sb="3" eb="4">
      <t>ガク</t>
    </rPh>
    <phoneticPr fontId="1"/>
  </si>
  <si>
    <t>年金所得乗数</t>
    <rPh sb="0" eb="4">
      <t>ネンキンショトク</t>
    </rPh>
    <rPh sb="4" eb="6">
      <t>ジョウスウ</t>
    </rPh>
    <phoneticPr fontId="1"/>
  </si>
  <si>
    <t>資格月数</t>
    <rPh sb="0" eb="2">
      <t>シカク</t>
    </rPh>
    <rPh sb="2" eb="3">
      <t>ゲツ</t>
    </rPh>
    <rPh sb="3" eb="4">
      <t>スウ</t>
    </rPh>
    <phoneticPr fontId="1"/>
  </si>
  <si>
    <t>所得金額調整控除額</t>
    <rPh sb="0" eb="9">
      <t>ショトクキンガクチョウセイコウジョガク</t>
    </rPh>
    <phoneticPr fontId="1"/>
  </si>
  <si>
    <t>年金所得</t>
    <rPh sb="0" eb="4">
      <t>ネンキンショトク</t>
    </rPh>
    <phoneticPr fontId="1"/>
  </si>
  <si>
    <t>9月</t>
  </si>
  <si>
    <t>年金所得（10万円まで）</t>
    <rPh sb="0" eb="4">
      <t>ネンキンショトク</t>
    </rPh>
    <rPh sb="7" eb="9">
      <t>マンエン</t>
    </rPh>
    <phoneticPr fontId="1"/>
  </si>
  <si>
    <t>課税総所得額</t>
    <rPh sb="0" eb="6">
      <t>カゼイソウショトクガク</t>
    </rPh>
    <phoneticPr fontId="1"/>
  </si>
  <si>
    <t>年金所得定数（65歳以上）</t>
    <rPh sb="0" eb="4">
      <t>ネンキンショトク</t>
    </rPh>
    <rPh sb="4" eb="6">
      <t>テイスウ</t>
    </rPh>
    <phoneticPr fontId="6"/>
  </si>
  <si>
    <t>↓介護判定用日付</t>
    <rPh sb="1" eb="6">
      <t>カイゴハンテイヨウ</t>
    </rPh>
    <rPh sb="6" eb="8">
      <t>ヒヅケ</t>
    </rPh>
    <phoneticPr fontId="1"/>
  </si>
  <si>
    <t>平等割額</t>
    <rPh sb="0" eb="4">
      <t>ビョウドウワリガク</t>
    </rPh>
    <phoneticPr fontId="1"/>
  </si>
  <si>
    <t>年金所得乗数（65歳未満）</t>
    <rPh sb="0" eb="4">
      <t>ネンキンショトク</t>
    </rPh>
    <rPh sb="4" eb="6">
      <t>ジョウスウ</t>
    </rPh>
    <rPh sb="10" eb="12">
      <t>ミマン</t>
    </rPh>
    <phoneticPr fontId="6"/>
  </si>
  <si>
    <t>介護5月</t>
    <rPh sb="0" eb="2">
      <t>カイゴ</t>
    </rPh>
    <rPh sb="3" eb="4">
      <t>ガツ</t>
    </rPh>
    <phoneticPr fontId="1"/>
  </si>
  <si>
    <t>資格3月</t>
    <rPh sb="0" eb="2">
      <t>シカク</t>
    </rPh>
    <rPh sb="3" eb="4">
      <t>ガツ</t>
    </rPh>
    <phoneticPr fontId="1"/>
  </si>
  <si>
    <t>年金所得の増加額</t>
    <rPh sb="0" eb="4">
      <t>ネンキンショトク</t>
    </rPh>
    <rPh sb="5" eb="8">
      <t>ゾウカガク</t>
    </rPh>
    <phoneticPr fontId="1"/>
  </si>
  <si>
    <t>資格5月</t>
    <rPh sb="0" eb="2">
      <t>シカク</t>
    </rPh>
    <rPh sb="3" eb="4">
      <t>ガツ</t>
    </rPh>
    <phoneticPr fontId="1"/>
  </si>
  <si>
    <t>年金収入額（65歳以上、この額以上）</t>
    <rPh sb="0" eb="5">
      <t>ネンキンシュウニュウガク</t>
    </rPh>
    <rPh sb="8" eb="9">
      <t>サイ</t>
    </rPh>
    <rPh sb="9" eb="11">
      <t>イジョウ</t>
    </rPh>
    <rPh sb="14" eb="15">
      <t>ガク</t>
    </rPh>
    <rPh sb="15" eb="17">
      <t>イジョウ</t>
    </rPh>
    <phoneticPr fontId="6"/>
  </si>
  <si>
    <t>年金収入額（65歳未満、この額以上）</t>
    <rPh sb="0" eb="5">
      <t>ネンキンシュウニュウガク</t>
    </rPh>
    <rPh sb="8" eb="9">
      <t>サイ</t>
    </rPh>
    <rPh sb="9" eb="11">
      <t>ミマン</t>
    </rPh>
    <rPh sb="14" eb="15">
      <t>ガク</t>
    </rPh>
    <rPh sb="15" eb="17">
      <t>イジョウ</t>
    </rPh>
    <phoneticPr fontId="6"/>
  </si>
  <si>
    <t>年金以外所得額（この額以上）</t>
    <rPh sb="0" eb="2">
      <t>ネンキン</t>
    </rPh>
    <rPh sb="2" eb="4">
      <t>イガイ</t>
    </rPh>
    <rPh sb="4" eb="7">
      <t>ショトクガク</t>
    </rPh>
    <rPh sb="10" eb="11">
      <t>ガク</t>
    </rPh>
    <rPh sb="11" eb="13">
      <t>イジョウ</t>
    </rPh>
    <phoneticPr fontId="6"/>
  </si>
  <si>
    <t>資格4月</t>
    <rPh sb="0" eb="2">
      <t>シカク</t>
    </rPh>
    <rPh sb="3" eb="4">
      <t>ガツ</t>
    </rPh>
    <phoneticPr fontId="1"/>
  </si>
  <si>
    <t>1月</t>
  </si>
  <si>
    <t>基礎控除算定所得額（この額以上）</t>
    <rPh sb="0" eb="6">
      <t>キソコウジョサンテイ</t>
    </rPh>
    <rPh sb="6" eb="8">
      <t>ショトク</t>
    </rPh>
    <rPh sb="8" eb="9">
      <t>ガク</t>
    </rPh>
    <rPh sb="12" eb="13">
      <t>ガク</t>
    </rPh>
    <rPh sb="13" eb="15">
      <t>イジョウ</t>
    </rPh>
    <phoneticPr fontId="6"/>
  </si>
  <si>
    <t>基礎控除算定所得額</t>
    <rPh sb="0" eb="4">
      <t>キソコウジョ</t>
    </rPh>
    <rPh sb="4" eb="6">
      <t>サンテイ</t>
    </rPh>
    <rPh sb="6" eb="8">
      <t>ショトク</t>
    </rPh>
    <rPh sb="8" eb="9">
      <t>ガク</t>
    </rPh>
    <phoneticPr fontId="1"/>
  </si>
  <si>
    <t>給与所得千円未満切捨て前乗数（1の場合は切捨てしない）</t>
    <rPh sb="0" eb="4">
      <t>キュウヨショトク</t>
    </rPh>
    <rPh sb="4" eb="6">
      <t>センエン</t>
    </rPh>
    <rPh sb="6" eb="8">
      <t>ミマン</t>
    </rPh>
    <rPh sb="8" eb="10">
      <t>キリス</t>
    </rPh>
    <rPh sb="11" eb="12">
      <t>マエ</t>
    </rPh>
    <rPh sb="12" eb="14">
      <t>ジョウスウ</t>
    </rPh>
    <rPh sb="17" eb="19">
      <t>バアイ</t>
    </rPh>
    <rPh sb="20" eb="22">
      <t>キリス</t>
    </rPh>
    <phoneticPr fontId="6"/>
  </si>
  <si>
    <t>介護6月</t>
    <rPh sb="0" eb="2">
      <t>カイゴ</t>
    </rPh>
    <rPh sb="3" eb="4">
      <t>ガツ</t>
    </rPh>
    <phoneticPr fontId="1"/>
  </si>
  <si>
    <t>5月</t>
  </si>
  <si>
    <t>給与所得千円未満切捨て後乗数</t>
    <rPh sb="0" eb="4">
      <t>キュウヨショトク</t>
    </rPh>
    <rPh sb="4" eb="10">
      <t>センエンミマンキリス</t>
    </rPh>
    <rPh sb="11" eb="12">
      <t>ゴ</t>
    </rPh>
    <rPh sb="12" eb="14">
      <t>ジョウスウ</t>
    </rPh>
    <phoneticPr fontId="6"/>
  </si>
  <si>
    <t>4月</t>
    <rPh sb="1" eb="2">
      <t>ガツ</t>
    </rPh>
    <phoneticPr fontId="1"/>
  </si>
  <si>
    <t>資格6月</t>
    <rPh sb="0" eb="2">
      <t>シカク</t>
    </rPh>
    <rPh sb="3" eb="4">
      <t>ガツ</t>
    </rPh>
    <phoneticPr fontId="1"/>
  </si>
  <si>
    <t>7月</t>
  </si>
  <si>
    <t>3月</t>
  </si>
  <si>
    <t>8月</t>
  </si>
  <si>
    <t>資格12月</t>
    <rPh sb="0" eb="2">
      <t>シカク</t>
    </rPh>
    <rPh sb="4" eb="5">
      <t>ガツ</t>
    </rPh>
    <phoneticPr fontId="1"/>
  </si>
  <si>
    <t>10月</t>
  </si>
  <si>
    <t>11月</t>
  </si>
  <si>
    <t>資格2月</t>
    <rPh sb="0" eb="2">
      <t>シカク</t>
    </rPh>
    <rPh sb="3" eb="4">
      <t>ガツ</t>
    </rPh>
    <phoneticPr fontId="1"/>
  </si>
  <si>
    <t>資格9月</t>
    <rPh sb="0" eb="2">
      <t>シカク</t>
    </rPh>
    <rPh sb="3" eb="4">
      <t>ガツ</t>
    </rPh>
    <phoneticPr fontId="1"/>
  </si>
  <si>
    <t>資格10月</t>
    <rPh sb="0" eb="2">
      <t>シカク</t>
    </rPh>
    <rPh sb="4" eb="5">
      <t>ガツ</t>
    </rPh>
    <phoneticPr fontId="1"/>
  </si>
  <si>
    <t>資格11月</t>
    <rPh sb="0" eb="2">
      <t>シカク</t>
    </rPh>
    <rPh sb="4" eb="5">
      <t>ガツ</t>
    </rPh>
    <phoneticPr fontId="1"/>
  </si>
  <si>
    <t>資格1月</t>
    <rPh sb="0" eb="2">
      <t>シカク</t>
    </rPh>
    <rPh sb="3" eb="4">
      <t>ガツ</t>
    </rPh>
    <phoneticPr fontId="1"/>
  </si>
  <si>
    <t>介護7月</t>
    <rPh sb="0" eb="2">
      <t>カイゴ</t>
    </rPh>
    <rPh sb="3" eb="4">
      <t>ガツ</t>
    </rPh>
    <phoneticPr fontId="1"/>
  </si>
  <si>
    <t>介護8月</t>
    <rPh sb="0" eb="2">
      <t>カイゴ</t>
    </rPh>
    <rPh sb="3" eb="4">
      <t>ガツ</t>
    </rPh>
    <phoneticPr fontId="1"/>
  </si>
  <si>
    <t>介護10月</t>
    <rPh sb="0" eb="2">
      <t>カイゴ</t>
    </rPh>
    <rPh sb="4" eb="5">
      <t>ガツ</t>
    </rPh>
    <phoneticPr fontId="1"/>
  </si>
  <si>
    <t>介護9月</t>
    <rPh sb="0" eb="2">
      <t>カイゴ</t>
    </rPh>
    <rPh sb="3" eb="4">
      <t>ガツ</t>
    </rPh>
    <phoneticPr fontId="1"/>
  </si>
  <si>
    <t>介護11月</t>
    <rPh sb="0" eb="2">
      <t>カイゴ</t>
    </rPh>
    <rPh sb="4" eb="5">
      <t>ガツ</t>
    </rPh>
    <phoneticPr fontId="1"/>
  </si>
  <si>
    <t>介護12月</t>
    <rPh sb="0" eb="2">
      <t>カイゴ</t>
    </rPh>
    <rPh sb="4" eb="5">
      <t>ガツ</t>
    </rPh>
    <phoneticPr fontId="1"/>
  </si>
  <si>
    <t>介護1月</t>
    <rPh sb="0" eb="2">
      <t>カイゴ</t>
    </rPh>
    <rPh sb="3" eb="4">
      <t>ガツ</t>
    </rPh>
    <phoneticPr fontId="1"/>
  </si>
  <si>
    <t>介護2月</t>
    <rPh sb="0" eb="2">
      <t>カイゴ</t>
    </rPh>
    <rPh sb="3" eb="4">
      <t>ガツ</t>
    </rPh>
    <phoneticPr fontId="1"/>
  </si>
  <si>
    <t>介護3月</t>
    <rPh sb="0" eb="2">
      <t>カイゴ</t>
    </rPh>
    <rPh sb="3" eb="4">
      <t>ガツ</t>
    </rPh>
    <phoneticPr fontId="1"/>
  </si>
  <si>
    <t>介護月数</t>
    <rPh sb="0" eb="2">
      <t>カイゴ</t>
    </rPh>
    <rPh sb="2" eb="3">
      <t>ゲツ</t>
    </rPh>
    <rPh sb="3" eb="4">
      <t>スウ</t>
    </rPh>
    <phoneticPr fontId="1"/>
  </si>
  <si>
    <t>年金65歳以上</t>
  </si>
  <si>
    <t>年金所得（中間）</t>
    <rPh sb="0" eb="4">
      <t>ネンキンショトク</t>
    </rPh>
    <rPh sb="5" eb="7">
      <t>チュウカン</t>
    </rPh>
    <phoneticPr fontId="1"/>
  </si>
  <si>
    <t>医療所得割額</t>
    <rPh sb="0" eb="2">
      <t>イリョウ</t>
    </rPh>
    <rPh sb="2" eb="5">
      <t>ショトクワリ</t>
    </rPh>
    <rPh sb="5" eb="6">
      <t>ガク</t>
    </rPh>
    <phoneticPr fontId="1"/>
  </si>
  <si>
    <t>支援所得割額</t>
    <rPh sb="2" eb="5">
      <t>ショトクワリ</t>
    </rPh>
    <rPh sb="5" eb="6">
      <t>ガク</t>
    </rPh>
    <phoneticPr fontId="1"/>
  </si>
  <si>
    <t>支援均等割額</t>
    <rPh sb="2" eb="5">
      <t>キントウワ</t>
    </rPh>
    <rPh sb="5" eb="6">
      <t>ガク</t>
    </rPh>
    <phoneticPr fontId="1"/>
  </si>
  <si>
    <t>介護所得割額</t>
    <rPh sb="2" eb="5">
      <t>ショトクワリ</t>
    </rPh>
    <rPh sb="5" eb="6">
      <t>ガク</t>
    </rPh>
    <phoneticPr fontId="1"/>
  </si>
  <si>
    <t>介護均等割額</t>
    <rPh sb="2" eb="5">
      <t>キントウワ</t>
    </rPh>
    <rPh sb="5" eb="6">
      <t>ガク</t>
    </rPh>
    <phoneticPr fontId="1"/>
  </si>
  <si>
    <t>支援個人額</t>
    <rPh sb="0" eb="2">
      <t>シエン</t>
    </rPh>
    <rPh sb="2" eb="4">
      <t>コジン</t>
    </rPh>
    <rPh sb="4" eb="5">
      <t>ガク</t>
    </rPh>
    <phoneticPr fontId="1"/>
  </si>
  <si>
    <t>介護個人額</t>
    <rPh sb="0" eb="2">
      <t>カイゴ</t>
    </rPh>
    <rPh sb="2" eb="4">
      <t>コジン</t>
    </rPh>
    <rPh sb="4" eb="5">
      <t>ガク</t>
    </rPh>
    <phoneticPr fontId="1"/>
  </si>
  <si>
    <t>月末に国保資格がない月には×を記入</t>
  </si>
  <si>
    <t>医療</t>
    <rPh sb="0" eb="2">
      <t>イリョウ</t>
    </rPh>
    <phoneticPr fontId="1"/>
  </si>
  <si>
    <t>支援</t>
    <rPh sb="0" eb="2">
      <t>シエン</t>
    </rPh>
    <phoneticPr fontId="1"/>
  </si>
  <si>
    <t>介護</t>
    <rPh sb="0" eb="2">
      <t>カイゴ</t>
    </rPh>
    <phoneticPr fontId="1"/>
  </si>
  <si>
    <t>平等割額</t>
    <rPh sb="0" eb="3">
      <t>ビョウドウワリ</t>
    </rPh>
    <rPh sb="3" eb="4">
      <t>ガク</t>
    </rPh>
    <phoneticPr fontId="1"/>
  </si>
  <si>
    <t>限度額</t>
    <rPh sb="0" eb="3">
      <t>ゲンドガク</t>
    </rPh>
    <phoneticPr fontId="1"/>
  </si>
  <si>
    <t>所得割額</t>
    <rPh sb="0" eb="4">
      <t>ショトクワリガク</t>
    </rPh>
    <phoneticPr fontId="1"/>
  </si>
  <si>
    <t>税額</t>
    <rPh sb="0" eb="2">
      <t>ゼイガク</t>
    </rPh>
    <phoneticPr fontId="1"/>
  </si>
  <si>
    <t>医療個人税相当額</t>
    <rPh sb="0" eb="2">
      <t>イリョウ</t>
    </rPh>
    <rPh sb="2" eb="4">
      <t>コジン</t>
    </rPh>
    <rPh sb="4" eb="5">
      <t>ゼイ</t>
    </rPh>
    <rPh sb="5" eb="8">
      <t>ソウトウガク</t>
    </rPh>
    <phoneticPr fontId="1"/>
  </si>
  <si>
    <t>支援個人税相当額</t>
    <rPh sb="0" eb="2">
      <t>シエン</t>
    </rPh>
    <rPh sb="2" eb="4">
      <t>コジン</t>
    </rPh>
    <rPh sb="4" eb="8">
      <t>ゼイソウトウガク</t>
    </rPh>
    <phoneticPr fontId="1"/>
  </si>
  <si>
    <t>介護個人税相当額</t>
    <rPh sb="0" eb="2">
      <t>カイゴ</t>
    </rPh>
    <rPh sb="2" eb="4">
      <t>コジン</t>
    </rPh>
    <rPh sb="4" eb="7">
      <t>ゼイソウトウ</t>
    </rPh>
    <rPh sb="7" eb="8">
      <t>ガク</t>
    </rPh>
    <phoneticPr fontId="1"/>
  </si>
  <si>
    <t>合計</t>
    <rPh sb="0" eb="2">
      <t>ゴウケイ</t>
    </rPh>
    <phoneticPr fontId="1"/>
  </si>
  <si>
    <t>合計個人税相当額</t>
    <rPh sb="0" eb="2">
      <t>ゴウケイ</t>
    </rPh>
    <rPh sb="2" eb="4">
      <t>コジン</t>
    </rPh>
    <rPh sb="4" eb="5">
      <t>ゼイ</t>
    </rPh>
    <rPh sb="5" eb="8">
      <t>ソウトウガク</t>
    </rPh>
    <phoneticPr fontId="1"/>
  </si>
  <si>
    <t>医療平等割按分額</t>
    <rPh sb="0" eb="2">
      <t>イリョウ</t>
    </rPh>
    <rPh sb="2" eb="4">
      <t>ビョウドウ</t>
    </rPh>
    <rPh sb="4" eb="5">
      <t>ワリ</t>
    </rPh>
    <rPh sb="5" eb="7">
      <t>アンブン</t>
    </rPh>
    <rPh sb="7" eb="8">
      <t>ガク</t>
    </rPh>
    <phoneticPr fontId="1"/>
  </si>
  <si>
    <t>支援平等割按分額</t>
    <rPh sb="2" eb="4">
      <t>ビョウドウ</t>
    </rPh>
    <rPh sb="4" eb="5">
      <t>ワリ</t>
    </rPh>
    <rPh sb="5" eb="7">
      <t>アンブン</t>
    </rPh>
    <rPh sb="7" eb="8">
      <t>ガク</t>
    </rPh>
    <phoneticPr fontId="1"/>
  </si>
  <si>
    <t>介護平等割按分額</t>
    <rPh sb="2" eb="4">
      <t>ビョウドウ</t>
    </rPh>
    <rPh sb="4" eb="5">
      <t>ワリ</t>
    </rPh>
    <rPh sb="5" eb="7">
      <t>アンブン</t>
    </rPh>
    <rPh sb="7" eb="8">
      <t>ガク</t>
    </rPh>
    <phoneticPr fontId="1"/>
  </si>
  <si>
    <t>賦課年度</t>
    <rPh sb="0" eb="4">
      <t>フカネンド</t>
    </rPh>
    <phoneticPr fontId="1"/>
  </si>
  <si>
    <t>年額</t>
    <rPh sb="0" eb="1">
      <t>ネン</t>
    </rPh>
    <rPh sb="1" eb="2">
      <t>ガク</t>
    </rPh>
    <phoneticPr fontId="1"/>
  </si>
  <si>
    <t>↓年金65歳以上判定用日付</t>
    <rPh sb="1" eb="3">
      <t>ネンキン</t>
    </rPh>
    <rPh sb="5" eb="6">
      <t>サイ</t>
    </rPh>
    <rPh sb="6" eb="8">
      <t>イジョウ</t>
    </rPh>
    <rPh sb="8" eb="10">
      <t>ハンテイ</t>
    </rPh>
    <rPh sb="10" eb="11">
      <t>ヨウ</t>
    </rPh>
    <rPh sb="11" eb="13">
      <t>ヒヅケ</t>
    </rPh>
    <phoneticPr fontId="1"/>
  </si>
  <si>
    <t>所得割率</t>
    <rPh sb="0" eb="4">
      <t>ショトクワリリツ</t>
    </rPh>
    <phoneticPr fontId="1"/>
  </si>
  <si>
    <t>↓資格判定用日付</t>
    <rPh sb="1" eb="5">
      <t>シカクハンテイ</t>
    </rPh>
    <rPh sb="5" eb="6">
      <t>ヨウ</t>
    </rPh>
    <rPh sb="6" eb="8">
      <t>ヒヅケ</t>
    </rPh>
    <phoneticPr fontId="1"/>
  </si>
  <si>
    <t>【税率等】</t>
  </si>
  <si>
    <t>合計税額</t>
    <rPh sb="0" eb="4">
      <t>ゴウケイゼイガク</t>
    </rPh>
    <phoneticPr fontId="1"/>
  </si>
  <si>
    <t>（月末に国保資格がない月には×を記入）</t>
  </si>
  <si>
    <t>（太枠内に記入）</t>
    <rPh sb="1" eb="4">
      <t>フトワクナイ</t>
    </rPh>
    <rPh sb="5" eb="7">
      <t>キニュウ</t>
    </rPh>
    <phoneticPr fontId="1"/>
  </si>
  <si>
    <t>群馬県太田市　国民健康保険税　世帯試算表</t>
    <rPh sb="0" eb="3">
      <t>グンマケン</t>
    </rPh>
    <rPh sb="3" eb="6">
      <t>オオタシ</t>
    </rPh>
    <rPh sb="7" eb="14">
      <t>コクミンケンコウホケンゼイ</t>
    </rPh>
    <rPh sb="15" eb="17">
      <t>セタイ</t>
    </rPh>
    <rPh sb="17" eb="20">
      <t>シサンヒョウ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</si>
</sst>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22"/>
      <color theme="1"/>
      <name val="游ゴシック"/>
      <family val="3"/>
      <scheme val="minor"/>
    </font>
    <font>
      <sz val="18"/>
      <color theme="1"/>
      <name val="游ゴシック"/>
      <family val="3"/>
      <scheme val="minor"/>
    </font>
    <font>
      <sz val="36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 tint="-5.e-00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Font="1" applyBorder="1" applyProtection="1">
      <alignment vertical="center"/>
      <protection locked="0"/>
    </xf>
    <xf numFmtId="0" fontId="0" fillId="0" borderId="3" xfId="0" applyFont="1" applyBorder="1" applyProtection="1">
      <alignment vertical="center"/>
      <protection locked="0"/>
    </xf>
    <xf numFmtId="0" fontId="0" fillId="0" borderId="4" xfId="0" applyFont="1" applyBorder="1" applyProtection="1">
      <alignment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8" fontId="4" fillId="0" borderId="5" xfId="0" applyNumberFormat="1" applyFont="1" applyBorder="1" applyAlignment="1">
      <alignment horizontal="center" vertical="center"/>
    </xf>
    <xf numFmtId="38" fontId="4" fillId="0" borderId="7" xfId="0" applyNumberFormat="1" applyFont="1" applyBorder="1" applyAlignment="1">
      <alignment horizontal="center" vertical="center"/>
    </xf>
    <xf numFmtId="38" fontId="4" fillId="0" borderId="6" xfId="0" applyNumberFormat="1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>
      <alignment vertical="center"/>
    </xf>
    <xf numFmtId="14" fontId="0" fillId="0" borderId="9" xfId="0" applyNumberFormat="1" applyFont="1" applyBorder="1" applyProtection="1">
      <alignment vertical="center"/>
      <protection locked="0"/>
    </xf>
    <xf numFmtId="14" fontId="0" fillId="0" borderId="8" xfId="0" applyNumberFormat="1" applyFont="1" applyBorder="1" applyProtection="1">
      <alignment vertical="center"/>
      <protection locked="0"/>
    </xf>
    <xf numFmtId="14" fontId="0" fillId="0" borderId="10" xfId="0" applyNumberFormat="1" applyFont="1" applyBorder="1" applyProtection="1">
      <alignment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38" fontId="4" fillId="0" borderId="11" xfId="0" applyNumberFormat="1" applyFont="1" applyBorder="1" applyAlignment="1">
      <alignment horizontal="center" vertical="center"/>
    </xf>
    <xf numFmtId="38" fontId="4" fillId="0" borderId="0" xfId="0" applyNumberFormat="1" applyFont="1" applyBorder="1" applyAlignment="1">
      <alignment horizontal="center" vertical="center"/>
    </xf>
    <xf numFmtId="38" fontId="4" fillId="0" borderId="12" xfId="0" applyNumberFormat="1" applyFont="1" applyBorder="1" applyAlignment="1">
      <alignment horizontal="center" vertical="center"/>
    </xf>
    <xf numFmtId="10" fontId="0" fillId="0" borderId="8" xfId="0" applyNumberFormat="1" applyBorder="1">
      <alignment vertical="center"/>
    </xf>
    <xf numFmtId="38" fontId="0" fillId="0" borderId="8" xfId="1" applyFont="1" applyBorder="1">
      <alignment vertical="center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38" fontId="0" fillId="2" borderId="8" xfId="0" applyNumberForma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4" fillId="0" borderId="13" xfId="0" applyNumberFormat="1" applyFont="1" applyBorder="1" applyAlignment="1">
      <alignment horizontal="center" vertical="center"/>
    </xf>
    <xf numFmtId="38" fontId="4" fillId="0" borderId="15" xfId="0" applyNumberFormat="1" applyFont="1" applyBorder="1" applyAlignment="1">
      <alignment horizontal="center" vertical="center"/>
    </xf>
    <xf numFmtId="38" fontId="4" fillId="0" borderId="14" xfId="0" applyNumberFormat="1" applyFont="1" applyBorder="1" applyAlignment="1">
      <alignment horizontal="center" vertical="center"/>
    </xf>
    <xf numFmtId="38" fontId="0" fillId="0" borderId="9" xfId="1" applyFont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38" fontId="0" fillId="0" borderId="10" xfId="1" applyFont="1" applyBorder="1" applyProtection="1">
      <alignment vertical="center"/>
      <protection locked="0"/>
    </xf>
    <xf numFmtId="38" fontId="0" fillId="0" borderId="16" xfId="1" applyFont="1" applyBorder="1" applyProtection="1">
      <alignment vertical="center"/>
      <protection locked="0"/>
    </xf>
    <xf numFmtId="38" fontId="0" fillId="0" borderId="17" xfId="1" applyFont="1" applyBorder="1" applyProtection="1">
      <alignment vertical="center"/>
      <protection locked="0"/>
    </xf>
    <xf numFmtId="38" fontId="0" fillId="0" borderId="18" xfId="1" applyFont="1" applyBorder="1" applyProtection="1">
      <alignment vertical="center"/>
      <protection locked="0"/>
    </xf>
    <xf numFmtId="0" fontId="0" fillId="2" borderId="8" xfId="0" applyFill="1" applyBorder="1" applyAlignment="1">
      <alignment horizontal="center" vertical="center" shrinkToFit="1"/>
    </xf>
    <xf numFmtId="38" fontId="0" fillId="0" borderId="19" xfId="1" applyFont="1" applyFill="1" applyBorder="1">
      <alignment vertical="center"/>
    </xf>
    <xf numFmtId="0" fontId="0" fillId="0" borderId="8" xfId="0" applyBorder="1" applyProtection="1">
      <alignment vertical="center"/>
      <protection locked="0"/>
    </xf>
    <xf numFmtId="0" fontId="0" fillId="3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0" xfId="0" applyBorder="1" applyProtection="1">
      <alignment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24" xfId="0" applyBorder="1" applyProtection="1">
      <alignment vertical="center"/>
    </xf>
    <xf numFmtId="0" fontId="0" fillId="2" borderId="5" xfId="0" applyFill="1" applyBorder="1" applyAlignment="1">
      <alignment horizontal="center" vertical="center" shrinkToFit="1"/>
    </xf>
    <xf numFmtId="14" fontId="0" fillId="0" borderId="25" xfId="0" applyNumberFormat="1" applyBorder="1" applyProtection="1">
      <alignment vertical="center"/>
    </xf>
    <xf numFmtId="14" fontId="0" fillId="0" borderId="26" xfId="0" applyNumberFormat="1" applyBorder="1" applyProtection="1">
      <alignment vertical="center"/>
    </xf>
    <xf numFmtId="14" fontId="0" fillId="0" borderId="27" xfId="0" applyNumberFormat="1" applyBorder="1" applyProtection="1">
      <alignment vertical="center"/>
    </xf>
    <xf numFmtId="0" fontId="0" fillId="2" borderId="28" xfId="0" applyFill="1" applyBorder="1" applyAlignment="1">
      <alignment horizontal="center" vertical="center" shrinkToFit="1"/>
    </xf>
    <xf numFmtId="0" fontId="0" fillId="0" borderId="29" xfId="0" applyBorder="1" applyProtection="1">
      <alignment vertical="center"/>
    </xf>
    <xf numFmtId="0" fontId="0" fillId="0" borderId="30" xfId="0" applyBorder="1" applyProtection="1">
      <alignment vertical="center"/>
    </xf>
    <xf numFmtId="0" fontId="0" fillId="0" borderId="31" xfId="0" applyBorder="1" applyProtection="1">
      <alignment vertical="center"/>
    </xf>
    <xf numFmtId="38" fontId="0" fillId="0" borderId="0" xfId="0" applyNumberFormat="1">
      <alignment vertical="center"/>
    </xf>
    <xf numFmtId="0" fontId="0" fillId="0" borderId="32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2" borderId="34" xfId="0" applyFill="1" applyBorder="1" applyAlignment="1">
      <alignment horizontal="center" vertical="center" shrinkToFit="1"/>
    </xf>
    <xf numFmtId="0" fontId="0" fillId="0" borderId="35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37" xfId="0" applyBorder="1" applyProtection="1">
      <alignment vertical="center"/>
    </xf>
    <xf numFmtId="0" fontId="0" fillId="2" borderId="13" xfId="0" applyFill="1" applyBorder="1" applyAlignment="1">
      <alignment horizontal="center" vertical="center" shrinkToFit="1"/>
    </xf>
    <xf numFmtId="38" fontId="0" fillId="0" borderId="38" xfId="1" applyFont="1" applyBorder="1" applyProtection="1">
      <alignment vertical="center"/>
    </xf>
    <xf numFmtId="38" fontId="0" fillId="0" borderId="19" xfId="1" applyFont="1" applyBorder="1" applyProtection="1">
      <alignment vertical="center"/>
    </xf>
    <xf numFmtId="38" fontId="0" fillId="0" borderId="39" xfId="1" applyFont="1" applyBorder="1" applyProtection="1">
      <alignment vertical="center"/>
    </xf>
    <xf numFmtId="38" fontId="0" fillId="0" borderId="32" xfId="1" applyFont="1" applyBorder="1" applyProtection="1">
      <alignment vertical="center"/>
    </xf>
    <xf numFmtId="38" fontId="0" fillId="0" borderId="8" xfId="1" applyFont="1" applyBorder="1" applyProtection="1">
      <alignment vertical="center"/>
    </xf>
    <xf numFmtId="38" fontId="0" fillId="0" borderId="33" xfId="1" applyFont="1" applyBorder="1" applyProtection="1">
      <alignment vertical="center"/>
    </xf>
    <xf numFmtId="38" fontId="0" fillId="0" borderId="40" xfId="1" applyFont="1" applyBorder="1" applyProtection="1">
      <alignment vertical="center"/>
    </xf>
    <xf numFmtId="38" fontId="0" fillId="0" borderId="41" xfId="1" applyFont="1" applyBorder="1" applyProtection="1">
      <alignment vertical="center"/>
    </xf>
    <xf numFmtId="38" fontId="0" fillId="0" borderId="42" xfId="1" applyFont="1" applyBorder="1" applyProtection="1">
      <alignment vertical="center"/>
    </xf>
    <xf numFmtId="0" fontId="0" fillId="2" borderId="30" xfId="0" applyFill="1" applyBorder="1" applyAlignment="1">
      <alignment horizontal="center" vertical="center" shrinkToFit="1"/>
    </xf>
    <xf numFmtId="38" fontId="0" fillId="3" borderId="19" xfId="1" applyFont="1" applyFill="1" applyBorder="1">
      <alignment vertical="center"/>
    </xf>
    <xf numFmtId="38" fontId="0" fillId="3" borderId="8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shrinkToFit="1"/>
    </xf>
    <xf numFmtId="38" fontId="0" fillId="3" borderId="26" xfId="1" applyFont="1" applyFill="1" applyBorder="1">
      <alignment vertical="center"/>
    </xf>
    <xf numFmtId="0" fontId="0" fillId="3" borderId="26" xfId="0" applyFill="1" applyBorder="1" applyAlignment="1">
      <alignment horizontal="center" vertical="center"/>
    </xf>
    <xf numFmtId="10" fontId="0" fillId="0" borderId="8" xfId="2" applyNumberFormat="1" applyFont="1" applyFill="1" applyBorder="1" applyProtection="1">
      <alignment vertical="center"/>
    </xf>
    <xf numFmtId="38" fontId="0" fillId="3" borderId="30" xfId="1" applyFont="1" applyFill="1" applyBorder="1">
      <alignment vertical="center"/>
    </xf>
    <xf numFmtId="0" fontId="0" fillId="3" borderId="4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38" fontId="0" fillId="3" borderId="44" xfId="1" applyFont="1" applyFill="1" applyBorder="1" applyProtection="1">
      <alignment vertical="center"/>
    </xf>
    <xf numFmtId="0" fontId="0" fillId="2" borderId="36" xfId="0" applyFill="1" applyBorder="1" applyAlignment="1">
      <alignment horizontal="center" vertical="center" shrinkToFit="1"/>
    </xf>
    <xf numFmtId="38" fontId="0" fillId="3" borderId="36" xfId="1" applyFont="1" applyFill="1" applyBorder="1">
      <alignment vertical="center"/>
    </xf>
    <xf numFmtId="0" fontId="0" fillId="2" borderId="19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38" fontId="0" fillId="3" borderId="20" xfId="1" applyFont="1" applyFill="1" applyBorder="1">
      <alignment vertical="center"/>
    </xf>
    <xf numFmtId="14" fontId="0" fillId="3" borderId="0" xfId="0" applyNumberFormat="1" applyFill="1">
      <alignment vertical="center"/>
    </xf>
    <xf numFmtId="14" fontId="0" fillId="2" borderId="30" xfId="0" applyNumberFormat="1" applyFill="1" applyBorder="1" applyAlignment="1">
      <alignment horizontal="center" vertical="center" shrinkToFit="1"/>
    </xf>
    <xf numFmtId="0" fontId="0" fillId="3" borderId="30" xfId="0" applyFill="1" applyBorder="1">
      <alignment vertical="center"/>
    </xf>
    <xf numFmtId="14" fontId="0" fillId="2" borderId="8" xfId="0" applyNumberFormat="1" applyFill="1" applyBorder="1" applyAlignment="1">
      <alignment horizontal="center" vertical="center" shrinkToFit="1"/>
    </xf>
    <xf numFmtId="0" fontId="0" fillId="3" borderId="8" xfId="0" applyFill="1" applyBorder="1">
      <alignment vertical="center"/>
    </xf>
    <xf numFmtId="14" fontId="0" fillId="2" borderId="36" xfId="0" applyNumberFormat="1" applyFill="1" applyBorder="1" applyAlignment="1">
      <alignment horizontal="center" vertical="center" shrinkToFit="1"/>
    </xf>
    <xf numFmtId="0" fontId="0" fillId="3" borderId="36" xfId="0" applyFill="1" applyBorder="1">
      <alignment vertical="center"/>
    </xf>
    <xf numFmtId="14" fontId="0" fillId="3" borderId="19" xfId="0" applyNumberFormat="1" applyFill="1" applyBorder="1">
      <alignment vertical="center"/>
    </xf>
    <xf numFmtId="0" fontId="0" fillId="3" borderId="26" xfId="0" applyFill="1" applyBorder="1">
      <alignment vertical="center"/>
    </xf>
    <xf numFmtId="0" fontId="0" fillId="2" borderId="45" xfId="0" applyNumberFormat="1" applyFill="1" applyBorder="1" applyAlignment="1">
      <alignment horizontal="center" vertical="center" shrinkToFit="1"/>
    </xf>
    <xf numFmtId="0" fontId="0" fillId="3" borderId="45" xfId="0" applyFill="1" applyBorder="1">
      <alignment vertical="center"/>
    </xf>
  </cellXfs>
  <cellStyles count="3">
    <cellStyle name="標準" xfId="0" builtinId="0"/>
    <cellStyle name="桁区切り" xfId="1" builtinId="6"/>
    <cellStyle name="パーセント" xfId="2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0</xdr:colOff>
      <xdr:row>21</xdr:row>
      <xdr:rowOff>0</xdr:rowOff>
    </xdr:from>
    <xdr:to xmlns:xdr="http://schemas.openxmlformats.org/drawingml/2006/spreadsheetDrawing">
      <xdr:col>21</xdr:col>
      <xdr:colOff>1015365</xdr:colOff>
      <xdr:row>32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4953000" y="5400675"/>
          <a:ext cx="10921365" cy="2828925"/>
        </a:xfrm>
        <a:prstGeom prst="rect">
          <a:avLst/>
        </a:prstGeom>
        <a:solidFill>
          <a:schemeClr val="lt1"/>
        </a:solidFill>
        <a:ln w="19050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【</a:t>
          </a:r>
          <a:r>
            <a:rPr kumimoji="1" lang="ja-JP" altLang="en-US" sz="1400"/>
            <a:t>注意事項</a:t>
          </a:r>
          <a:r>
            <a:rPr kumimoji="1" lang="en-US" altLang="ja-JP" sz="1400"/>
            <a:t>】</a:t>
          </a:r>
          <a:endParaRPr kumimoji="1" lang="en-US" altLang="ja-JP" sz="1400"/>
        </a:p>
        <a:p>
          <a:r>
            <a:rPr kumimoji="1" lang="ja-JP" altLang="en-US" sz="1400"/>
            <a:t>　当試算表では、次の項目に対応していません。</a:t>
          </a:r>
          <a:endParaRPr kumimoji="1" lang="en-US" altLang="ja-JP" sz="1400"/>
        </a:p>
        <a:p>
          <a:r>
            <a:rPr kumimoji="1" lang="ja-JP" altLang="en-US" sz="1400" b="1"/>
            <a:t>＜対応していない項目＞</a:t>
          </a:r>
          <a:endParaRPr kumimoji="1" lang="en-US" altLang="ja-JP" sz="1400" b="1"/>
        </a:p>
        <a:p>
          <a:r>
            <a:rPr kumimoji="1" lang="ja-JP" altLang="en-US" sz="1400"/>
            <a:t>　●低所得世帯に対する均等割及び平等割の軽減　●非自発的失業による給与所得の軽減　●未就学児の均等割の軽減</a:t>
          </a:r>
          <a:endParaRPr kumimoji="1" lang="en-US" altLang="ja-JP" sz="1400"/>
        </a:p>
        <a:p>
          <a:r>
            <a:rPr kumimoji="1" lang="ja-JP" altLang="en-US" sz="1400"/>
            <a:t>　●旧被扶養者の所得割及び平等割の軽減　●産前産後の所得割及び均等割の減免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　より詳細に計算したい方や、当試算表が使えない場合は、電話にて回答しますので、当試算表の入力項目（国保加入者の人数、年齢、前年の収入等）をご準備の上、次の電話番号に問い合せてください。</a:t>
          </a:r>
          <a:endParaRPr kumimoji="1" lang="en-US" altLang="ja-JP" sz="1400"/>
        </a:p>
      </xdr:txBody>
    </xdr:sp>
    <xdr:clientData/>
  </xdr:twoCellAnchor>
  <xdr:twoCellAnchor>
    <xdr:from xmlns:xdr="http://schemas.openxmlformats.org/drawingml/2006/spreadsheetDrawing">
      <xdr:col>0</xdr:col>
      <xdr:colOff>0</xdr:colOff>
      <xdr:row>33</xdr:row>
      <xdr:rowOff>0</xdr:rowOff>
    </xdr:from>
    <xdr:to xmlns:xdr="http://schemas.openxmlformats.org/drawingml/2006/spreadsheetDrawing">
      <xdr:col>22</xdr:col>
      <xdr:colOff>0</xdr:colOff>
      <xdr:row>39</xdr:row>
      <xdr:rowOff>231140</xdr:rowOff>
    </xdr:to>
    <xdr:sp macro="" textlink="">
      <xdr:nvSpPr>
        <xdr:cNvPr id="3" name="テキスト ボックス 2"/>
        <xdr:cNvSpPr txBox="1"/>
      </xdr:nvSpPr>
      <xdr:spPr>
        <a:xfrm>
          <a:off x="0" y="8486775"/>
          <a:ext cx="16002000" cy="1774190"/>
        </a:xfrm>
        <a:prstGeom prst="rect">
          <a:avLst/>
        </a:prstGeom>
        <a:solidFill>
          <a:schemeClr val="lt1"/>
        </a:solidFill>
        <a:ln w="19050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＜問合せ先＞</a:t>
          </a:r>
          <a:endParaRPr kumimoji="1" lang="en-US" altLang="ja-JP" sz="1400"/>
        </a:p>
        <a:p>
          <a:r>
            <a:rPr kumimoji="1" lang="ja-JP" altLang="en-US" sz="1400"/>
            <a:t>　太田市役所　国民健康保険課　保険係（１階１６番窓口）　</a:t>
          </a:r>
          <a:r>
            <a:rPr kumimoji="1" lang="en-US" altLang="ja-JP" sz="1400"/>
            <a:t>TEL</a:t>
          </a:r>
          <a:r>
            <a:rPr kumimoji="1" lang="ja-JP" altLang="en-US" sz="1400"/>
            <a:t>（直通）　</a:t>
          </a:r>
          <a:r>
            <a:rPr kumimoji="1" lang="en-US" altLang="ja-JP" sz="1400"/>
            <a:t>0276-47-1966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en-US" altLang="ja-JP" sz="1400" u="sng"/>
            <a:t>※</a:t>
          </a:r>
          <a:r>
            <a:rPr kumimoji="1" lang="ja-JP" altLang="en-US" sz="1400" u="sng"/>
            <a:t>　当試算結果は、概算額となります。納税通知書により通知する確定額と異なる場合がありますので、ご承知おきください。</a:t>
          </a:r>
          <a:endParaRPr kumimoji="1" lang="en-US" altLang="ja-JP" sz="14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32"/>
  <sheetViews>
    <sheetView tabSelected="1" view="pageBreakPreview" zoomScale="60" zoomScaleNormal="70" workbookViewId="0">
      <selection activeCell="A5" sqref="A5"/>
    </sheetView>
  </sheetViews>
  <sheetFormatPr defaultRowHeight="20.25" customHeight="1"/>
  <cols>
    <col min="1" max="2" width="15" customWidth="1"/>
    <col min="3" max="14" width="5" customWidth="1"/>
    <col min="15" max="17" width="15" customWidth="1"/>
    <col min="18" max="22" width="15" style="1" customWidth="1"/>
  </cols>
  <sheetData>
    <row r="1" spans="1:22" ht="20.25" customHeight="1">
      <c r="A1" s="2" t="s">
        <v>113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2"/>
      <c r="Q1" s="2"/>
      <c r="R1" s="2"/>
      <c r="S1" s="2"/>
      <c r="T1" s="12" t="s">
        <v>104</v>
      </c>
      <c r="U1" s="42">
        <v>2025</v>
      </c>
      <c r="V1" s="12" t="str">
        <f>TEXT(DATE(賦課年度,4,1),"(ggge年度)")</f>
        <v>(令和7年度)</v>
      </c>
    </row>
    <row r="2" spans="1:22" ht="20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0.25" customHeight="1">
      <c r="A3" t="s">
        <v>112</v>
      </c>
      <c r="C3" t="s">
        <v>111</v>
      </c>
    </row>
    <row r="4" spans="1:22" ht="20.25" customHeight="1">
      <c r="A4" s="3" t="s">
        <v>7</v>
      </c>
      <c r="B4" s="3" t="s">
        <v>4</v>
      </c>
      <c r="C4" s="3" t="s">
        <v>56</v>
      </c>
      <c r="D4" s="3" t="s">
        <v>54</v>
      </c>
      <c r="E4" s="3" t="s">
        <v>2</v>
      </c>
      <c r="F4" s="3" t="s">
        <v>58</v>
      </c>
      <c r="G4" s="3" t="s">
        <v>60</v>
      </c>
      <c r="H4" s="3" t="s">
        <v>34</v>
      </c>
      <c r="I4" s="3" t="s">
        <v>62</v>
      </c>
      <c r="J4" s="3" t="s">
        <v>63</v>
      </c>
      <c r="K4" s="3" t="s">
        <v>16</v>
      </c>
      <c r="L4" s="3" t="s">
        <v>49</v>
      </c>
      <c r="M4" s="3" t="s">
        <v>23</v>
      </c>
      <c r="N4" s="3" t="s">
        <v>59</v>
      </c>
      <c r="O4" s="3" t="s">
        <v>12</v>
      </c>
      <c r="P4" s="3" t="s">
        <v>1</v>
      </c>
      <c r="Q4" s="3" t="s">
        <v>15</v>
      </c>
      <c r="R4" s="40" t="s">
        <v>18</v>
      </c>
      <c r="S4" s="40" t="s">
        <v>33</v>
      </c>
      <c r="T4" s="40" t="s">
        <v>32</v>
      </c>
      <c r="U4" s="40" t="s">
        <v>17</v>
      </c>
      <c r="V4" s="40" t="s">
        <v>36</v>
      </c>
    </row>
    <row r="5" spans="1:22" ht="20.25" customHeight="1">
      <c r="A5" s="4"/>
      <c r="B5" s="1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34"/>
      <c r="P5" s="34"/>
      <c r="Q5" s="37"/>
      <c r="R5" s="41">
        <f>計算用!R8</f>
        <v>0</v>
      </c>
      <c r="S5" s="23">
        <f>計算用!S8</f>
        <v>0</v>
      </c>
      <c r="T5" s="23">
        <f>計算用!T8</f>
        <v>0</v>
      </c>
      <c r="U5" s="23">
        <f>計算用!U8</f>
        <v>430000</v>
      </c>
      <c r="V5" s="23">
        <f>計算用!V8</f>
        <v>0</v>
      </c>
    </row>
    <row r="6" spans="1:22" ht="20.25" customHeight="1">
      <c r="A6" s="5"/>
      <c r="B6" s="1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5"/>
      <c r="P6" s="35"/>
      <c r="Q6" s="38"/>
      <c r="R6" s="41">
        <f>計算用!R9</f>
        <v>0</v>
      </c>
      <c r="S6" s="23">
        <f>計算用!S9</f>
        <v>0</v>
      </c>
      <c r="T6" s="23">
        <f>計算用!T9</f>
        <v>0</v>
      </c>
      <c r="U6" s="23">
        <f>計算用!U9</f>
        <v>430000</v>
      </c>
      <c r="V6" s="23">
        <f>計算用!V9</f>
        <v>0</v>
      </c>
    </row>
    <row r="7" spans="1:22" ht="20.25" customHeight="1">
      <c r="A7" s="5"/>
      <c r="B7" s="1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5"/>
      <c r="P7" s="35"/>
      <c r="Q7" s="38"/>
      <c r="R7" s="41">
        <f>計算用!R10</f>
        <v>0</v>
      </c>
      <c r="S7" s="23">
        <f>計算用!S10</f>
        <v>0</v>
      </c>
      <c r="T7" s="23">
        <f>計算用!T10</f>
        <v>0</v>
      </c>
      <c r="U7" s="23">
        <f>計算用!U10</f>
        <v>430000</v>
      </c>
      <c r="V7" s="23">
        <f>計算用!V10</f>
        <v>0</v>
      </c>
    </row>
    <row r="8" spans="1:22" ht="20.25" customHeight="1">
      <c r="A8" s="5"/>
      <c r="B8" s="1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5"/>
      <c r="P8" s="35"/>
      <c r="Q8" s="38"/>
      <c r="R8" s="41">
        <f>計算用!R11</f>
        <v>0</v>
      </c>
      <c r="S8" s="23">
        <f>計算用!S11</f>
        <v>0</v>
      </c>
      <c r="T8" s="23">
        <f>計算用!T11</f>
        <v>0</v>
      </c>
      <c r="U8" s="23">
        <f>計算用!U11</f>
        <v>430000</v>
      </c>
      <c r="V8" s="23">
        <f>計算用!V11</f>
        <v>0</v>
      </c>
    </row>
    <row r="9" spans="1:22" ht="20.25" customHeight="1">
      <c r="A9" s="5"/>
      <c r="B9" s="1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5"/>
      <c r="P9" s="35"/>
      <c r="Q9" s="38"/>
      <c r="R9" s="41">
        <f>計算用!R12</f>
        <v>0</v>
      </c>
      <c r="S9" s="23">
        <f>計算用!S12</f>
        <v>0</v>
      </c>
      <c r="T9" s="23">
        <f>計算用!T12</f>
        <v>0</v>
      </c>
      <c r="U9" s="23">
        <f>計算用!U12</f>
        <v>430000</v>
      </c>
      <c r="V9" s="23">
        <f>計算用!V12</f>
        <v>0</v>
      </c>
    </row>
    <row r="10" spans="1:22" ht="20.25" customHeight="1">
      <c r="A10" s="5"/>
      <c r="B10" s="1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35"/>
      <c r="P10" s="35"/>
      <c r="Q10" s="38"/>
      <c r="R10" s="41">
        <f>計算用!R13</f>
        <v>0</v>
      </c>
      <c r="S10" s="23">
        <f>計算用!S13</f>
        <v>0</v>
      </c>
      <c r="T10" s="23">
        <f>計算用!T13</f>
        <v>0</v>
      </c>
      <c r="U10" s="23">
        <f>計算用!U13</f>
        <v>430000</v>
      </c>
      <c r="V10" s="23">
        <f>計算用!V13</f>
        <v>0</v>
      </c>
    </row>
    <row r="11" spans="1:22" ht="20.25" customHeight="1">
      <c r="A11" s="5"/>
      <c r="B11" s="1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35"/>
      <c r="P11" s="35"/>
      <c r="Q11" s="38"/>
      <c r="R11" s="41">
        <f>計算用!R14</f>
        <v>0</v>
      </c>
      <c r="S11" s="23">
        <f>計算用!S14</f>
        <v>0</v>
      </c>
      <c r="T11" s="23">
        <f>計算用!T14</f>
        <v>0</v>
      </c>
      <c r="U11" s="23">
        <f>計算用!U14</f>
        <v>430000</v>
      </c>
      <c r="V11" s="23">
        <f>計算用!V14</f>
        <v>0</v>
      </c>
    </row>
    <row r="12" spans="1:22" ht="20.25" customHeight="1">
      <c r="A12" s="5"/>
      <c r="B12" s="1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35"/>
      <c r="P12" s="35"/>
      <c r="Q12" s="38"/>
      <c r="R12" s="41">
        <f>計算用!R15</f>
        <v>0</v>
      </c>
      <c r="S12" s="23">
        <f>計算用!S15</f>
        <v>0</v>
      </c>
      <c r="T12" s="23">
        <f>計算用!T15</f>
        <v>0</v>
      </c>
      <c r="U12" s="23">
        <f>計算用!U15</f>
        <v>430000</v>
      </c>
      <c r="V12" s="23">
        <f>計算用!V15</f>
        <v>0</v>
      </c>
    </row>
    <row r="13" spans="1:22" ht="20.25" customHeight="1">
      <c r="A13" s="5"/>
      <c r="B13" s="1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35"/>
      <c r="P13" s="35"/>
      <c r="Q13" s="38"/>
      <c r="R13" s="41">
        <f>計算用!R16</f>
        <v>0</v>
      </c>
      <c r="S13" s="23">
        <f>計算用!S16</f>
        <v>0</v>
      </c>
      <c r="T13" s="23">
        <f>計算用!T16</f>
        <v>0</v>
      </c>
      <c r="U13" s="23">
        <f>計算用!U16</f>
        <v>430000</v>
      </c>
      <c r="V13" s="23">
        <f>計算用!V16</f>
        <v>0</v>
      </c>
    </row>
    <row r="14" spans="1:22" ht="20.25" customHeight="1">
      <c r="A14" s="5"/>
      <c r="B14" s="1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35"/>
      <c r="P14" s="35"/>
      <c r="Q14" s="38"/>
      <c r="R14" s="41">
        <f>計算用!R17</f>
        <v>0</v>
      </c>
      <c r="S14" s="23">
        <f>計算用!S17</f>
        <v>0</v>
      </c>
      <c r="T14" s="23">
        <f>計算用!T17</f>
        <v>0</v>
      </c>
      <c r="U14" s="23">
        <f>計算用!U17</f>
        <v>430000</v>
      </c>
      <c r="V14" s="23">
        <f>計算用!V17</f>
        <v>0</v>
      </c>
    </row>
    <row r="15" spans="1:22" ht="20.25" customHeight="1">
      <c r="A15" s="5"/>
      <c r="B15" s="1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35"/>
      <c r="P15" s="35"/>
      <c r="Q15" s="38"/>
      <c r="R15" s="41">
        <f>計算用!R18</f>
        <v>0</v>
      </c>
      <c r="S15" s="23">
        <f>計算用!S18</f>
        <v>0</v>
      </c>
      <c r="T15" s="23">
        <f>計算用!T18</f>
        <v>0</v>
      </c>
      <c r="U15" s="23">
        <f>計算用!U18</f>
        <v>430000</v>
      </c>
      <c r="V15" s="23">
        <f>計算用!V18</f>
        <v>0</v>
      </c>
    </row>
    <row r="16" spans="1:22" ht="20.25" customHeight="1">
      <c r="A16" s="5"/>
      <c r="B16" s="1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35"/>
      <c r="P16" s="35"/>
      <c r="Q16" s="38"/>
      <c r="R16" s="41">
        <f>計算用!R19</f>
        <v>0</v>
      </c>
      <c r="S16" s="23">
        <f>計算用!S19</f>
        <v>0</v>
      </c>
      <c r="T16" s="23">
        <f>計算用!T19</f>
        <v>0</v>
      </c>
      <c r="U16" s="23">
        <f>計算用!U19</f>
        <v>430000</v>
      </c>
      <c r="V16" s="23">
        <f>計算用!V19</f>
        <v>0</v>
      </c>
    </row>
    <row r="17" spans="1:22" ht="20.25" customHeight="1">
      <c r="A17" s="5"/>
      <c r="B17" s="1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35"/>
      <c r="P17" s="35"/>
      <c r="Q17" s="38"/>
      <c r="R17" s="41">
        <f>計算用!R20</f>
        <v>0</v>
      </c>
      <c r="S17" s="23">
        <f>計算用!S20</f>
        <v>0</v>
      </c>
      <c r="T17" s="23">
        <f>計算用!T20</f>
        <v>0</v>
      </c>
      <c r="U17" s="23">
        <f>計算用!U20</f>
        <v>430000</v>
      </c>
      <c r="V17" s="23">
        <f>計算用!V20</f>
        <v>0</v>
      </c>
    </row>
    <row r="18" spans="1:22" ht="20.25" customHeight="1">
      <c r="A18" s="5"/>
      <c r="B18" s="1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35"/>
      <c r="P18" s="35"/>
      <c r="Q18" s="38"/>
      <c r="R18" s="41">
        <f>計算用!R21</f>
        <v>0</v>
      </c>
      <c r="S18" s="23">
        <f>計算用!S21</f>
        <v>0</v>
      </c>
      <c r="T18" s="23">
        <f>計算用!T21</f>
        <v>0</v>
      </c>
      <c r="U18" s="23">
        <f>計算用!U21</f>
        <v>430000</v>
      </c>
      <c r="V18" s="23">
        <f>計算用!V21</f>
        <v>0</v>
      </c>
    </row>
    <row r="19" spans="1:22" ht="20.25" customHeight="1">
      <c r="A19" s="5"/>
      <c r="B19" s="1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35"/>
      <c r="P19" s="35"/>
      <c r="Q19" s="38"/>
      <c r="R19" s="41">
        <f>計算用!R22</f>
        <v>0</v>
      </c>
      <c r="S19" s="23">
        <f>計算用!S22</f>
        <v>0</v>
      </c>
      <c r="T19" s="23">
        <f>計算用!T22</f>
        <v>0</v>
      </c>
      <c r="U19" s="23">
        <f>計算用!U22</f>
        <v>430000</v>
      </c>
      <c r="V19" s="23">
        <f>計算用!V22</f>
        <v>0</v>
      </c>
    </row>
    <row r="20" spans="1:22" ht="20.25" customHeight="1">
      <c r="A20" s="6"/>
      <c r="B20" s="1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36"/>
      <c r="P20" s="36"/>
      <c r="Q20" s="39"/>
      <c r="R20" s="41">
        <f>計算用!R23</f>
        <v>0</v>
      </c>
      <c r="S20" s="23">
        <f>計算用!S23</f>
        <v>0</v>
      </c>
      <c r="T20" s="23">
        <f>計算用!T23</f>
        <v>0</v>
      </c>
      <c r="U20" s="23">
        <f>計算用!U23</f>
        <v>430000</v>
      </c>
      <c r="V20" s="23">
        <f>計算用!V23</f>
        <v>0</v>
      </c>
    </row>
    <row r="22" spans="1:22" ht="20.25" customHeight="1">
      <c r="A22" s="7" t="s">
        <v>110</v>
      </c>
      <c r="B22" s="17"/>
      <c r="C22" s="17"/>
      <c r="D22" s="17"/>
      <c r="E22" s="17"/>
      <c r="F22" s="17"/>
      <c r="G22" s="17"/>
      <c r="H22" s="29"/>
    </row>
    <row r="23" spans="1:22" ht="20.25" customHeight="1">
      <c r="A23" s="8"/>
      <c r="B23" s="18"/>
      <c r="C23" s="18"/>
      <c r="D23" s="18"/>
      <c r="E23" s="18"/>
      <c r="F23" s="18"/>
      <c r="G23" s="18"/>
      <c r="H23" s="30"/>
    </row>
    <row r="24" spans="1:22" ht="20.25" customHeight="1">
      <c r="A24" s="9">
        <f>計算用!AL5</f>
        <v>0</v>
      </c>
      <c r="B24" s="19"/>
      <c r="C24" s="19"/>
      <c r="D24" s="19"/>
      <c r="E24" s="19"/>
      <c r="F24" s="19"/>
      <c r="G24" s="19"/>
      <c r="H24" s="31"/>
    </row>
    <row r="25" spans="1:22" ht="20.25" customHeight="1">
      <c r="A25" s="10"/>
      <c r="B25" s="20"/>
      <c r="C25" s="20"/>
      <c r="D25" s="20"/>
      <c r="E25" s="20"/>
      <c r="F25" s="20"/>
      <c r="G25" s="20"/>
      <c r="H25" s="32"/>
    </row>
    <row r="26" spans="1:22" ht="20.25" customHeight="1">
      <c r="A26" s="11"/>
      <c r="B26" s="21"/>
      <c r="C26" s="21"/>
      <c r="D26" s="21"/>
      <c r="E26" s="21"/>
      <c r="F26" s="21"/>
      <c r="G26" s="21"/>
      <c r="H26" s="33"/>
    </row>
    <row r="28" spans="1:22" ht="20.25" customHeight="1">
      <c r="A28" s="12" t="s">
        <v>109</v>
      </c>
      <c r="B28" s="12" t="s">
        <v>89</v>
      </c>
      <c r="C28" s="27" t="s">
        <v>90</v>
      </c>
      <c r="D28" s="27"/>
      <c r="E28" s="27"/>
      <c r="F28" s="27" t="s">
        <v>91</v>
      </c>
      <c r="G28" s="27"/>
      <c r="H28" s="27"/>
    </row>
    <row r="29" spans="1:22" ht="20.25" customHeight="1">
      <c r="A29" s="13" t="s">
        <v>107</v>
      </c>
      <c r="B29" s="22">
        <v>7.0000000000000007e-002</v>
      </c>
      <c r="C29" s="22">
        <v>2.5999999999999999e-002</v>
      </c>
      <c r="D29" s="22"/>
      <c r="E29" s="22"/>
      <c r="F29" s="22">
        <v>2.1000000000000001e-002</v>
      </c>
      <c r="G29" s="22"/>
      <c r="H29" s="22"/>
    </row>
    <row r="30" spans="1:22" ht="20.25" customHeight="1">
      <c r="A30" s="13" t="s">
        <v>29</v>
      </c>
      <c r="B30" s="23">
        <v>25000</v>
      </c>
      <c r="C30" s="23">
        <v>10600</v>
      </c>
      <c r="D30" s="23"/>
      <c r="E30" s="23"/>
      <c r="F30" s="23">
        <v>11400</v>
      </c>
      <c r="G30" s="23"/>
      <c r="H30" s="23"/>
    </row>
    <row r="31" spans="1:22" ht="20.25" customHeight="1">
      <c r="A31" s="13" t="s">
        <v>39</v>
      </c>
      <c r="B31" s="23">
        <v>23000</v>
      </c>
      <c r="C31" s="23">
        <v>7700</v>
      </c>
      <c r="D31" s="23"/>
      <c r="E31" s="23"/>
      <c r="F31" s="23">
        <v>5400</v>
      </c>
      <c r="G31" s="28"/>
      <c r="H31" s="28"/>
    </row>
    <row r="32" spans="1:22" ht="20.25" customHeight="1">
      <c r="A32" s="13" t="s">
        <v>93</v>
      </c>
      <c r="B32" s="23">
        <v>660000</v>
      </c>
      <c r="C32" s="23">
        <v>260000</v>
      </c>
      <c r="D32" s="23"/>
      <c r="E32" s="23"/>
      <c r="F32" s="23">
        <v>170000</v>
      </c>
      <c r="G32" s="28"/>
      <c r="H32" s="28"/>
    </row>
  </sheetData>
  <mergeCells count="13">
    <mergeCell ref="C28:E28"/>
    <mergeCell ref="F28:H28"/>
    <mergeCell ref="C29:E29"/>
    <mergeCell ref="F29:H29"/>
    <mergeCell ref="C30:E30"/>
    <mergeCell ref="F30:H30"/>
    <mergeCell ref="C31:E31"/>
    <mergeCell ref="F31:H31"/>
    <mergeCell ref="C32:E32"/>
    <mergeCell ref="F32:H32"/>
    <mergeCell ref="A1:N2"/>
    <mergeCell ref="A22:H23"/>
    <mergeCell ref="A24:H26"/>
  </mergeCells>
  <phoneticPr fontId="1"/>
  <dataValidations count="7">
    <dataValidation allowBlank="1" showDropDown="0" showInputMessage="1" showErrorMessage="1" promptTitle="氏名" prompt="氏名は試算に影響しません。必要に応じて記入してください。" sqref="A5:A20"/>
    <dataValidation type="whole" operator="greaterThanOrEqual" allowBlank="1" showDropDown="0" showInputMessage="1" showErrorMessage="1" promptTitle="その他の所得" prompt="給与・年金以外の所得がある場合は記入してください。収入でないことにご注意ください。" sqref="Q5:Q20">
      <formula1>0</formula1>
    </dataValidation>
    <dataValidation type="whole" operator="greaterThanOrEqual" allowBlank="1" showDropDown="0" showInputMessage="1" showErrorMessage="1" promptTitle="年金収入" prompt="年金の収入（総支給額）を記入してください。" sqref="P5:P20">
      <formula1>0</formula1>
    </dataValidation>
    <dataValidation type="whole" operator="greaterThanOrEqual" allowBlank="1" showDropDown="0" showInputMessage="1" showErrorMessage="1" promptTitle="給与収入" prompt="給与の収入（総支給額）を記入してください。" sqref="O5:O20">
      <formula1>0</formula1>
    </dataValidation>
    <dataValidation type="date" operator="greaterThanOrEqual" allowBlank="1" showDropDown="0" showInputMessage="1" showErrorMessage="1" promptTitle="生年月日" prompt="生年月日は算定に必要なため必ず記入してください。西暦の場合は「1964/2/19」のように「/」で区切ってください。和暦の場合は「S39.2.19」のように元号をローマ字表記して「.」で区切ってください。" sqref="B5:B20">
      <formula1>1</formula1>
    </dataValidation>
    <dataValidation type="list" allowBlank="1" showDropDown="0" showInputMessage="1" showErrorMessage="1" promptTitle="国保資格の有無" prompt="社会保険に加入している等の理由で月末に国保資格がない月には「×」を記入してください。そうでない月は空欄又は「－」としてください。" sqref="C5:N20">
      <formula1>"×,－"</formula1>
    </dataValidation>
    <dataValidation type="whole" operator="greaterThanOrEqual" allowBlank="1" showDropDown="0" showInputMessage="1" showErrorMessage="1" promptTitle="賦課年度" prompt="西暦で記入してください。" sqref="U1">
      <formula1>0</formula1>
    </dataValidation>
  </dataValidations>
  <pageMargins left="0.23622047244094488" right="0.23622047244094488" top="0.74803149606299213" bottom="0.74803149606299213" header="0.31496062992125984" footer="0.31496062992125984"/>
  <pageSetup paperSize="9" scale="60" fitToWidth="1" fitToHeight="1" orientation="landscape" usePrinterDefaults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Y28"/>
  <sheetViews>
    <sheetView workbookViewId="0">
      <pane xSplit="2" ySplit="7" topLeftCell="BJ8" activePane="bottomRight" state="frozen"/>
      <selection pane="topRight"/>
      <selection pane="bottomLeft"/>
      <selection pane="bottomRight" activeCell="BX17" sqref="BX17"/>
    </sheetView>
  </sheetViews>
  <sheetFormatPr defaultRowHeight="18.75"/>
  <cols>
    <col min="1" max="2" width="15" customWidth="1"/>
    <col min="3" max="14" width="5" customWidth="1" outlineLevel="1"/>
    <col min="15" max="17" width="15" customWidth="1"/>
    <col min="18" max="21" width="15" style="43" customWidth="1" outlineLevel="1"/>
    <col min="22" max="22" width="15" style="43" customWidth="1"/>
    <col min="23" max="26" width="10" style="43" customWidth="1" outlineLevel="2"/>
    <col min="27" max="27" width="10" style="43" customWidth="1" outlineLevel="1"/>
    <col min="28" max="31" width="10" style="43" customWidth="1" outlineLevel="2"/>
    <col min="32" max="32" width="10" style="43" customWidth="1" outlineLevel="1"/>
    <col min="33" max="36" width="10" style="43" customWidth="1" outlineLevel="2"/>
    <col min="37" max="37" width="10" style="43" customWidth="1" outlineLevel="1"/>
    <col min="38" max="38" width="10" style="43" customWidth="1"/>
    <col min="39" max="77" width="10" style="43" customWidth="1" outlineLevel="1"/>
  </cols>
  <sheetData>
    <row r="1" spans="1:77">
      <c r="A1" s="44" t="s">
        <v>104</v>
      </c>
      <c r="W1" s="82" t="s">
        <v>89</v>
      </c>
      <c r="X1" s="85" t="s">
        <v>89</v>
      </c>
      <c r="Y1" s="85" t="s">
        <v>89</v>
      </c>
      <c r="Z1" s="85" t="s">
        <v>89</v>
      </c>
      <c r="AA1" s="86" t="s">
        <v>89</v>
      </c>
      <c r="AB1" s="82" t="s">
        <v>90</v>
      </c>
      <c r="AC1" s="85" t="s">
        <v>90</v>
      </c>
      <c r="AD1" s="85" t="s">
        <v>90</v>
      </c>
      <c r="AE1" s="85" t="s">
        <v>90</v>
      </c>
      <c r="AF1" s="86" t="s">
        <v>90</v>
      </c>
      <c r="AG1" s="82" t="s">
        <v>91</v>
      </c>
      <c r="AH1" s="85" t="s">
        <v>91</v>
      </c>
      <c r="AI1" s="85" t="s">
        <v>91</v>
      </c>
      <c r="AJ1" s="85" t="s">
        <v>91</v>
      </c>
      <c r="AK1" s="86" t="s">
        <v>91</v>
      </c>
      <c r="AL1" s="79" t="s">
        <v>99</v>
      </c>
    </row>
    <row r="2" spans="1:77">
      <c r="A2" s="45">
        <f>記入用!賦課年度</f>
        <v>2025</v>
      </c>
      <c r="W2" s="79" t="s">
        <v>11</v>
      </c>
      <c r="X2" s="79" t="s">
        <v>29</v>
      </c>
      <c r="Y2" s="79" t="s">
        <v>92</v>
      </c>
      <c r="Z2" s="79" t="s">
        <v>93</v>
      </c>
      <c r="AA2" s="87"/>
      <c r="AB2" s="79" t="s">
        <v>11</v>
      </c>
      <c r="AC2" s="79" t="s">
        <v>29</v>
      </c>
      <c r="AD2" s="79" t="s">
        <v>92</v>
      </c>
      <c r="AE2" s="79" t="s">
        <v>93</v>
      </c>
      <c r="AF2" s="87"/>
      <c r="AG2" s="79" t="s">
        <v>11</v>
      </c>
      <c r="AH2" s="79" t="s">
        <v>29</v>
      </c>
      <c r="AI2" s="79" t="s">
        <v>92</v>
      </c>
      <c r="AJ2" s="79" t="s">
        <v>93</v>
      </c>
      <c r="AK2" s="87"/>
      <c r="AL2" s="87"/>
      <c r="AM2" s="43" t="s">
        <v>108</v>
      </c>
      <c r="BA2" s="43" t="s">
        <v>38</v>
      </c>
      <c r="BN2" s="43" t="s">
        <v>106</v>
      </c>
    </row>
    <row r="3" spans="1:77">
      <c r="A3" s="46" t="str">
        <f>TEXT(DATE(賦課年度,4,1),"(ggge年度)")</f>
        <v>(令和7年度)</v>
      </c>
      <c r="V3" s="79" t="s">
        <v>105</v>
      </c>
      <c r="W3" s="83">
        <f>記入用!B29</f>
        <v>7.0000000000000007e-002</v>
      </c>
      <c r="X3" s="71">
        <f>記入用!B30</f>
        <v>25000</v>
      </c>
      <c r="Y3" s="71">
        <f>記入用!B31</f>
        <v>23000</v>
      </c>
      <c r="Z3" s="71">
        <f>記入用!B32</f>
        <v>660000</v>
      </c>
      <c r="AA3" s="88"/>
      <c r="AB3" s="83">
        <f>記入用!C29</f>
        <v>2.5999999999999999e-002</v>
      </c>
      <c r="AC3" s="71">
        <f>記入用!C30</f>
        <v>10600</v>
      </c>
      <c r="AD3" s="71">
        <f>記入用!C31</f>
        <v>7700</v>
      </c>
      <c r="AE3" s="71">
        <f>記入用!C32</f>
        <v>260000</v>
      </c>
      <c r="AF3" s="88"/>
      <c r="AG3" s="83">
        <f>記入用!F29</f>
        <v>2.1000000000000001e-002</v>
      </c>
      <c r="AH3" s="71">
        <f>記入用!F30</f>
        <v>11400</v>
      </c>
      <c r="AI3" s="71">
        <f>記入用!F31</f>
        <v>5400</v>
      </c>
      <c r="AJ3" s="71">
        <f>記入用!F32</f>
        <v>170000</v>
      </c>
      <c r="AK3" s="88"/>
      <c r="AL3" s="88"/>
      <c r="AM3" s="94">
        <f>DATE(賦課年度,4,30)</f>
        <v>45777</v>
      </c>
      <c r="AN3" s="94">
        <f t="shared" ref="AN3:AX4" si="0">EOMONTH(AM3,1)</f>
        <v>45808</v>
      </c>
      <c r="AO3" s="94">
        <f t="shared" si="0"/>
        <v>45838</v>
      </c>
      <c r="AP3" s="94">
        <f t="shared" si="0"/>
        <v>45869</v>
      </c>
      <c r="AQ3" s="94">
        <f t="shared" si="0"/>
        <v>45900</v>
      </c>
      <c r="AR3" s="94">
        <f t="shared" si="0"/>
        <v>45930</v>
      </c>
      <c r="AS3" s="94">
        <f t="shared" si="0"/>
        <v>45961</v>
      </c>
      <c r="AT3" s="94">
        <f t="shared" si="0"/>
        <v>45991</v>
      </c>
      <c r="AU3" s="94">
        <f t="shared" si="0"/>
        <v>46022</v>
      </c>
      <c r="AV3" s="94">
        <f t="shared" si="0"/>
        <v>46053</v>
      </c>
      <c r="AW3" s="94">
        <f t="shared" si="0"/>
        <v>46081</v>
      </c>
      <c r="AX3" s="94">
        <f t="shared" si="0"/>
        <v>46112</v>
      </c>
      <c r="AY3" s="94"/>
      <c r="BA3" s="94">
        <f>DATE(賦課年度-40,4,30)</f>
        <v>31167</v>
      </c>
      <c r="BB3" s="94">
        <f t="shared" ref="BB3:BL4" si="1">EOMONTH(BA3,1)</f>
        <v>31198</v>
      </c>
      <c r="BC3" s="94">
        <f t="shared" si="1"/>
        <v>31228</v>
      </c>
      <c r="BD3" s="94">
        <f t="shared" si="1"/>
        <v>31259</v>
      </c>
      <c r="BE3" s="94">
        <f t="shared" si="1"/>
        <v>31290</v>
      </c>
      <c r="BF3" s="94">
        <f t="shared" si="1"/>
        <v>31320</v>
      </c>
      <c r="BG3" s="94">
        <f t="shared" si="1"/>
        <v>31351</v>
      </c>
      <c r="BH3" s="94">
        <f t="shared" si="1"/>
        <v>31381</v>
      </c>
      <c r="BI3" s="94">
        <f t="shared" si="1"/>
        <v>31412</v>
      </c>
      <c r="BJ3" s="94">
        <f t="shared" si="1"/>
        <v>31443</v>
      </c>
      <c r="BK3" s="94">
        <f t="shared" si="1"/>
        <v>31471</v>
      </c>
      <c r="BL3" s="94">
        <f t="shared" si="1"/>
        <v>31502</v>
      </c>
      <c r="BN3" s="94">
        <f>DATE(賦課年度-65,1,1)</f>
        <v>21916</v>
      </c>
    </row>
    <row r="4" spans="1:77">
      <c r="W4" s="79" t="s">
        <v>94</v>
      </c>
      <c r="X4" s="79" t="s">
        <v>29</v>
      </c>
      <c r="Y4" s="79" t="s">
        <v>39</v>
      </c>
      <c r="Z4" s="79" t="s">
        <v>93</v>
      </c>
      <c r="AA4" s="79" t="s">
        <v>95</v>
      </c>
      <c r="AB4" s="79" t="s">
        <v>94</v>
      </c>
      <c r="AC4" s="79" t="s">
        <v>29</v>
      </c>
      <c r="AD4" s="79" t="s">
        <v>39</v>
      </c>
      <c r="AE4" s="79" t="s">
        <v>93</v>
      </c>
      <c r="AF4" s="79" t="s">
        <v>95</v>
      </c>
      <c r="AG4" s="79" t="s">
        <v>94</v>
      </c>
      <c r="AH4" s="79" t="s">
        <v>29</v>
      </c>
      <c r="AI4" s="79" t="s">
        <v>39</v>
      </c>
      <c r="AJ4" s="79" t="s">
        <v>93</v>
      </c>
      <c r="AK4" s="79" t="s">
        <v>95</v>
      </c>
      <c r="AL4" s="92" t="s">
        <v>95</v>
      </c>
      <c r="AM4" s="94">
        <f>DATE(賦課年度-75,4,30)</f>
        <v>18383</v>
      </c>
      <c r="AN4" s="94">
        <f t="shared" si="0"/>
        <v>18414</v>
      </c>
      <c r="AO4" s="94">
        <f t="shared" si="0"/>
        <v>18444</v>
      </c>
      <c r="AP4" s="94">
        <f t="shared" si="0"/>
        <v>18475</v>
      </c>
      <c r="AQ4" s="94">
        <f t="shared" si="0"/>
        <v>18506</v>
      </c>
      <c r="AR4" s="94">
        <f t="shared" si="0"/>
        <v>18536</v>
      </c>
      <c r="AS4" s="94">
        <f t="shared" si="0"/>
        <v>18567</v>
      </c>
      <c r="AT4" s="94">
        <f t="shared" si="0"/>
        <v>18597</v>
      </c>
      <c r="AU4" s="94">
        <f t="shared" si="0"/>
        <v>18628</v>
      </c>
      <c r="AV4" s="94">
        <f t="shared" si="0"/>
        <v>18659</v>
      </c>
      <c r="AW4" s="94">
        <f t="shared" si="0"/>
        <v>18687</v>
      </c>
      <c r="AX4" s="94">
        <f t="shared" si="0"/>
        <v>18718</v>
      </c>
      <c r="AY4" s="43">
        <f>COUNTIF(AY8:AY23,"&gt;0")</f>
        <v>0</v>
      </c>
      <c r="BA4" s="94">
        <f>DATE(賦課年度-65,4,30)</f>
        <v>22036</v>
      </c>
      <c r="BB4" s="94">
        <f t="shared" si="1"/>
        <v>22067</v>
      </c>
      <c r="BC4" s="94">
        <f t="shared" si="1"/>
        <v>22097</v>
      </c>
      <c r="BD4" s="94">
        <f t="shared" si="1"/>
        <v>22128</v>
      </c>
      <c r="BE4" s="94">
        <f t="shared" si="1"/>
        <v>22159</v>
      </c>
      <c r="BF4" s="94">
        <f t="shared" si="1"/>
        <v>22189</v>
      </c>
      <c r="BG4" s="94">
        <f t="shared" si="1"/>
        <v>22220</v>
      </c>
      <c r="BH4" s="94">
        <f t="shared" si="1"/>
        <v>22250</v>
      </c>
      <c r="BI4" s="94">
        <f t="shared" si="1"/>
        <v>22281</v>
      </c>
      <c r="BJ4" s="94">
        <f t="shared" si="1"/>
        <v>22312</v>
      </c>
      <c r="BK4" s="94">
        <f t="shared" si="1"/>
        <v>22340</v>
      </c>
      <c r="BL4" s="94">
        <f t="shared" si="1"/>
        <v>22371</v>
      </c>
      <c r="BM4" s="43">
        <f>COUNTIF(BM8:BM23,"&gt;0")</f>
        <v>0</v>
      </c>
      <c r="BN4" s="43">
        <v>-1</v>
      </c>
    </row>
    <row r="5" spans="1:77">
      <c r="Q5" s="58"/>
      <c r="V5" s="79" t="str">
        <f>"月割("&amp;AY5&amp;"か月)"</f>
        <v>月割(0か月)</v>
      </c>
      <c r="W5" s="78">
        <f>SUM(W8:W23)</f>
        <v>0</v>
      </c>
      <c r="X5" s="78">
        <f>SUM(X8:X23)</f>
        <v>0</v>
      </c>
      <c r="Y5" s="78">
        <f>Y3*$AY5/12</f>
        <v>0</v>
      </c>
      <c r="Z5" s="78">
        <f>Z3*$AY5/12</f>
        <v>0</v>
      </c>
      <c r="AA5" s="78">
        <f>MIN(ROUNDDOWN(SUM(W5:Y5),-2),Z5)</f>
        <v>0</v>
      </c>
      <c r="AB5" s="78">
        <f>SUM(AB8:AB23)</f>
        <v>0</v>
      </c>
      <c r="AC5" s="78">
        <f>SUM(AC8:AC23)</f>
        <v>0</v>
      </c>
      <c r="AD5" s="78">
        <f>AD3*$AY5/12</f>
        <v>0</v>
      </c>
      <c r="AE5" s="78">
        <f>AE3*$AY5/12</f>
        <v>0</v>
      </c>
      <c r="AF5" s="78">
        <f>MIN(ROUNDDOWN(SUM(AB5:AD5),-2),AE5)</f>
        <v>0</v>
      </c>
      <c r="AG5" s="78">
        <f>SUM(AG8:AG23)</f>
        <v>0</v>
      </c>
      <c r="AH5" s="78">
        <f>SUM(AH8:AH23)</f>
        <v>0</v>
      </c>
      <c r="AI5" s="78">
        <f>AI3*$BM5/12</f>
        <v>0</v>
      </c>
      <c r="AJ5" s="78">
        <f>AJ3*$BM5/12</f>
        <v>0</v>
      </c>
      <c r="AK5" s="81">
        <f>MIN(ROUNDDOWN(SUM(AG5:AI5),-2),AJ5)</f>
        <v>0</v>
      </c>
      <c r="AL5" s="93">
        <f>SUM(AA5,AF5,AK5)</f>
        <v>0</v>
      </c>
      <c r="AM5" s="94" t="b">
        <f t="shared" ref="AM5:AX5" si="2">OR(AM8:AM23)</f>
        <v>0</v>
      </c>
      <c r="AN5" s="94" t="b">
        <f t="shared" si="2"/>
        <v>0</v>
      </c>
      <c r="AO5" s="94" t="b">
        <f t="shared" si="2"/>
        <v>0</v>
      </c>
      <c r="AP5" s="94" t="b">
        <f t="shared" si="2"/>
        <v>0</v>
      </c>
      <c r="AQ5" s="94" t="b">
        <f t="shared" si="2"/>
        <v>0</v>
      </c>
      <c r="AR5" s="94" t="b">
        <f t="shared" si="2"/>
        <v>0</v>
      </c>
      <c r="AS5" s="94" t="b">
        <f t="shared" si="2"/>
        <v>0</v>
      </c>
      <c r="AT5" s="94" t="b">
        <f t="shared" si="2"/>
        <v>0</v>
      </c>
      <c r="AU5" s="94" t="b">
        <f t="shared" si="2"/>
        <v>0</v>
      </c>
      <c r="AV5" s="94" t="b">
        <f t="shared" si="2"/>
        <v>0</v>
      </c>
      <c r="AW5" s="94" t="b">
        <f t="shared" si="2"/>
        <v>0</v>
      </c>
      <c r="AX5" s="94" t="b">
        <f t="shared" si="2"/>
        <v>0</v>
      </c>
      <c r="AY5" s="43">
        <f>COUNTIF(AM5:AX5,TRUE)</f>
        <v>0</v>
      </c>
      <c r="BA5" s="94" t="b">
        <f t="shared" ref="BA5:BL5" si="3">OR(BA8:BA23)</f>
        <v>0</v>
      </c>
      <c r="BB5" s="94" t="b">
        <f t="shared" si="3"/>
        <v>0</v>
      </c>
      <c r="BC5" s="94" t="b">
        <f t="shared" si="3"/>
        <v>0</v>
      </c>
      <c r="BD5" s="94" t="b">
        <f t="shared" si="3"/>
        <v>0</v>
      </c>
      <c r="BE5" s="94" t="b">
        <f t="shared" si="3"/>
        <v>0</v>
      </c>
      <c r="BF5" s="94" t="b">
        <f t="shared" si="3"/>
        <v>0</v>
      </c>
      <c r="BG5" s="94" t="b">
        <f t="shared" si="3"/>
        <v>0</v>
      </c>
      <c r="BH5" s="94" t="b">
        <f t="shared" si="3"/>
        <v>0</v>
      </c>
      <c r="BI5" s="94" t="b">
        <f t="shared" si="3"/>
        <v>0</v>
      </c>
      <c r="BJ5" s="94" t="b">
        <f t="shared" si="3"/>
        <v>0</v>
      </c>
      <c r="BK5" s="94" t="b">
        <f t="shared" si="3"/>
        <v>0</v>
      </c>
      <c r="BL5" s="94" t="b">
        <f t="shared" si="3"/>
        <v>0</v>
      </c>
      <c r="BM5" s="43">
        <f>COUNTIF(BA5:BL5,TRUE)</f>
        <v>0</v>
      </c>
    </row>
    <row r="6" spans="1:77">
      <c r="C6" t="s">
        <v>88</v>
      </c>
    </row>
    <row r="7" spans="1:77">
      <c r="A7" s="3" t="s">
        <v>7</v>
      </c>
      <c r="B7" s="50" t="s">
        <v>4</v>
      </c>
      <c r="C7" s="54" t="s">
        <v>56</v>
      </c>
      <c r="D7" s="3" t="s">
        <v>54</v>
      </c>
      <c r="E7" s="3" t="s">
        <v>2</v>
      </c>
      <c r="F7" s="3" t="s">
        <v>58</v>
      </c>
      <c r="G7" s="3" t="s">
        <v>60</v>
      </c>
      <c r="H7" s="3" t="s">
        <v>34</v>
      </c>
      <c r="I7" s="3" t="s">
        <v>62</v>
      </c>
      <c r="J7" s="3" t="s">
        <v>63</v>
      </c>
      <c r="K7" s="3" t="s">
        <v>16</v>
      </c>
      <c r="L7" s="3" t="s">
        <v>49</v>
      </c>
      <c r="M7" s="3" t="s">
        <v>23</v>
      </c>
      <c r="N7" s="62" t="s">
        <v>59</v>
      </c>
      <c r="O7" s="66" t="s">
        <v>12</v>
      </c>
      <c r="P7" s="3" t="s">
        <v>1</v>
      </c>
      <c r="Q7" s="50" t="s">
        <v>15</v>
      </c>
      <c r="R7" s="76" t="s">
        <v>18</v>
      </c>
      <c r="S7" s="40" t="s">
        <v>33</v>
      </c>
      <c r="T7" s="40" t="s">
        <v>32</v>
      </c>
      <c r="U7" s="40" t="s">
        <v>17</v>
      </c>
      <c r="V7" s="80" t="s">
        <v>36</v>
      </c>
      <c r="W7" s="76" t="s">
        <v>81</v>
      </c>
      <c r="X7" s="40" t="s">
        <v>5</v>
      </c>
      <c r="Y7" s="40" t="s">
        <v>101</v>
      </c>
      <c r="Z7" s="40" t="s">
        <v>26</v>
      </c>
      <c r="AA7" s="89" t="s">
        <v>96</v>
      </c>
      <c r="AB7" s="91" t="s">
        <v>82</v>
      </c>
      <c r="AC7" s="40" t="s">
        <v>83</v>
      </c>
      <c r="AD7" s="40" t="s">
        <v>102</v>
      </c>
      <c r="AE7" s="40" t="s">
        <v>86</v>
      </c>
      <c r="AF7" s="80" t="s">
        <v>97</v>
      </c>
      <c r="AG7" s="76" t="s">
        <v>84</v>
      </c>
      <c r="AH7" s="40" t="s">
        <v>85</v>
      </c>
      <c r="AI7" s="40" t="s">
        <v>103</v>
      </c>
      <c r="AJ7" s="40" t="s">
        <v>87</v>
      </c>
      <c r="AK7" s="40" t="s">
        <v>98</v>
      </c>
      <c r="AL7" s="89" t="s">
        <v>100</v>
      </c>
      <c r="AM7" s="95" t="s">
        <v>48</v>
      </c>
      <c r="AN7" s="97" t="s">
        <v>44</v>
      </c>
      <c r="AO7" s="97" t="s">
        <v>57</v>
      </c>
      <c r="AP7" s="97" t="s">
        <v>0</v>
      </c>
      <c r="AQ7" s="97" t="s">
        <v>14</v>
      </c>
      <c r="AR7" s="97" t="s">
        <v>65</v>
      </c>
      <c r="AS7" s="97" t="s">
        <v>66</v>
      </c>
      <c r="AT7" s="97" t="s">
        <v>67</v>
      </c>
      <c r="AU7" s="97" t="s">
        <v>61</v>
      </c>
      <c r="AV7" s="97" t="s">
        <v>68</v>
      </c>
      <c r="AW7" s="97" t="s">
        <v>64</v>
      </c>
      <c r="AX7" s="97" t="s">
        <v>42</v>
      </c>
      <c r="AY7" s="99" t="s">
        <v>31</v>
      </c>
      <c r="AZ7" s="91" t="s">
        <v>21</v>
      </c>
      <c r="BA7" s="97" t="s">
        <v>25</v>
      </c>
      <c r="BB7" s="97" t="s">
        <v>41</v>
      </c>
      <c r="BC7" s="97" t="s">
        <v>53</v>
      </c>
      <c r="BD7" s="97" t="s">
        <v>69</v>
      </c>
      <c r="BE7" s="97" t="s">
        <v>70</v>
      </c>
      <c r="BF7" s="97" t="s">
        <v>72</v>
      </c>
      <c r="BG7" s="97" t="s">
        <v>71</v>
      </c>
      <c r="BH7" s="97" t="s">
        <v>73</v>
      </c>
      <c r="BI7" s="97" t="s">
        <v>74</v>
      </c>
      <c r="BJ7" s="97" t="s">
        <v>75</v>
      </c>
      <c r="BK7" s="97" t="s">
        <v>76</v>
      </c>
      <c r="BL7" s="97" t="s">
        <v>77</v>
      </c>
      <c r="BM7" s="80" t="s">
        <v>78</v>
      </c>
      <c r="BN7" s="103" t="s">
        <v>79</v>
      </c>
      <c r="BO7" s="91" t="s">
        <v>20</v>
      </c>
      <c r="BP7" s="40" t="s">
        <v>22</v>
      </c>
      <c r="BQ7" s="80" t="s">
        <v>28</v>
      </c>
      <c r="BR7" s="76" t="s">
        <v>30</v>
      </c>
      <c r="BS7" s="40" t="s">
        <v>27</v>
      </c>
      <c r="BT7" s="40" t="s">
        <v>80</v>
      </c>
      <c r="BU7" s="40" t="s">
        <v>19</v>
      </c>
      <c r="BV7" s="89" t="s">
        <v>43</v>
      </c>
      <c r="BW7" s="91" t="s">
        <v>24</v>
      </c>
      <c r="BX7" s="80" t="s">
        <v>35</v>
      </c>
      <c r="BY7" s="76" t="s">
        <v>51</v>
      </c>
    </row>
    <row r="8" spans="1:77">
      <c r="A8" s="47" t="str">
        <f>記入用!A5&amp;""</f>
        <v/>
      </c>
      <c r="B8" s="51">
        <f>記入用!B5</f>
        <v>0</v>
      </c>
      <c r="C8" s="55" t="str">
        <f>記入用!C5&amp;""</f>
        <v/>
      </c>
      <c r="D8" s="59" t="str">
        <f>記入用!D5&amp;""</f>
        <v/>
      </c>
      <c r="E8" s="59" t="str">
        <f>記入用!E5&amp;""</f>
        <v/>
      </c>
      <c r="F8" s="59" t="str">
        <f>記入用!F5&amp;""</f>
        <v/>
      </c>
      <c r="G8" s="59" t="str">
        <f>記入用!G5&amp;""</f>
        <v/>
      </c>
      <c r="H8" s="59" t="str">
        <f>記入用!H5&amp;""</f>
        <v/>
      </c>
      <c r="I8" s="59" t="str">
        <f>記入用!I5&amp;""</f>
        <v/>
      </c>
      <c r="J8" s="59" t="str">
        <f>記入用!J5&amp;""</f>
        <v/>
      </c>
      <c r="K8" s="59" t="str">
        <f>記入用!K5&amp;""</f>
        <v/>
      </c>
      <c r="L8" s="59" t="str">
        <f>記入用!L5&amp;""</f>
        <v/>
      </c>
      <c r="M8" s="59" t="str">
        <f>記入用!M5&amp;""</f>
        <v/>
      </c>
      <c r="N8" s="63" t="str">
        <f>記入用!N5&amp;""</f>
        <v/>
      </c>
      <c r="O8" s="67">
        <f>記入用!O5</f>
        <v>0</v>
      </c>
      <c r="P8" s="70">
        <f>記入用!P5</f>
        <v>0</v>
      </c>
      <c r="Q8" s="73">
        <f>記入用!Q5</f>
        <v>0</v>
      </c>
      <c r="R8" s="77">
        <f t="shared" ref="R8:R23" si="4">ROUNDDOWN(IF(BO8=1,O8,ROUNDDOWN(O8*BO8,-3))*BP8+BQ8,0)</f>
        <v>0</v>
      </c>
      <c r="S8" s="78">
        <f t="shared" ref="S8:S23" si="5">MAX(BT8+BV8,0)</f>
        <v>0</v>
      </c>
      <c r="T8" s="78">
        <f t="shared" ref="T8:T23" si="6">MAX(BW8+BX8-100000,0)</f>
        <v>0</v>
      </c>
      <c r="U8" s="78">
        <f>VLOOKUP(BY8,所得算定マスタ!$Q$2:$R$4,2,TRUE)</f>
        <v>430000</v>
      </c>
      <c r="V8" s="81">
        <f t="shared" ref="V8:V23" si="7">MAX(Q8+R8+S8-T8-U8,0)</f>
        <v>0</v>
      </c>
      <c r="W8" s="84">
        <f t="shared" ref="W8:W23" si="8">$V8*W$3*$AY8/12</f>
        <v>0</v>
      </c>
      <c r="X8" s="78">
        <f t="shared" ref="X8:X23" si="9">X$3*$AY8/12</f>
        <v>0</v>
      </c>
      <c r="Y8" s="78">
        <f t="shared" ref="Y8:Y23" si="10">IF(AY8&gt;0,Y$5/AY$4,0)</f>
        <v>0</v>
      </c>
      <c r="Z8" s="78">
        <f t="shared" ref="Z8:Z23" si="11">SUM(W8:Y8)</f>
        <v>0</v>
      </c>
      <c r="AA8" s="90">
        <f t="shared" ref="AA8:AA23" si="12">IFERROR(AA$5*Z8/SUM(Z$8:Z$23),0)</f>
        <v>0</v>
      </c>
      <c r="AB8" s="77">
        <f t="shared" ref="AB8:AB23" si="13">$V8*AB$3*$AY8/12</f>
        <v>0</v>
      </c>
      <c r="AC8" s="78">
        <f t="shared" ref="AC8:AC23" si="14">AC$3*$AY8/12</f>
        <v>0</v>
      </c>
      <c r="AD8" s="78">
        <f t="shared" ref="AD8:AD23" si="15">IF(AY8&gt;0,AD$5/AY$4,0)</f>
        <v>0</v>
      </c>
      <c r="AE8" s="78">
        <f t="shared" ref="AE8:AE23" si="16">SUM(AB8:AD8)</f>
        <v>0</v>
      </c>
      <c r="AF8" s="81">
        <f t="shared" ref="AF8:AF23" si="17">IFERROR(AF$5*AE8/SUM(AE$8:AE$23),0)</f>
        <v>0</v>
      </c>
      <c r="AG8" s="84">
        <f t="shared" ref="AG8:AG23" si="18">$V8*AG$3*$BM8/12</f>
        <v>0</v>
      </c>
      <c r="AH8" s="78">
        <f t="shared" ref="AH8:AH23" si="19">AH$3*$BM8/12</f>
        <v>0</v>
      </c>
      <c r="AI8" s="78">
        <f t="shared" ref="AI8:AI23" si="20">IF(BM8&gt;0,AI$5/BM$4,0)</f>
        <v>0</v>
      </c>
      <c r="AJ8" s="78">
        <f t="shared" ref="AJ8:AJ23" si="21">SUM(AG8:AI8)</f>
        <v>0</v>
      </c>
      <c r="AK8" s="78">
        <f t="shared" ref="AK8:AK23" si="22">IFERROR(AK$5*AJ8/SUM(AJ$8:AJ$23),0)</f>
        <v>0</v>
      </c>
      <c r="AL8" s="90">
        <f t="shared" ref="AL8:AL23" si="23">SUM(AA8,AF8,AK8)</f>
        <v>0</v>
      </c>
      <c r="AM8" s="96" t="b">
        <f t="shared" ref="AM8:AX23" si="24">AND(C8&lt;&gt;"×",$B8&lt;=AM$3,NOT($B8&lt;=AM$4))</f>
        <v>0</v>
      </c>
      <c r="AN8" s="98" t="b">
        <f t="shared" si="24"/>
        <v>0</v>
      </c>
      <c r="AO8" s="98" t="b">
        <f t="shared" si="24"/>
        <v>0</v>
      </c>
      <c r="AP8" s="98" t="b">
        <f t="shared" si="24"/>
        <v>0</v>
      </c>
      <c r="AQ8" s="98" t="b">
        <f t="shared" si="24"/>
        <v>0</v>
      </c>
      <c r="AR8" s="98" t="b">
        <f t="shared" si="24"/>
        <v>0</v>
      </c>
      <c r="AS8" s="98" t="b">
        <f t="shared" si="24"/>
        <v>0</v>
      </c>
      <c r="AT8" s="98" t="b">
        <f t="shared" si="24"/>
        <v>0</v>
      </c>
      <c r="AU8" s="98" t="b">
        <f t="shared" si="24"/>
        <v>0</v>
      </c>
      <c r="AV8" s="98" t="b">
        <f t="shared" si="24"/>
        <v>0</v>
      </c>
      <c r="AW8" s="98" t="b">
        <f t="shared" si="24"/>
        <v>0</v>
      </c>
      <c r="AX8" s="98" t="b">
        <f t="shared" si="24"/>
        <v>0</v>
      </c>
      <c r="AY8" s="100">
        <f t="shared" ref="AY8:AY23" si="25">COUNTIF(AM8:AX8,TRUE)</f>
        <v>0</v>
      </c>
      <c r="AZ8" s="101">
        <f t="shared" ref="AZ8:AZ23" si="26">EOMONTH(B8,IF(DAY(B8)=1,-1,0))</f>
        <v>31</v>
      </c>
      <c r="BA8" s="98" t="b">
        <f t="shared" ref="BA8:BL23" si="27">AND(AM8,$AZ8&lt;=BA$3,NOT($AZ8&lt;=BA$4))</f>
        <v>0</v>
      </c>
      <c r="BB8" s="98" t="b">
        <f t="shared" si="27"/>
        <v>0</v>
      </c>
      <c r="BC8" s="98" t="b">
        <f t="shared" si="27"/>
        <v>0</v>
      </c>
      <c r="BD8" s="98" t="b">
        <f t="shared" si="27"/>
        <v>0</v>
      </c>
      <c r="BE8" s="98" t="b">
        <f t="shared" si="27"/>
        <v>0</v>
      </c>
      <c r="BF8" s="98" t="b">
        <f t="shared" si="27"/>
        <v>0</v>
      </c>
      <c r="BG8" s="98" t="b">
        <f t="shared" si="27"/>
        <v>0</v>
      </c>
      <c r="BH8" s="98" t="b">
        <f t="shared" si="27"/>
        <v>0</v>
      </c>
      <c r="BI8" s="98" t="b">
        <f t="shared" si="27"/>
        <v>0</v>
      </c>
      <c r="BJ8" s="98" t="b">
        <f t="shared" si="27"/>
        <v>0</v>
      </c>
      <c r="BK8" s="98" t="b">
        <f t="shared" si="27"/>
        <v>0</v>
      </c>
      <c r="BL8" s="98" t="b">
        <f t="shared" si="27"/>
        <v>0</v>
      </c>
      <c r="BM8" s="102">
        <f t="shared" ref="BM8:BM23" si="28">COUNTIF(BA8:BL8,TRUE)</f>
        <v>0</v>
      </c>
      <c r="BN8" s="104" t="b">
        <f t="shared" ref="BN8:BN23" si="29">AND($B8&lt;=BN$3,NOT($B8&lt;=BN$4))</f>
        <v>1</v>
      </c>
      <c r="BO8" s="77">
        <f>VLOOKUP($O8,所得算定マスタ!$A$2:$D$12,2,TRUE)</f>
        <v>0</v>
      </c>
      <c r="BP8" s="78">
        <f>VLOOKUP($O8,所得算定マスタ!$A$2:$D$12,3,TRUE)</f>
        <v>0</v>
      </c>
      <c r="BQ8" s="81">
        <f>VLOOKUP($O8,所得算定マスタ!$A$2:$D$12,4,TRUE)</f>
        <v>0</v>
      </c>
      <c r="BR8" s="84">
        <f>VLOOKUP($P8,IF($BN8,所得算定マスタ!$F$2:$H$6,所得算定マスタ!$J$2:$L$6),2,TRUE)</f>
        <v>1</v>
      </c>
      <c r="BS8" s="78">
        <f>VLOOKUP($P8,IF($BN8,所得算定マスタ!$F$2:$H$6,所得算定マスタ!$J$2:$L$6),3,TRUE)</f>
        <v>-1100000</v>
      </c>
      <c r="BT8" s="78">
        <f t="shared" ref="BT8:BT23" si="30">ROUNDDOWN(P8*BR8+BS8,0)</f>
        <v>-1100000</v>
      </c>
      <c r="BU8" s="78">
        <f t="shared" ref="BU8:BU23" si="31">Q8+R8</f>
        <v>0</v>
      </c>
      <c r="BV8" s="90">
        <f>VLOOKUP($BU8,所得算定マスタ!$N$2:$O$4,2,TRUE)</f>
        <v>0</v>
      </c>
      <c r="BW8" s="77">
        <f t="shared" ref="BW8:BX23" si="32">MIN(R8,100000)</f>
        <v>0</v>
      </c>
      <c r="BX8" s="81">
        <f t="shared" si="32"/>
        <v>0</v>
      </c>
      <c r="BY8" s="84">
        <f t="shared" ref="BY8:BY23" si="33">Q8+R8+S8-T8</f>
        <v>0</v>
      </c>
    </row>
    <row r="9" spans="1:77">
      <c r="A9" s="48" t="str">
        <f>記入用!A6&amp;""</f>
        <v/>
      </c>
      <c r="B9" s="52">
        <f>記入用!B6</f>
        <v>0</v>
      </c>
      <c r="C9" s="56" t="str">
        <f>記入用!C6&amp;""</f>
        <v/>
      </c>
      <c r="D9" s="60" t="str">
        <f>記入用!D6&amp;""</f>
        <v/>
      </c>
      <c r="E9" s="60" t="str">
        <f>記入用!E6&amp;""</f>
        <v/>
      </c>
      <c r="F9" s="60" t="str">
        <f>記入用!F6&amp;""</f>
        <v/>
      </c>
      <c r="G9" s="60" t="str">
        <f>記入用!G6&amp;""</f>
        <v/>
      </c>
      <c r="H9" s="60" t="str">
        <f>記入用!H6&amp;""</f>
        <v/>
      </c>
      <c r="I9" s="60" t="str">
        <f>記入用!I6&amp;""</f>
        <v/>
      </c>
      <c r="J9" s="60" t="str">
        <f>記入用!J6&amp;""</f>
        <v/>
      </c>
      <c r="K9" s="60" t="str">
        <f>記入用!K6&amp;""</f>
        <v/>
      </c>
      <c r="L9" s="60" t="str">
        <f>記入用!L6&amp;""</f>
        <v/>
      </c>
      <c r="M9" s="60" t="str">
        <f>記入用!M6&amp;""</f>
        <v/>
      </c>
      <c r="N9" s="64" t="str">
        <f>記入用!N6&amp;""</f>
        <v/>
      </c>
      <c r="O9" s="68">
        <f>記入用!O6</f>
        <v>0</v>
      </c>
      <c r="P9" s="71">
        <f>記入用!P6</f>
        <v>0</v>
      </c>
      <c r="Q9" s="74">
        <f>記入用!Q6</f>
        <v>0</v>
      </c>
      <c r="R9" s="77">
        <f t="shared" si="4"/>
        <v>0</v>
      </c>
      <c r="S9" s="78">
        <f t="shared" si="5"/>
        <v>0</v>
      </c>
      <c r="T9" s="78">
        <f t="shared" si="6"/>
        <v>0</v>
      </c>
      <c r="U9" s="78">
        <f>VLOOKUP(BY9,所得算定マスタ!$Q$2:$R$4,2,TRUE)</f>
        <v>430000</v>
      </c>
      <c r="V9" s="81">
        <f t="shared" si="7"/>
        <v>0</v>
      </c>
      <c r="W9" s="84">
        <f t="shared" si="8"/>
        <v>0</v>
      </c>
      <c r="X9" s="78">
        <f t="shared" si="9"/>
        <v>0</v>
      </c>
      <c r="Y9" s="78">
        <f t="shared" si="10"/>
        <v>0</v>
      </c>
      <c r="Z9" s="78">
        <f t="shared" si="11"/>
        <v>0</v>
      </c>
      <c r="AA9" s="90">
        <f t="shared" si="12"/>
        <v>0</v>
      </c>
      <c r="AB9" s="77">
        <f t="shared" si="13"/>
        <v>0</v>
      </c>
      <c r="AC9" s="78">
        <f t="shared" si="14"/>
        <v>0</v>
      </c>
      <c r="AD9" s="78">
        <f t="shared" si="15"/>
        <v>0</v>
      </c>
      <c r="AE9" s="78">
        <f t="shared" si="16"/>
        <v>0</v>
      </c>
      <c r="AF9" s="81">
        <f t="shared" si="17"/>
        <v>0</v>
      </c>
      <c r="AG9" s="84">
        <f t="shared" si="18"/>
        <v>0</v>
      </c>
      <c r="AH9" s="78">
        <f t="shared" si="19"/>
        <v>0</v>
      </c>
      <c r="AI9" s="78">
        <f t="shared" si="20"/>
        <v>0</v>
      </c>
      <c r="AJ9" s="78">
        <f t="shared" si="21"/>
        <v>0</v>
      </c>
      <c r="AK9" s="78">
        <f t="shared" si="22"/>
        <v>0</v>
      </c>
      <c r="AL9" s="90">
        <f t="shared" si="23"/>
        <v>0</v>
      </c>
      <c r="AM9" s="96" t="b">
        <f t="shared" si="24"/>
        <v>0</v>
      </c>
      <c r="AN9" s="98" t="b">
        <f t="shared" si="24"/>
        <v>0</v>
      </c>
      <c r="AO9" s="98" t="b">
        <f t="shared" si="24"/>
        <v>0</v>
      </c>
      <c r="AP9" s="98" t="b">
        <f t="shared" si="24"/>
        <v>0</v>
      </c>
      <c r="AQ9" s="98" t="b">
        <f t="shared" si="24"/>
        <v>0</v>
      </c>
      <c r="AR9" s="98" t="b">
        <f t="shared" si="24"/>
        <v>0</v>
      </c>
      <c r="AS9" s="98" t="b">
        <f t="shared" si="24"/>
        <v>0</v>
      </c>
      <c r="AT9" s="98" t="b">
        <f t="shared" si="24"/>
        <v>0</v>
      </c>
      <c r="AU9" s="98" t="b">
        <f t="shared" si="24"/>
        <v>0</v>
      </c>
      <c r="AV9" s="98" t="b">
        <f t="shared" si="24"/>
        <v>0</v>
      </c>
      <c r="AW9" s="98" t="b">
        <f t="shared" si="24"/>
        <v>0</v>
      </c>
      <c r="AX9" s="98" t="b">
        <f t="shared" si="24"/>
        <v>0</v>
      </c>
      <c r="AY9" s="100">
        <f t="shared" si="25"/>
        <v>0</v>
      </c>
      <c r="AZ9" s="101">
        <f t="shared" si="26"/>
        <v>31</v>
      </c>
      <c r="BA9" s="98" t="b">
        <f t="shared" si="27"/>
        <v>0</v>
      </c>
      <c r="BB9" s="98" t="b">
        <f t="shared" si="27"/>
        <v>0</v>
      </c>
      <c r="BC9" s="98" t="b">
        <f t="shared" si="27"/>
        <v>0</v>
      </c>
      <c r="BD9" s="98" t="b">
        <f t="shared" si="27"/>
        <v>0</v>
      </c>
      <c r="BE9" s="98" t="b">
        <f t="shared" si="27"/>
        <v>0</v>
      </c>
      <c r="BF9" s="98" t="b">
        <f t="shared" si="27"/>
        <v>0</v>
      </c>
      <c r="BG9" s="98" t="b">
        <f t="shared" si="27"/>
        <v>0</v>
      </c>
      <c r="BH9" s="98" t="b">
        <f t="shared" si="27"/>
        <v>0</v>
      </c>
      <c r="BI9" s="98" t="b">
        <f t="shared" si="27"/>
        <v>0</v>
      </c>
      <c r="BJ9" s="98" t="b">
        <f t="shared" si="27"/>
        <v>0</v>
      </c>
      <c r="BK9" s="98" t="b">
        <f t="shared" si="27"/>
        <v>0</v>
      </c>
      <c r="BL9" s="98" t="b">
        <f t="shared" si="27"/>
        <v>0</v>
      </c>
      <c r="BM9" s="102">
        <f t="shared" si="28"/>
        <v>0</v>
      </c>
      <c r="BN9" s="104" t="b">
        <f t="shared" si="29"/>
        <v>1</v>
      </c>
      <c r="BO9" s="77">
        <f>VLOOKUP($O9,所得算定マスタ!$A$2:$D$12,2,TRUE)</f>
        <v>0</v>
      </c>
      <c r="BP9" s="78">
        <f>VLOOKUP($O9,所得算定マスタ!$A$2:$D$12,3,TRUE)</f>
        <v>0</v>
      </c>
      <c r="BQ9" s="81">
        <f>VLOOKUP($O9,所得算定マスタ!$A$2:$D$12,4,TRUE)</f>
        <v>0</v>
      </c>
      <c r="BR9" s="84">
        <f>VLOOKUP($P9,IF($BN9,所得算定マスタ!$F$2:$H$6,所得算定マスタ!$J$2:$L$6),2,TRUE)</f>
        <v>1</v>
      </c>
      <c r="BS9" s="78">
        <f>VLOOKUP($P9,IF($BN9,所得算定マスタ!$F$2:$H$6,所得算定マスタ!$J$2:$L$6),3,TRUE)</f>
        <v>-1100000</v>
      </c>
      <c r="BT9" s="78">
        <f t="shared" si="30"/>
        <v>-1100000</v>
      </c>
      <c r="BU9" s="78">
        <f t="shared" si="31"/>
        <v>0</v>
      </c>
      <c r="BV9" s="90">
        <f>VLOOKUP($BU9,所得算定マスタ!$N$2:$O$4,2,TRUE)</f>
        <v>0</v>
      </c>
      <c r="BW9" s="77">
        <f t="shared" si="32"/>
        <v>0</v>
      </c>
      <c r="BX9" s="81">
        <f t="shared" si="32"/>
        <v>0</v>
      </c>
      <c r="BY9" s="84">
        <f t="shared" si="33"/>
        <v>0</v>
      </c>
    </row>
    <row r="10" spans="1:77">
      <c r="A10" s="48" t="str">
        <f>記入用!A7&amp;""</f>
        <v/>
      </c>
      <c r="B10" s="52">
        <f>記入用!B7</f>
        <v>0</v>
      </c>
      <c r="C10" s="56" t="str">
        <f>記入用!C7&amp;""</f>
        <v/>
      </c>
      <c r="D10" s="60" t="str">
        <f>記入用!D7&amp;""</f>
        <v/>
      </c>
      <c r="E10" s="60" t="str">
        <f>記入用!E7&amp;""</f>
        <v/>
      </c>
      <c r="F10" s="60" t="str">
        <f>記入用!F7&amp;""</f>
        <v/>
      </c>
      <c r="G10" s="60" t="str">
        <f>記入用!G7&amp;""</f>
        <v/>
      </c>
      <c r="H10" s="60" t="str">
        <f>記入用!H7&amp;""</f>
        <v/>
      </c>
      <c r="I10" s="60" t="str">
        <f>記入用!I7&amp;""</f>
        <v/>
      </c>
      <c r="J10" s="60" t="str">
        <f>記入用!J7&amp;""</f>
        <v/>
      </c>
      <c r="K10" s="60" t="str">
        <f>記入用!K7&amp;""</f>
        <v/>
      </c>
      <c r="L10" s="60" t="str">
        <f>記入用!L7&amp;""</f>
        <v/>
      </c>
      <c r="M10" s="60" t="str">
        <f>記入用!M7&amp;""</f>
        <v/>
      </c>
      <c r="N10" s="64" t="str">
        <f>記入用!N7&amp;""</f>
        <v/>
      </c>
      <c r="O10" s="68">
        <f>記入用!O7</f>
        <v>0</v>
      </c>
      <c r="P10" s="71">
        <f>記入用!P7</f>
        <v>0</v>
      </c>
      <c r="Q10" s="74">
        <f>記入用!Q7</f>
        <v>0</v>
      </c>
      <c r="R10" s="77">
        <f t="shared" si="4"/>
        <v>0</v>
      </c>
      <c r="S10" s="78">
        <f t="shared" si="5"/>
        <v>0</v>
      </c>
      <c r="T10" s="78">
        <f t="shared" si="6"/>
        <v>0</v>
      </c>
      <c r="U10" s="78">
        <f>VLOOKUP(BY10,所得算定マスタ!$Q$2:$R$4,2,TRUE)</f>
        <v>430000</v>
      </c>
      <c r="V10" s="81">
        <f t="shared" si="7"/>
        <v>0</v>
      </c>
      <c r="W10" s="84">
        <f t="shared" si="8"/>
        <v>0</v>
      </c>
      <c r="X10" s="78">
        <f t="shared" si="9"/>
        <v>0</v>
      </c>
      <c r="Y10" s="78">
        <f t="shared" si="10"/>
        <v>0</v>
      </c>
      <c r="Z10" s="78">
        <f t="shared" si="11"/>
        <v>0</v>
      </c>
      <c r="AA10" s="90">
        <f t="shared" si="12"/>
        <v>0</v>
      </c>
      <c r="AB10" s="77">
        <f t="shared" si="13"/>
        <v>0</v>
      </c>
      <c r="AC10" s="78">
        <f t="shared" si="14"/>
        <v>0</v>
      </c>
      <c r="AD10" s="78">
        <f t="shared" si="15"/>
        <v>0</v>
      </c>
      <c r="AE10" s="78">
        <f t="shared" si="16"/>
        <v>0</v>
      </c>
      <c r="AF10" s="81">
        <f t="shared" si="17"/>
        <v>0</v>
      </c>
      <c r="AG10" s="84">
        <f t="shared" si="18"/>
        <v>0</v>
      </c>
      <c r="AH10" s="78">
        <f t="shared" si="19"/>
        <v>0</v>
      </c>
      <c r="AI10" s="78">
        <f t="shared" si="20"/>
        <v>0</v>
      </c>
      <c r="AJ10" s="78">
        <f t="shared" si="21"/>
        <v>0</v>
      </c>
      <c r="AK10" s="78">
        <f t="shared" si="22"/>
        <v>0</v>
      </c>
      <c r="AL10" s="90">
        <f t="shared" si="23"/>
        <v>0</v>
      </c>
      <c r="AM10" s="96" t="b">
        <f t="shared" si="24"/>
        <v>0</v>
      </c>
      <c r="AN10" s="98" t="b">
        <f t="shared" si="24"/>
        <v>0</v>
      </c>
      <c r="AO10" s="98" t="b">
        <f t="shared" si="24"/>
        <v>0</v>
      </c>
      <c r="AP10" s="98" t="b">
        <f t="shared" si="24"/>
        <v>0</v>
      </c>
      <c r="AQ10" s="98" t="b">
        <f t="shared" si="24"/>
        <v>0</v>
      </c>
      <c r="AR10" s="98" t="b">
        <f t="shared" si="24"/>
        <v>0</v>
      </c>
      <c r="AS10" s="98" t="b">
        <f t="shared" si="24"/>
        <v>0</v>
      </c>
      <c r="AT10" s="98" t="b">
        <f t="shared" si="24"/>
        <v>0</v>
      </c>
      <c r="AU10" s="98" t="b">
        <f t="shared" si="24"/>
        <v>0</v>
      </c>
      <c r="AV10" s="98" t="b">
        <f t="shared" si="24"/>
        <v>0</v>
      </c>
      <c r="AW10" s="98" t="b">
        <f t="shared" si="24"/>
        <v>0</v>
      </c>
      <c r="AX10" s="98" t="b">
        <f t="shared" si="24"/>
        <v>0</v>
      </c>
      <c r="AY10" s="100">
        <f t="shared" si="25"/>
        <v>0</v>
      </c>
      <c r="AZ10" s="101">
        <f t="shared" si="26"/>
        <v>31</v>
      </c>
      <c r="BA10" s="98" t="b">
        <f t="shared" si="27"/>
        <v>0</v>
      </c>
      <c r="BB10" s="98" t="b">
        <f t="shared" si="27"/>
        <v>0</v>
      </c>
      <c r="BC10" s="98" t="b">
        <f t="shared" si="27"/>
        <v>0</v>
      </c>
      <c r="BD10" s="98" t="b">
        <f t="shared" si="27"/>
        <v>0</v>
      </c>
      <c r="BE10" s="98" t="b">
        <f t="shared" si="27"/>
        <v>0</v>
      </c>
      <c r="BF10" s="98" t="b">
        <f t="shared" si="27"/>
        <v>0</v>
      </c>
      <c r="BG10" s="98" t="b">
        <f t="shared" si="27"/>
        <v>0</v>
      </c>
      <c r="BH10" s="98" t="b">
        <f t="shared" si="27"/>
        <v>0</v>
      </c>
      <c r="BI10" s="98" t="b">
        <f t="shared" si="27"/>
        <v>0</v>
      </c>
      <c r="BJ10" s="98" t="b">
        <f t="shared" si="27"/>
        <v>0</v>
      </c>
      <c r="BK10" s="98" t="b">
        <f t="shared" si="27"/>
        <v>0</v>
      </c>
      <c r="BL10" s="98" t="b">
        <f t="shared" si="27"/>
        <v>0</v>
      </c>
      <c r="BM10" s="102">
        <f t="shared" si="28"/>
        <v>0</v>
      </c>
      <c r="BN10" s="104" t="b">
        <f t="shared" si="29"/>
        <v>1</v>
      </c>
      <c r="BO10" s="77">
        <f>VLOOKUP($O10,所得算定マスタ!$A$2:$D$12,2,TRUE)</f>
        <v>0</v>
      </c>
      <c r="BP10" s="78">
        <f>VLOOKUP($O10,所得算定マスタ!$A$2:$D$12,3,TRUE)</f>
        <v>0</v>
      </c>
      <c r="BQ10" s="81">
        <f>VLOOKUP($O10,所得算定マスタ!$A$2:$D$12,4,TRUE)</f>
        <v>0</v>
      </c>
      <c r="BR10" s="84">
        <f>VLOOKUP($P10,IF($BN10,所得算定マスタ!$F$2:$H$6,所得算定マスタ!$J$2:$L$6),2,TRUE)</f>
        <v>1</v>
      </c>
      <c r="BS10" s="78">
        <f>VLOOKUP($P10,IF($BN10,所得算定マスタ!$F$2:$H$6,所得算定マスタ!$J$2:$L$6),3,TRUE)</f>
        <v>-1100000</v>
      </c>
      <c r="BT10" s="78">
        <f t="shared" si="30"/>
        <v>-1100000</v>
      </c>
      <c r="BU10" s="78">
        <f t="shared" si="31"/>
        <v>0</v>
      </c>
      <c r="BV10" s="90">
        <f>VLOOKUP($BU10,所得算定マスタ!$N$2:$O$4,2,TRUE)</f>
        <v>0</v>
      </c>
      <c r="BW10" s="77">
        <f t="shared" si="32"/>
        <v>0</v>
      </c>
      <c r="BX10" s="81">
        <f t="shared" si="32"/>
        <v>0</v>
      </c>
      <c r="BY10" s="84">
        <f t="shared" si="33"/>
        <v>0</v>
      </c>
    </row>
    <row r="11" spans="1:77">
      <c r="A11" s="48" t="str">
        <f>記入用!A8&amp;""</f>
        <v/>
      </c>
      <c r="B11" s="52">
        <f>記入用!B8</f>
        <v>0</v>
      </c>
      <c r="C11" s="56" t="str">
        <f>記入用!C8&amp;""</f>
        <v/>
      </c>
      <c r="D11" s="60" t="str">
        <f>記入用!D8&amp;""</f>
        <v/>
      </c>
      <c r="E11" s="60" t="str">
        <f>記入用!E8&amp;""</f>
        <v/>
      </c>
      <c r="F11" s="60" t="str">
        <f>記入用!F8&amp;""</f>
        <v/>
      </c>
      <c r="G11" s="60" t="str">
        <f>記入用!G8&amp;""</f>
        <v/>
      </c>
      <c r="H11" s="60" t="str">
        <f>記入用!H8&amp;""</f>
        <v/>
      </c>
      <c r="I11" s="60" t="str">
        <f>記入用!I8&amp;""</f>
        <v/>
      </c>
      <c r="J11" s="60" t="str">
        <f>記入用!J8&amp;""</f>
        <v/>
      </c>
      <c r="K11" s="60" t="str">
        <f>記入用!K8&amp;""</f>
        <v/>
      </c>
      <c r="L11" s="60" t="str">
        <f>記入用!L8&amp;""</f>
        <v/>
      </c>
      <c r="M11" s="60" t="str">
        <f>記入用!M8&amp;""</f>
        <v/>
      </c>
      <c r="N11" s="64" t="str">
        <f>記入用!N8&amp;""</f>
        <v/>
      </c>
      <c r="O11" s="68">
        <f>記入用!O8</f>
        <v>0</v>
      </c>
      <c r="P11" s="71">
        <f>記入用!P8</f>
        <v>0</v>
      </c>
      <c r="Q11" s="74">
        <f>記入用!Q8</f>
        <v>0</v>
      </c>
      <c r="R11" s="77">
        <f t="shared" si="4"/>
        <v>0</v>
      </c>
      <c r="S11" s="78">
        <f t="shared" si="5"/>
        <v>0</v>
      </c>
      <c r="T11" s="78">
        <f t="shared" si="6"/>
        <v>0</v>
      </c>
      <c r="U11" s="78">
        <f>VLOOKUP(BY11,所得算定マスタ!$Q$2:$R$4,2,TRUE)</f>
        <v>430000</v>
      </c>
      <c r="V11" s="81">
        <f t="shared" si="7"/>
        <v>0</v>
      </c>
      <c r="W11" s="84">
        <f t="shared" si="8"/>
        <v>0</v>
      </c>
      <c r="X11" s="78">
        <f t="shared" si="9"/>
        <v>0</v>
      </c>
      <c r="Y11" s="78">
        <f t="shared" si="10"/>
        <v>0</v>
      </c>
      <c r="Z11" s="78">
        <f t="shared" si="11"/>
        <v>0</v>
      </c>
      <c r="AA11" s="90">
        <f t="shared" si="12"/>
        <v>0</v>
      </c>
      <c r="AB11" s="77">
        <f t="shared" si="13"/>
        <v>0</v>
      </c>
      <c r="AC11" s="78">
        <f t="shared" si="14"/>
        <v>0</v>
      </c>
      <c r="AD11" s="78">
        <f t="shared" si="15"/>
        <v>0</v>
      </c>
      <c r="AE11" s="78">
        <f t="shared" si="16"/>
        <v>0</v>
      </c>
      <c r="AF11" s="81">
        <f t="shared" si="17"/>
        <v>0</v>
      </c>
      <c r="AG11" s="84">
        <f t="shared" si="18"/>
        <v>0</v>
      </c>
      <c r="AH11" s="78">
        <f t="shared" si="19"/>
        <v>0</v>
      </c>
      <c r="AI11" s="78">
        <f t="shared" si="20"/>
        <v>0</v>
      </c>
      <c r="AJ11" s="78">
        <f t="shared" si="21"/>
        <v>0</v>
      </c>
      <c r="AK11" s="78">
        <f t="shared" si="22"/>
        <v>0</v>
      </c>
      <c r="AL11" s="90">
        <f t="shared" si="23"/>
        <v>0</v>
      </c>
      <c r="AM11" s="96" t="b">
        <f t="shared" si="24"/>
        <v>0</v>
      </c>
      <c r="AN11" s="98" t="b">
        <f t="shared" si="24"/>
        <v>0</v>
      </c>
      <c r="AO11" s="98" t="b">
        <f t="shared" si="24"/>
        <v>0</v>
      </c>
      <c r="AP11" s="98" t="b">
        <f t="shared" si="24"/>
        <v>0</v>
      </c>
      <c r="AQ11" s="98" t="b">
        <f t="shared" si="24"/>
        <v>0</v>
      </c>
      <c r="AR11" s="98" t="b">
        <f t="shared" si="24"/>
        <v>0</v>
      </c>
      <c r="AS11" s="98" t="b">
        <f t="shared" si="24"/>
        <v>0</v>
      </c>
      <c r="AT11" s="98" t="b">
        <f t="shared" si="24"/>
        <v>0</v>
      </c>
      <c r="AU11" s="98" t="b">
        <f t="shared" si="24"/>
        <v>0</v>
      </c>
      <c r="AV11" s="98" t="b">
        <f t="shared" si="24"/>
        <v>0</v>
      </c>
      <c r="AW11" s="98" t="b">
        <f t="shared" si="24"/>
        <v>0</v>
      </c>
      <c r="AX11" s="98" t="b">
        <f t="shared" si="24"/>
        <v>0</v>
      </c>
      <c r="AY11" s="100">
        <f t="shared" si="25"/>
        <v>0</v>
      </c>
      <c r="AZ11" s="101">
        <f t="shared" si="26"/>
        <v>31</v>
      </c>
      <c r="BA11" s="98" t="b">
        <f t="shared" si="27"/>
        <v>0</v>
      </c>
      <c r="BB11" s="98" t="b">
        <f t="shared" si="27"/>
        <v>0</v>
      </c>
      <c r="BC11" s="98" t="b">
        <f t="shared" si="27"/>
        <v>0</v>
      </c>
      <c r="BD11" s="98" t="b">
        <f t="shared" si="27"/>
        <v>0</v>
      </c>
      <c r="BE11" s="98" t="b">
        <f t="shared" si="27"/>
        <v>0</v>
      </c>
      <c r="BF11" s="98" t="b">
        <f t="shared" si="27"/>
        <v>0</v>
      </c>
      <c r="BG11" s="98" t="b">
        <f t="shared" si="27"/>
        <v>0</v>
      </c>
      <c r="BH11" s="98" t="b">
        <f t="shared" si="27"/>
        <v>0</v>
      </c>
      <c r="BI11" s="98" t="b">
        <f t="shared" si="27"/>
        <v>0</v>
      </c>
      <c r="BJ11" s="98" t="b">
        <f t="shared" si="27"/>
        <v>0</v>
      </c>
      <c r="BK11" s="98" t="b">
        <f t="shared" si="27"/>
        <v>0</v>
      </c>
      <c r="BL11" s="98" t="b">
        <f t="shared" si="27"/>
        <v>0</v>
      </c>
      <c r="BM11" s="102">
        <f t="shared" si="28"/>
        <v>0</v>
      </c>
      <c r="BN11" s="104" t="b">
        <f t="shared" si="29"/>
        <v>1</v>
      </c>
      <c r="BO11" s="77">
        <f>VLOOKUP($O11,所得算定マスタ!$A$2:$D$12,2,TRUE)</f>
        <v>0</v>
      </c>
      <c r="BP11" s="78">
        <f>VLOOKUP($O11,所得算定マスタ!$A$2:$D$12,3,TRUE)</f>
        <v>0</v>
      </c>
      <c r="BQ11" s="81">
        <f>VLOOKUP($O11,所得算定マスタ!$A$2:$D$12,4,TRUE)</f>
        <v>0</v>
      </c>
      <c r="BR11" s="84">
        <f>VLOOKUP($P11,IF($BN11,所得算定マスタ!$F$2:$H$6,所得算定マスタ!$J$2:$L$6),2,TRUE)</f>
        <v>1</v>
      </c>
      <c r="BS11" s="78">
        <f>VLOOKUP($P11,IF($BN11,所得算定マスタ!$F$2:$H$6,所得算定マスタ!$J$2:$L$6),3,TRUE)</f>
        <v>-1100000</v>
      </c>
      <c r="BT11" s="78">
        <f t="shared" si="30"/>
        <v>-1100000</v>
      </c>
      <c r="BU11" s="78">
        <f t="shared" si="31"/>
        <v>0</v>
      </c>
      <c r="BV11" s="90">
        <f>VLOOKUP($BU11,所得算定マスタ!$N$2:$O$4,2,TRUE)</f>
        <v>0</v>
      </c>
      <c r="BW11" s="77">
        <f t="shared" si="32"/>
        <v>0</v>
      </c>
      <c r="BX11" s="81">
        <f t="shared" si="32"/>
        <v>0</v>
      </c>
      <c r="BY11" s="84">
        <f t="shared" si="33"/>
        <v>0</v>
      </c>
    </row>
    <row r="12" spans="1:77">
      <c r="A12" s="48" t="str">
        <f>記入用!A9&amp;""</f>
        <v/>
      </c>
      <c r="B12" s="52">
        <f>記入用!B9</f>
        <v>0</v>
      </c>
      <c r="C12" s="56" t="str">
        <f>記入用!C9&amp;""</f>
        <v/>
      </c>
      <c r="D12" s="60" t="str">
        <f>記入用!D9&amp;""</f>
        <v/>
      </c>
      <c r="E12" s="60" t="str">
        <f>記入用!E9&amp;""</f>
        <v/>
      </c>
      <c r="F12" s="60" t="str">
        <f>記入用!F9&amp;""</f>
        <v/>
      </c>
      <c r="G12" s="60" t="str">
        <f>記入用!G9&amp;""</f>
        <v/>
      </c>
      <c r="H12" s="60" t="str">
        <f>記入用!H9&amp;""</f>
        <v/>
      </c>
      <c r="I12" s="60" t="str">
        <f>記入用!I9&amp;""</f>
        <v/>
      </c>
      <c r="J12" s="60" t="str">
        <f>記入用!J9&amp;""</f>
        <v/>
      </c>
      <c r="K12" s="60" t="str">
        <f>記入用!K9&amp;""</f>
        <v/>
      </c>
      <c r="L12" s="60" t="str">
        <f>記入用!L9&amp;""</f>
        <v/>
      </c>
      <c r="M12" s="60" t="str">
        <f>記入用!M9&amp;""</f>
        <v/>
      </c>
      <c r="N12" s="64" t="str">
        <f>記入用!N9&amp;""</f>
        <v/>
      </c>
      <c r="O12" s="68">
        <f>記入用!O9</f>
        <v>0</v>
      </c>
      <c r="P12" s="71">
        <f>記入用!P9</f>
        <v>0</v>
      </c>
      <c r="Q12" s="74">
        <f>記入用!Q9</f>
        <v>0</v>
      </c>
      <c r="R12" s="77">
        <f t="shared" si="4"/>
        <v>0</v>
      </c>
      <c r="S12" s="78">
        <f t="shared" si="5"/>
        <v>0</v>
      </c>
      <c r="T12" s="78">
        <f t="shared" si="6"/>
        <v>0</v>
      </c>
      <c r="U12" s="78">
        <f>VLOOKUP(BY12,所得算定マスタ!$Q$2:$R$4,2,TRUE)</f>
        <v>430000</v>
      </c>
      <c r="V12" s="81">
        <f t="shared" si="7"/>
        <v>0</v>
      </c>
      <c r="W12" s="84">
        <f t="shared" si="8"/>
        <v>0</v>
      </c>
      <c r="X12" s="78">
        <f t="shared" si="9"/>
        <v>0</v>
      </c>
      <c r="Y12" s="78">
        <f t="shared" si="10"/>
        <v>0</v>
      </c>
      <c r="Z12" s="78">
        <f t="shared" si="11"/>
        <v>0</v>
      </c>
      <c r="AA12" s="90">
        <f t="shared" si="12"/>
        <v>0</v>
      </c>
      <c r="AB12" s="77">
        <f t="shared" si="13"/>
        <v>0</v>
      </c>
      <c r="AC12" s="78">
        <f t="shared" si="14"/>
        <v>0</v>
      </c>
      <c r="AD12" s="78">
        <f t="shared" si="15"/>
        <v>0</v>
      </c>
      <c r="AE12" s="78">
        <f t="shared" si="16"/>
        <v>0</v>
      </c>
      <c r="AF12" s="81">
        <f t="shared" si="17"/>
        <v>0</v>
      </c>
      <c r="AG12" s="84">
        <f t="shared" si="18"/>
        <v>0</v>
      </c>
      <c r="AH12" s="78">
        <f t="shared" si="19"/>
        <v>0</v>
      </c>
      <c r="AI12" s="78">
        <f t="shared" si="20"/>
        <v>0</v>
      </c>
      <c r="AJ12" s="78">
        <f t="shared" si="21"/>
        <v>0</v>
      </c>
      <c r="AK12" s="78">
        <f t="shared" si="22"/>
        <v>0</v>
      </c>
      <c r="AL12" s="90">
        <f t="shared" si="23"/>
        <v>0</v>
      </c>
      <c r="AM12" s="96" t="b">
        <f t="shared" si="24"/>
        <v>0</v>
      </c>
      <c r="AN12" s="98" t="b">
        <f t="shared" si="24"/>
        <v>0</v>
      </c>
      <c r="AO12" s="98" t="b">
        <f t="shared" si="24"/>
        <v>0</v>
      </c>
      <c r="AP12" s="98" t="b">
        <f t="shared" si="24"/>
        <v>0</v>
      </c>
      <c r="AQ12" s="98" t="b">
        <f t="shared" si="24"/>
        <v>0</v>
      </c>
      <c r="AR12" s="98" t="b">
        <f t="shared" si="24"/>
        <v>0</v>
      </c>
      <c r="AS12" s="98" t="b">
        <f t="shared" si="24"/>
        <v>0</v>
      </c>
      <c r="AT12" s="98" t="b">
        <f t="shared" si="24"/>
        <v>0</v>
      </c>
      <c r="AU12" s="98" t="b">
        <f t="shared" si="24"/>
        <v>0</v>
      </c>
      <c r="AV12" s="98" t="b">
        <f t="shared" si="24"/>
        <v>0</v>
      </c>
      <c r="AW12" s="98" t="b">
        <f t="shared" si="24"/>
        <v>0</v>
      </c>
      <c r="AX12" s="98" t="b">
        <f t="shared" si="24"/>
        <v>0</v>
      </c>
      <c r="AY12" s="100">
        <f t="shared" si="25"/>
        <v>0</v>
      </c>
      <c r="AZ12" s="101">
        <f t="shared" si="26"/>
        <v>31</v>
      </c>
      <c r="BA12" s="98" t="b">
        <f t="shared" si="27"/>
        <v>0</v>
      </c>
      <c r="BB12" s="98" t="b">
        <f t="shared" si="27"/>
        <v>0</v>
      </c>
      <c r="BC12" s="98" t="b">
        <f t="shared" si="27"/>
        <v>0</v>
      </c>
      <c r="BD12" s="98" t="b">
        <f t="shared" si="27"/>
        <v>0</v>
      </c>
      <c r="BE12" s="98" t="b">
        <f t="shared" si="27"/>
        <v>0</v>
      </c>
      <c r="BF12" s="98" t="b">
        <f t="shared" si="27"/>
        <v>0</v>
      </c>
      <c r="BG12" s="98" t="b">
        <f t="shared" si="27"/>
        <v>0</v>
      </c>
      <c r="BH12" s="98" t="b">
        <f t="shared" si="27"/>
        <v>0</v>
      </c>
      <c r="BI12" s="98" t="b">
        <f t="shared" si="27"/>
        <v>0</v>
      </c>
      <c r="BJ12" s="98" t="b">
        <f t="shared" si="27"/>
        <v>0</v>
      </c>
      <c r="BK12" s="98" t="b">
        <f t="shared" si="27"/>
        <v>0</v>
      </c>
      <c r="BL12" s="98" t="b">
        <f t="shared" si="27"/>
        <v>0</v>
      </c>
      <c r="BM12" s="102">
        <f t="shared" si="28"/>
        <v>0</v>
      </c>
      <c r="BN12" s="104" t="b">
        <f t="shared" si="29"/>
        <v>1</v>
      </c>
      <c r="BO12" s="77">
        <f>VLOOKUP($O12,所得算定マスタ!$A$2:$D$12,2,TRUE)</f>
        <v>0</v>
      </c>
      <c r="BP12" s="78">
        <f>VLOOKUP($O12,所得算定マスタ!$A$2:$D$12,3,TRUE)</f>
        <v>0</v>
      </c>
      <c r="BQ12" s="81">
        <f>VLOOKUP($O12,所得算定マスタ!$A$2:$D$12,4,TRUE)</f>
        <v>0</v>
      </c>
      <c r="BR12" s="84">
        <f>VLOOKUP($P12,IF($BN12,所得算定マスタ!$F$2:$H$6,所得算定マスタ!$J$2:$L$6),2,TRUE)</f>
        <v>1</v>
      </c>
      <c r="BS12" s="78">
        <f>VLOOKUP($P12,IF($BN12,所得算定マスタ!$F$2:$H$6,所得算定マスタ!$J$2:$L$6),3,TRUE)</f>
        <v>-1100000</v>
      </c>
      <c r="BT12" s="78">
        <f t="shared" si="30"/>
        <v>-1100000</v>
      </c>
      <c r="BU12" s="78">
        <f t="shared" si="31"/>
        <v>0</v>
      </c>
      <c r="BV12" s="90">
        <f>VLOOKUP($BU12,所得算定マスタ!$N$2:$O$4,2,TRUE)</f>
        <v>0</v>
      </c>
      <c r="BW12" s="77">
        <f t="shared" si="32"/>
        <v>0</v>
      </c>
      <c r="BX12" s="81">
        <f t="shared" si="32"/>
        <v>0</v>
      </c>
      <c r="BY12" s="84">
        <f t="shared" si="33"/>
        <v>0</v>
      </c>
    </row>
    <row r="13" spans="1:77">
      <c r="A13" s="48" t="str">
        <f>記入用!A10&amp;""</f>
        <v/>
      </c>
      <c r="B13" s="52">
        <f>記入用!B10</f>
        <v>0</v>
      </c>
      <c r="C13" s="56" t="str">
        <f>記入用!C10&amp;""</f>
        <v/>
      </c>
      <c r="D13" s="60" t="str">
        <f>記入用!D10&amp;""</f>
        <v/>
      </c>
      <c r="E13" s="60" t="str">
        <f>記入用!E10&amp;""</f>
        <v/>
      </c>
      <c r="F13" s="60" t="str">
        <f>記入用!F10&amp;""</f>
        <v/>
      </c>
      <c r="G13" s="60" t="str">
        <f>記入用!G10&amp;""</f>
        <v/>
      </c>
      <c r="H13" s="60" t="str">
        <f>記入用!H10&amp;""</f>
        <v/>
      </c>
      <c r="I13" s="60" t="str">
        <f>記入用!I10&amp;""</f>
        <v/>
      </c>
      <c r="J13" s="60" t="str">
        <f>記入用!J10&amp;""</f>
        <v/>
      </c>
      <c r="K13" s="60" t="str">
        <f>記入用!K10&amp;""</f>
        <v/>
      </c>
      <c r="L13" s="60" t="str">
        <f>記入用!L10&amp;""</f>
        <v/>
      </c>
      <c r="M13" s="60" t="str">
        <f>記入用!M10&amp;""</f>
        <v/>
      </c>
      <c r="N13" s="64" t="str">
        <f>記入用!N10&amp;""</f>
        <v/>
      </c>
      <c r="O13" s="68">
        <f>記入用!O10</f>
        <v>0</v>
      </c>
      <c r="P13" s="71">
        <f>記入用!P10</f>
        <v>0</v>
      </c>
      <c r="Q13" s="74">
        <f>記入用!Q10</f>
        <v>0</v>
      </c>
      <c r="R13" s="77">
        <f t="shared" si="4"/>
        <v>0</v>
      </c>
      <c r="S13" s="78">
        <f t="shared" si="5"/>
        <v>0</v>
      </c>
      <c r="T13" s="78">
        <f t="shared" si="6"/>
        <v>0</v>
      </c>
      <c r="U13" s="78">
        <f>VLOOKUP(BY13,所得算定マスタ!$Q$2:$R$4,2,TRUE)</f>
        <v>430000</v>
      </c>
      <c r="V13" s="81">
        <f t="shared" si="7"/>
        <v>0</v>
      </c>
      <c r="W13" s="84">
        <f t="shared" si="8"/>
        <v>0</v>
      </c>
      <c r="X13" s="78">
        <f t="shared" si="9"/>
        <v>0</v>
      </c>
      <c r="Y13" s="78">
        <f t="shared" si="10"/>
        <v>0</v>
      </c>
      <c r="Z13" s="78">
        <f t="shared" si="11"/>
        <v>0</v>
      </c>
      <c r="AA13" s="90">
        <f t="shared" si="12"/>
        <v>0</v>
      </c>
      <c r="AB13" s="77">
        <f t="shared" si="13"/>
        <v>0</v>
      </c>
      <c r="AC13" s="78">
        <f t="shared" si="14"/>
        <v>0</v>
      </c>
      <c r="AD13" s="78">
        <f t="shared" si="15"/>
        <v>0</v>
      </c>
      <c r="AE13" s="78">
        <f t="shared" si="16"/>
        <v>0</v>
      </c>
      <c r="AF13" s="81">
        <f t="shared" si="17"/>
        <v>0</v>
      </c>
      <c r="AG13" s="84">
        <f t="shared" si="18"/>
        <v>0</v>
      </c>
      <c r="AH13" s="78">
        <f t="shared" si="19"/>
        <v>0</v>
      </c>
      <c r="AI13" s="78">
        <f t="shared" si="20"/>
        <v>0</v>
      </c>
      <c r="AJ13" s="78">
        <f t="shared" si="21"/>
        <v>0</v>
      </c>
      <c r="AK13" s="78">
        <f t="shared" si="22"/>
        <v>0</v>
      </c>
      <c r="AL13" s="90">
        <f t="shared" si="23"/>
        <v>0</v>
      </c>
      <c r="AM13" s="96" t="b">
        <f t="shared" si="24"/>
        <v>0</v>
      </c>
      <c r="AN13" s="98" t="b">
        <f t="shared" si="24"/>
        <v>0</v>
      </c>
      <c r="AO13" s="98" t="b">
        <f t="shared" si="24"/>
        <v>0</v>
      </c>
      <c r="AP13" s="98" t="b">
        <f t="shared" si="24"/>
        <v>0</v>
      </c>
      <c r="AQ13" s="98" t="b">
        <f t="shared" si="24"/>
        <v>0</v>
      </c>
      <c r="AR13" s="98" t="b">
        <f t="shared" si="24"/>
        <v>0</v>
      </c>
      <c r="AS13" s="98" t="b">
        <f t="shared" si="24"/>
        <v>0</v>
      </c>
      <c r="AT13" s="98" t="b">
        <f t="shared" si="24"/>
        <v>0</v>
      </c>
      <c r="AU13" s="98" t="b">
        <f t="shared" si="24"/>
        <v>0</v>
      </c>
      <c r="AV13" s="98" t="b">
        <f t="shared" si="24"/>
        <v>0</v>
      </c>
      <c r="AW13" s="98" t="b">
        <f t="shared" si="24"/>
        <v>0</v>
      </c>
      <c r="AX13" s="98" t="b">
        <f t="shared" si="24"/>
        <v>0</v>
      </c>
      <c r="AY13" s="100">
        <f t="shared" si="25"/>
        <v>0</v>
      </c>
      <c r="AZ13" s="101">
        <f t="shared" si="26"/>
        <v>31</v>
      </c>
      <c r="BA13" s="98" t="b">
        <f t="shared" si="27"/>
        <v>0</v>
      </c>
      <c r="BB13" s="98" t="b">
        <f t="shared" si="27"/>
        <v>0</v>
      </c>
      <c r="BC13" s="98" t="b">
        <f t="shared" si="27"/>
        <v>0</v>
      </c>
      <c r="BD13" s="98" t="b">
        <f t="shared" si="27"/>
        <v>0</v>
      </c>
      <c r="BE13" s="98" t="b">
        <f t="shared" si="27"/>
        <v>0</v>
      </c>
      <c r="BF13" s="98" t="b">
        <f t="shared" si="27"/>
        <v>0</v>
      </c>
      <c r="BG13" s="98" t="b">
        <f t="shared" si="27"/>
        <v>0</v>
      </c>
      <c r="BH13" s="98" t="b">
        <f t="shared" si="27"/>
        <v>0</v>
      </c>
      <c r="BI13" s="98" t="b">
        <f t="shared" si="27"/>
        <v>0</v>
      </c>
      <c r="BJ13" s="98" t="b">
        <f t="shared" si="27"/>
        <v>0</v>
      </c>
      <c r="BK13" s="98" t="b">
        <f t="shared" si="27"/>
        <v>0</v>
      </c>
      <c r="BL13" s="98" t="b">
        <f t="shared" si="27"/>
        <v>0</v>
      </c>
      <c r="BM13" s="102">
        <f t="shared" si="28"/>
        <v>0</v>
      </c>
      <c r="BN13" s="104" t="b">
        <f t="shared" si="29"/>
        <v>1</v>
      </c>
      <c r="BO13" s="77">
        <f>VLOOKUP($O13,所得算定マスタ!$A$2:$D$12,2,TRUE)</f>
        <v>0</v>
      </c>
      <c r="BP13" s="78">
        <f>VLOOKUP($O13,所得算定マスタ!$A$2:$D$12,3,TRUE)</f>
        <v>0</v>
      </c>
      <c r="BQ13" s="81">
        <f>VLOOKUP($O13,所得算定マスタ!$A$2:$D$12,4,TRUE)</f>
        <v>0</v>
      </c>
      <c r="BR13" s="84">
        <f>VLOOKUP($P13,IF($BN13,所得算定マスタ!$F$2:$H$6,所得算定マスタ!$J$2:$L$6),2,TRUE)</f>
        <v>1</v>
      </c>
      <c r="BS13" s="78">
        <f>VLOOKUP($P13,IF($BN13,所得算定マスタ!$F$2:$H$6,所得算定マスタ!$J$2:$L$6),3,TRUE)</f>
        <v>-1100000</v>
      </c>
      <c r="BT13" s="78">
        <f t="shared" si="30"/>
        <v>-1100000</v>
      </c>
      <c r="BU13" s="78">
        <f t="shared" si="31"/>
        <v>0</v>
      </c>
      <c r="BV13" s="90">
        <f>VLOOKUP($BU13,所得算定マスタ!$N$2:$O$4,2,TRUE)</f>
        <v>0</v>
      </c>
      <c r="BW13" s="77">
        <f t="shared" si="32"/>
        <v>0</v>
      </c>
      <c r="BX13" s="81">
        <f t="shared" si="32"/>
        <v>0</v>
      </c>
      <c r="BY13" s="84">
        <f t="shared" si="33"/>
        <v>0</v>
      </c>
    </row>
    <row r="14" spans="1:77">
      <c r="A14" s="48" t="str">
        <f>記入用!A11&amp;""</f>
        <v/>
      </c>
      <c r="B14" s="52">
        <f>記入用!B11</f>
        <v>0</v>
      </c>
      <c r="C14" s="56" t="str">
        <f>記入用!C11&amp;""</f>
        <v/>
      </c>
      <c r="D14" s="60" t="str">
        <f>記入用!D11&amp;""</f>
        <v/>
      </c>
      <c r="E14" s="60" t="str">
        <f>記入用!E11&amp;""</f>
        <v/>
      </c>
      <c r="F14" s="60" t="str">
        <f>記入用!F11&amp;""</f>
        <v/>
      </c>
      <c r="G14" s="60" t="str">
        <f>記入用!G11&amp;""</f>
        <v/>
      </c>
      <c r="H14" s="60" t="str">
        <f>記入用!H11&amp;""</f>
        <v/>
      </c>
      <c r="I14" s="60" t="str">
        <f>記入用!I11&amp;""</f>
        <v/>
      </c>
      <c r="J14" s="60" t="str">
        <f>記入用!J11&amp;""</f>
        <v/>
      </c>
      <c r="K14" s="60" t="str">
        <f>記入用!K11&amp;""</f>
        <v/>
      </c>
      <c r="L14" s="60" t="str">
        <f>記入用!L11&amp;""</f>
        <v/>
      </c>
      <c r="M14" s="60" t="str">
        <f>記入用!M11&amp;""</f>
        <v/>
      </c>
      <c r="N14" s="64" t="str">
        <f>記入用!N11&amp;""</f>
        <v/>
      </c>
      <c r="O14" s="68">
        <f>記入用!O11</f>
        <v>0</v>
      </c>
      <c r="P14" s="71">
        <f>記入用!P11</f>
        <v>0</v>
      </c>
      <c r="Q14" s="74">
        <f>記入用!Q11</f>
        <v>0</v>
      </c>
      <c r="R14" s="77">
        <f t="shared" si="4"/>
        <v>0</v>
      </c>
      <c r="S14" s="78">
        <f t="shared" si="5"/>
        <v>0</v>
      </c>
      <c r="T14" s="78">
        <f t="shared" si="6"/>
        <v>0</v>
      </c>
      <c r="U14" s="78">
        <f>VLOOKUP(BY14,所得算定マスタ!$Q$2:$R$4,2,TRUE)</f>
        <v>430000</v>
      </c>
      <c r="V14" s="81">
        <f t="shared" si="7"/>
        <v>0</v>
      </c>
      <c r="W14" s="84">
        <f t="shared" si="8"/>
        <v>0</v>
      </c>
      <c r="X14" s="78">
        <f t="shared" si="9"/>
        <v>0</v>
      </c>
      <c r="Y14" s="78">
        <f t="shared" si="10"/>
        <v>0</v>
      </c>
      <c r="Z14" s="78">
        <f t="shared" si="11"/>
        <v>0</v>
      </c>
      <c r="AA14" s="90">
        <f t="shared" si="12"/>
        <v>0</v>
      </c>
      <c r="AB14" s="77">
        <f t="shared" si="13"/>
        <v>0</v>
      </c>
      <c r="AC14" s="78">
        <f t="shared" si="14"/>
        <v>0</v>
      </c>
      <c r="AD14" s="78">
        <f t="shared" si="15"/>
        <v>0</v>
      </c>
      <c r="AE14" s="78">
        <f t="shared" si="16"/>
        <v>0</v>
      </c>
      <c r="AF14" s="81">
        <f t="shared" si="17"/>
        <v>0</v>
      </c>
      <c r="AG14" s="84">
        <f t="shared" si="18"/>
        <v>0</v>
      </c>
      <c r="AH14" s="78">
        <f t="shared" si="19"/>
        <v>0</v>
      </c>
      <c r="AI14" s="78">
        <f t="shared" si="20"/>
        <v>0</v>
      </c>
      <c r="AJ14" s="78">
        <f t="shared" si="21"/>
        <v>0</v>
      </c>
      <c r="AK14" s="78">
        <f t="shared" si="22"/>
        <v>0</v>
      </c>
      <c r="AL14" s="90">
        <f t="shared" si="23"/>
        <v>0</v>
      </c>
      <c r="AM14" s="96" t="b">
        <f t="shared" si="24"/>
        <v>0</v>
      </c>
      <c r="AN14" s="98" t="b">
        <f t="shared" si="24"/>
        <v>0</v>
      </c>
      <c r="AO14" s="98" t="b">
        <f t="shared" si="24"/>
        <v>0</v>
      </c>
      <c r="AP14" s="98" t="b">
        <f t="shared" si="24"/>
        <v>0</v>
      </c>
      <c r="AQ14" s="98" t="b">
        <f t="shared" si="24"/>
        <v>0</v>
      </c>
      <c r="AR14" s="98" t="b">
        <f t="shared" si="24"/>
        <v>0</v>
      </c>
      <c r="AS14" s="98" t="b">
        <f t="shared" si="24"/>
        <v>0</v>
      </c>
      <c r="AT14" s="98" t="b">
        <f t="shared" si="24"/>
        <v>0</v>
      </c>
      <c r="AU14" s="98" t="b">
        <f t="shared" si="24"/>
        <v>0</v>
      </c>
      <c r="AV14" s="98" t="b">
        <f t="shared" si="24"/>
        <v>0</v>
      </c>
      <c r="AW14" s="98" t="b">
        <f t="shared" si="24"/>
        <v>0</v>
      </c>
      <c r="AX14" s="98" t="b">
        <f t="shared" si="24"/>
        <v>0</v>
      </c>
      <c r="AY14" s="100">
        <f t="shared" si="25"/>
        <v>0</v>
      </c>
      <c r="AZ14" s="101">
        <f t="shared" si="26"/>
        <v>31</v>
      </c>
      <c r="BA14" s="98" t="b">
        <f t="shared" si="27"/>
        <v>0</v>
      </c>
      <c r="BB14" s="98" t="b">
        <f t="shared" si="27"/>
        <v>0</v>
      </c>
      <c r="BC14" s="98" t="b">
        <f t="shared" si="27"/>
        <v>0</v>
      </c>
      <c r="BD14" s="98" t="b">
        <f t="shared" si="27"/>
        <v>0</v>
      </c>
      <c r="BE14" s="98" t="b">
        <f t="shared" si="27"/>
        <v>0</v>
      </c>
      <c r="BF14" s="98" t="b">
        <f t="shared" si="27"/>
        <v>0</v>
      </c>
      <c r="BG14" s="98" t="b">
        <f t="shared" si="27"/>
        <v>0</v>
      </c>
      <c r="BH14" s="98" t="b">
        <f t="shared" si="27"/>
        <v>0</v>
      </c>
      <c r="BI14" s="98" t="b">
        <f t="shared" si="27"/>
        <v>0</v>
      </c>
      <c r="BJ14" s="98" t="b">
        <f t="shared" si="27"/>
        <v>0</v>
      </c>
      <c r="BK14" s="98" t="b">
        <f t="shared" si="27"/>
        <v>0</v>
      </c>
      <c r="BL14" s="98" t="b">
        <f t="shared" si="27"/>
        <v>0</v>
      </c>
      <c r="BM14" s="102">
        <f t="shared" si="28"/>
        <v>0</v>
      </c>
      <c r="BN14" s="104" t="b">
        <f t="shared" si="29"/>
        <v>1</v>
      </c>
      <c r="BO14" s="77">
        <f>VLOOKUP($O14,所得算定マスタ!$A$2:$D$12,2,TRUE)</f>
        <v>0</v>
      </c>
      <c r="BP14" s="78">
        <f>VLOOKUP($O14,所得算定マスタ!$A$2:$D$12,3,TRUE)</f>
        <v>0</v>
      </c>
      <c r="BQ14" s="81">
        <f>VLOOKUP($O14,所得算定マスタ!$A$2:$D$12,4,TRUE)</f>
        <v>0</v>
      </c>
      <c r="BR14" s="84">
        <f>VLOOKUP($P14,IF($BN14,所得算定マスタ!$F$2:$H$6,所得算定マスタ!$J$2:$L$6),2,TRUE)</f>
        <v>1</v>
      </c>
      <c r="BS14" s="78">
        <f>VLOOKUP($P14,IF($BN14,所得算定マスタ!$F$2:$H$6,所得算定マスタ!$J$2:$L$6),3,TRUE)</f>
        <v>-1100000</v>
      </c>
      <c r="BT14" s="78">
        <f t="shared" si="30"/>
        <v>-1100000</v>
      </c>
      <c r="BU14" s="78">
        <f t="shared" si="31"/>
        <v>0</v>
      </c>
      <c r="BV14" s="90">
        <f>VLOOKUP($BU14,所得算定マスタ!$N$2:$O$4,2,TRUE)</f>
        <v>0</v>
      </c>
      <c r="BW14" s="77">
        <f t="shared" si="32"/>
        <v>0</v>
      </c>
      <c r="BX14" s="81">
        <f t="shared" si="32"/>
        <v>0</v>
      </c>
      <c r="BY14" s="84">
        <f t="shared" si="33"/>
        <v>0</v>
      </c>
    </row>
    <row r="15" spans="1:77">
      <c r="A15" s="48" t="str">
        <f>記入用!A12&amp;""</f>
        <v/>
      </c>
      <c r="B15" s="52">
        <f>記入用!B12</f>
        <v>0</v>
      </c>
      <c r="C15" s="56" t="str">
        <f>記入用!C12&amp;""</f>
        <v/>
      </c>
      <c r="D15" s="60" t="str">
        <f>記入用!D12&amp;""</f>
        <v/>
      </c>
      <c r="E15" s="60" t="str">
        <f>記入用!E12&amp;""</f>
        <v/>
      </c>
      <c r="F15" s="60" t="str">
        <f>記入用!F12&amp;""</f>
        <v/>
      </c>
      <c r="G15" s="60" t="str">
        <f>記入用!G12&amp;""</f>
        <v/>
      </c>
      <c r="H15" s="60" t="str">
        <f>記入用!H12&amp;""</f>
        <v/>
      </c>
      <c r="I15" s="60" t="str">
        <f>記入用!I12&amp;""</f>
        <v/>
      </c>
      <c r="J15" s="60" t="str">
        <f>記入用!J12&amp;""</f>
        <v/>
      </c>
      <c r="K15" s="60" t="str">
        <f>記入用!K12&amp;""</f>
        <v/>
      </c>
      <c r="L15" s="60" t="str">
        <f>記入用!L12&amp;""</f>
        <v/>
      </c>
      <c r="M15" s="60" t="str">
        <f>記入用!M12&amp;""</f>
        <v/>
      </c>
      <c r="N15" s="64" t="str">
        <f>記入用!N12&amp;""</f>
        <v/>
      </c>
      <c r="O15" s="68">
        <f>記入用!O12</f>
        <v>0</v>
      </c>
      <c r="P15" s="71">
        <f>記入用!P12</f>
        <v>0</v>
      </c>
      <c r="Q15" s="74">
        <f>記入用!Q12</f>
        <v>0</v>
      </c>
      <c r="R15" s="77">
        <f t="shared" si="4"/>
        <v>0</v>
      </c>
      <c r="S15" s="78">
        <f t="shared" si="5"/>
        <v>0</v>
      </c>
      <c r="T15" s="78">
        <f t="shared" si="6"/>
        <v>0</v>
      </c>
      <c r="U15" s="78">
        <f>VLOOKUP(BY15,所得算定マスタ!$Q$2:$R$4,2,TRUE)</f>
        <v>430000</v>
      </c>
      <c r="V15" s="81">
        <f t="shared" si="7"/>
        <v>0</v>
      </c>
      <c r="W15" s="84">
        <f t="shared" si="8"/>
        <v>0</v>
      </c>
      <c r="X15" s="78">
        <f t="shared" si="9"/>
        <v>0</v>
      </c>
      <c r="Y15" s="78">
        <f t="shared" si="10"/>
        <v>0</v>
      </c>
      <c r="Z15" s="78">
        <f t="shared" si="11"/>
        <v>0</v>
      </c>
      <c r="AA15" s="90">
        <f t="shared" si="12"/>
        <v>0</v>
      </c>
      <c r="AB15" s="77">
        <f t="shared" si="13"/>
        <v>0</v>
      </c>
      <c r="AC15" s="78">
        <f t="shared" si="14"/>
        <v>0</v>
      </c>
      <c r="AD15" s="78">
        <f t="shared" si="15"/>
        <v>0</v>
      </c>
      <c r="AE15" s="78">
        <f t="shared" si="16"/>
        <v>0</v>
      </c>
      <c r="AF15" s="81">
        <f t="shared" si="17"/>
        <v>0</v>
      </c>
      <c r="AG15" s="84">
        <f t="shared" si="18"/>
        <v>0</v>
      </c>
      <c r="AH15" s="78">
        <f t="shared" si="19"/>
        <v>0</v>
      </c>
      <c r="AI15" s="78">
        <f t="shared" si="20"/>
        <v>0</v>
      </c>
      <c r="AJ15" s="78">
        <f t="shared" si="21"/>
        <v>0</v>
      </c>
      <c r="AK15" s="78">
        <f t="shared" si="22"/>
        <v>0</v>
      </c>
      <c r="AL15" s="90">
        <f t="shared" si="23"/>
        <v>0</v>
      </c>
      <c r="AM15" s="96" t="b">
        <f t="shared" si="24"/>
        <v>0</v>
      </c>
      <c r="AN15" s="98" t="b">
        <f t="shared" si="24"/>
        <v>0</v>
      </c>
      <c r="AO15" s="98" t="b">
        <f t="shared" si="24"/>
        <v>0</v>
      </c>
      <c r="AP15" s="98" t="b">
        <f t="shared" si="24"/>
        <v>0</v>
      </c>
      <c r="AQ15" s="98" t="b">
        <f t="shared" si="24"/>
        <v>0</v>
      </c>
      <c r="AR15" s="98" t="b">
        <f t="shared" si="24"/>
        <v>0</v>
      </c>
      <c r="AS15" s="98" t="b">
        <f t="shared" si="24"/>
        <v>0</v>
      </c>
      <c r="AT15" s="98" t="b">
        <f t="shared" si="24"/>
        <v>0</v>
      </c>
      <c r="AU15" s="98" t="b">
        <f t="shared" si="24"/>
        <v>0</v>
      </c>
      <c r="AV15" s="98" t="b">
        <f t="shared" si="24"/>
        <v>0</v>
      </c>
      <c r="AW15" s="98" t="b">
        <f t="shared" si="24"/>
        <v>0</v>
      </c>
      <c r="AX15" s="98" t="b">
        <f t="shared" si="24"/>
        <v>0</v>
      </c>
      <c r="AY15" s="100">
        <f t="shared" si="25"/>
        <v>0</v>
      </c>
      <c r="AZ15" s="101">
        <f t="shared" si="26"/>
        <v>31</v>
      </c>
      <c r="BA15" s="98" t="b">
        <f t="shared" si="27"/>
        <v>0</v>
      </c>
      <c r="BB15" s="98" t="b">
        <f t="shared" si="27"/>
        <v>0</v>
      </c>
      <c r="BC15" s="98" t="b">
        <f t="shared" si="27"/>
        <v>0</v>
      </c>
      <c r="BD15" s="98" t="b">
        <f t="shared" si="27"/>
        <v>0</v>
      </c>
      <c r="BE15" s="98" t="b">
        <f t="shared" si="27"/>
        <v>0</v>
      </c>
      <c r="BF15" s="98" t="b">
        <f t="shared" si="27"/>
        <v>0</v>
      </c>
      <c r="BG15" s="98" t="b">
        <f t="shared" si="27"/>
        <v>0</v>
      </c>
      <c r="BH15" s="98" t="b">
        <f t="shared" si="27"/>
        <v>0</v>
      </c>
      <c r="BI15" s="98" t="b">
        <f t="shared" si="27"/>
        <v>0</v>
      </c>
      <c r="BJ15" s="98" t="b">
        <f t="shared" si="27"/>
        <v>0</v>
      </c>
      <c r="BK15" s="98" t="b">
        <f t="shared" si="27"/>
        <v>0</v>
      </c>
      <c r="BL15" s="98" t="b">
        <f t="shared" si="27"/>
        <v>0</v>
      </c>
      <c r="BM15" s="102">
        <f t="shared" si="28"/>
        <v>0</v>
      </c>
      <c r="BN15" s="104" t="b">
        <f t="shared" si="29"/>
        <v>1</v>
      </c>
      <c r="BO15" s="77">
        <f>VLOOKUP($O15,所得算定マスタ!$A$2:$D$12,2,TRUE)</f>
        <v>0</v>
      </c>
      <c r="BP15" s="78">
        <f>VLOOKUP($O15,所得算定マスタ!$A$2:$D$12,3,TRUE)</f>
        <v>0</v>
      </c>
      <c r="BQ15" s="81">
        <f>VLOOKUP($O15,所得算定マスタ!$A$2:$D$12,4,TRUE)</f>
        <v>0</v>
      </c>
      <c r="BR15" s="84">
        <f>VLOOKUP($P15,IF($BN15,所得算定マスタ!$F$2:$H$6,所得算定マスタ!$J$2:$L$6),2,TRUE)</f>
        <v>1</v>
      </c>
      <c r="BS15" s="78">
        <f>VLOOKUP($P15,IF($BN15,所得算定マスタ!$F$2:$H$6,所得算定マスタ!$J$2:$L$6),3,TRUE)</f>
        <v>-1100000</v>
      </c>
      <c r="BT15" s="78">
        <f t="shared" si="30"/>
        <v>-1100000</v>
      </c>
      <c r="BU15" s="78">
        <f t="shared" si="31"/>
        <v>0</v>
      </c>
      <c r="BV15" s="90">
        <f>VLOOKUP($BU15,所得算定マスタ!$N$2:$O$4,2,TRUE)</f>
        <v>0</v>
      </c>
      <c r="BW15" s="77">
        <f t="shared" si="32"/>
        <v>0</v>
      </c>
      <c r="BX15" s="81">
        <f t="shared" si="32"/>
        <v>0</v>
      </c>
      <c r="BY15" s="84">
        <f t="shared" si="33"/>
        <v>0</v>
      </c>
    </row>
    <row r="16" spans="1:77">
      <c r="A16" s="48" t="str">
        <f>記入用!A13&amp;""</f>
        <v/>
      </c>
      <c r="B16" s="52">
        <f>記入用!B13</f>
        <v>0</v>
      </c>
      <c r="C16" s="56" t="str">
        <f>記入用!C13&amp;""</f>
        <v/>
      </c>
      <c r="D16" s="60" t="str">
        <f>記入用!D13&amp;""</f>
        <v/>
      </c>
      <c r="E16" s="60" t="str">
        <f>記入用!E13&amp;""</f>
        <v/>
      </c>
      <c r="F16" s="60" t="str">
        <f>記入用!F13&amp;""</f>
        <v/>
      </c>
      <c r="G16" s="60" t="str">
        <f>記入用!G13&amp;""</f>
        <v/>
      </c>
      <c r="H16" s="60" t="str">
        <f>記入用!H13&amp;""</f>
        <v/>
      </c>
      <c r="I16" s="60" t="str">
        <f>記入用!I13&amp;""</f>
        <v/>
      </c>
      <c r="J16" s="60" t="str">
        <f>記入用!J13&amp;""</f>
        <v/>
      </c>
      <c r="K16" s="60" t="str">
        <f>記入用!K13&amp;""</f>
        <v/>
      </c>
      <c r="L16" s="60" t="str">
        <f>記入用!L13&amp;""</f>
        <v/>
      </c>
      <c r="M16" s="60" t="str">
        <f>記入用!M13&amp;""</f>
        <v/>
      </c>
      <c r="N16" s="64" t="str">
        <f>記入用!N13&amp;""</f>
        <v/>
      </c>
      <c r="O16" s="68">
        <f>記入用!O13</f>
        <v>0</v>
      </c>
      <c r="P16" s="71">
        <f>記入用!P13</f>
        <v>0</v>
      </c>
      <c r="Q16" s="74">
        <f>記入用!Q13</f>
        <v>0</v>
      </c>
      <c r="R16" s="77">
        <f t="shared" si="4"/>
        <v>0</v>
      </c>
      <c r="S16" s="78">
        <f t="shared" si="5"/>
        <v>0</v>
      </c>
      <c r="T16" s="78">
        <f t="shared" si="6"/>
        <v>0</v>
      </c>
      <c r="U16" s="78">
        <f>VLOOKUP(BY16,所得算定マスタ!$Q$2:$R$4,2,TRUE)</f>
        <v>430000</v>
      </c>
      <c r="V16" s="81">
        <f t="shared" si="7"/>
        <v>0</v>
      </c>
      <c r="W16" s="84">
        <f t="shared" si="8"/>
        <v>0</v>
      </c>
      <c r="X16" s="78">
        <f t="shared" si="9"/>
        <v>0</v>
      </c>
      <c r="Y16" s="78">
        <f t="shared" si="10"/>
        <v>0</v>
      </c>
      <c r="Z16" s="78">
        <f t="shared" si="11"/>
        <v>0</v>
      </c>
      <c r="AA16" s="90">
        <f t="shared" si="12"/>
        <v>0</v>
      </c>
      <c r="AB16" s="77">
        <f t="shared" si="13"/>
        <v>0</v>
      </c>
      <c r="AC16" s="78">
        <f t="shared" si="14"/>
        <v>0</v>
      </c>
      <c r="AD16" s="78">
        <f t="shared" si="15"/>
        <v>0</v>
      </c>
      <c r="AE16" s="78">
        <f t="shared" si="16"/>
        <v>0</v>
      </c>
      <c r="AF16" s="81">
        <f t="shared" si="17"/>
        <v>0</v>
      </c>
      <c r="AG16" s="84">
        <f t="shared" si="18"/>
        <v>0</v>
      </c>
      <c r="AH16" s="78">
        <f t="shared" si="19"/>
        <v>0</v>
      </c>
      <c r="AI16" s="78">
        <f t="shared" si="20"/>
        <v>0</v>
      </c>
      <c r="AJ16" s="78">
        <f t="shared" si="21"/>
        <v>0</v>
      </c>
      <c r="AK16" s="78">
        <f t="shared" si="22"/>
        <v>0</v>
      </c>
      <c r="AL16" s="90">
        <f t="shared" si="23"/>
        <v>0</v>
      </c>
      <c r="AM16" s="96" t="b">
        <f t="shared" si="24"/>
        <v>0</v>
      </c>
      <c r="AN16" s="98" t="b">
        <f t="shared" si="24"/>
        <v>0</v>
      </c>
      <c r="AO16" s="98" t="b">
        <f t="shared" si="24"/>
        <v>0</v>
      </c>
      <c r="AP16" s="98" t="b">
        <f t="shared" si="24"/>
        <v>0</v>
      </c>
      <c r="AQ16" s="98" t="b">
        <f t="shared" si="24"/>
        <v>0</v>
      </c>
      <c r="AR16" s="98" t="b">
        <f t="shared" si="24"/>
        <v>0</v>
      </c>
      <c r="AS16" s="98" t="b">
        <f t="shared" si="24"/>
        <v>0</v>
      </c>
      <c r="AT16" s="98" t="b">
        <f t="shared" si="24"/>
        <v>0</v>
      </c>
      <c r="AU16" s="98" t="b">
        <f t="shared" si="24"/>
        <v>0</v>
      </c>
      <c r="AV16" s="98" t="b">
        <f t="shared" si="24"/>
        <v>0</v>
      </c>
      <c r="AW16" s="98" t="b">
        <f t="shared" si="24"/>
        <v>0</v>
      </c>
      <c r="AX16" s="98" t="b">
        <f t="shared" si="24"/>
        <v>0</v>
      </c>
      <c r="AY16" s="100">
        <f t="shared" si="25"/>
        <v>0</v>
      </c>
      <c r="AZ16" s="101">
        <f t="shared" si="26"/>
        <v>31</v>
      </c>
      <c r="BA16" s="98" t="b">
        <f t="shared" si="27"/>
        <v>0</v>
      </c>
      <c r="BB16" s="98" t="b">
        <f t="shared" si="27"/>
        <v>0</v>
      </c>
      <c r="BC16" s="98" t="b">
        <f t="shared" si="27"/>
        <v>0</v>
      </c>
      <c r="BD16" s="98" t="b">
        <f t="shared" si="27"/>
        <v>0</v>
      </c>
      <c r="BE16" s="98" t="b">
        <f t="shared" si="27"/>
        <v>0</v>
      </c>
      <c r="BF16" s="98" t="b">
        <f t="shared" si="27"/>
        <v>0</v>
      </c>
      <c r="BG16" s="98" t="b">
        <f t="shared" si="27"/>
        <v>0</v>
      </c>
      <c r="BH16" s="98" t="b">
        <f t="shared" si="27"/>
        <v>0</v>
      </c>
      <c r="BI16" s="98" t="b">
        <f t="shared" si="27"/>
        <v>0</v>
      </c>
      <c r="BJ16" s="98" t="b">
        <f t="shared" si="27"/>
        <v>0</v>
      </c>
      <c r="BK16" s="98" t="b">
        <f t="shared" si="27"/>
        <v>0</v>
      </c>
      <c r="BL16" s="98" t="b">
        <f t="shared" si="27"/>
        <v>0</v>
      </c>
      <c r="BM16" s="102">
        <f t="shared" si="28"/>
        <v>0</v>
      </c>
      <c r="BN16" s="104" t="b">
        <f t="shared" si="29"/>
        <v>1</v>
      </c>
      <c r="BO16" s="77">
        <f>VLOOKUP($O16,所得算定マスタ!$A$2:$D$12,2,TRUE)</f>
        <v>0</v>
      </c>
      <c r="BP16" s="78">
        <f>VLOOKUP($O16,所得算定マスタ!$A$2:$D$12,3,TRUE)</f>
        <v>0</v>
      </c>
      <c r="BQ16" s="81">
        <f>VLOOKUP($O16,所得算定マスタ!$A$2:$D$12,4,TRUE)</f>
        <v>0</v>
      </c>
      <c r="BR16" s="84">
        <f>VLOOKUP($P16,IF($BN16,所得算定マスタ!$F$2:$H$6,所得算定マスタ!$J$2:$L$6),2,TRUE)</f>
        <v>1</v>
      </c>
      <c r="BS16" s="78">
        <f>VLOOKUP($P16,IF($BN16,所得算定マスタ!$F$2:$H$6,所得算定マスタ!$J$2:$L$6),3,TRUE)</f>
        <v>-1100000</v>
      </c>
      <c r="BT16" s="78">
        <f t="shared" si="30"/>
        <v>-1100000</v>
      </c>
      <c r="BU16" s="78">
        <f t="shared" si="31"/>
        <v>0</v>
      </c>
      <c r="BV16" s="90">
        <f>VLOOKUP($BU16,所得算定マスタ!$N$2:$O$4,2,TRUE)</f>
        <v>0</v>
      </c>
      <c r="BW16" s="77">
        <f t="shared" si="32"/>
        <v>0</v>
      </c>
      <c r="BX16" s="81">
        <f t="shared" si="32"/>
        <v>0</v>
      </c>
      <c r="BY16" s="84">
        <f t="shared" si="33"/>
        <v>0</v>
      </c>
    </row>
    <row r="17" spans="1:77">
      <c r="A17" s="48" t="str">
        <f>記入用!A14&amp;""</f>
        <v/>
      </c>
      <c r="B17" s="52">
        <f>記入用!B14</f>
        <v>0</v>
      </c>
      <c r="C17" s="56" t="str">
        <f>記入用!C14&amp;""</f>
        <v/>
      </c>
      <c r="D17" s="60" t="str">
        <f>記入用!D14&amp;""</f>
        <v/>
      </c>
      <c r="E17" s="60" t="str">
        <f>記入用!E14&amp;""</f>
        <v/>
      </c>
      <c r="F17" s="60" t="str">
        <f>記入用!F14&amp;""</f>
        <v/>
      </c>
      <c r="G17" s="60" t="str">
        <f>記入用!G14&amp;""</f>
        <v/>
      </c>
      <c r="H17" s="60" t="str">
        <f>記入用!H14&amp;""</f>
        <v/>
      </c>
      <c r="I17" s="60" t="str">
        <f>記入用!I14&amp;""</f>
        <v/>
      </c>
      <c r="J17" s="60" t="str">
        <f>記入用!J14&amp;""</f>
        <v/>
      </c>
      <c r="K17" s="60" t="str">
        <f>記入用!K14&amp;""</f>
        <v/>
      </c>
      <c r="L17" s="60" t="str">
        <f>記入用!L14&amp;""</f>
        <v/>
      </c>
      <c r="M17" s="60" t="str">
        <f>記入用!M14&amp;""</f>
        <v/>
      </c>
      <c r="N17" s="64" t="str">
        <f>記入用!N14&amp;""</f>
        <v/>
      </c>
      <c r="O17" s="68">
        <f>記入用!O14</f>
        <v>0</v>
      </c>
      <c r="P17" s="71">
        <f>記入用!P14</f>
        <v>0</v>
      </c>
      <c r="Q17" s="74">
        <f>記入用!Q14</f>
        <v>0</v>
      </c>
      <c r="R17" s="77">
        <f t="shared" si="4"/>
        <v>0</v>
      </c>
      <c r="S17" s="78">
        <f t="shared" si="5"/>
        <v>0</v>
      </c>
      <c r="T17" s="78">
        <f t="shared" si="6"/>
        <v>0</v>
      </c>
      <c r="U17" s="78">
        <f>VLOOKUP(BY17,所得算定マスタ!$Q$2:$R$4,2,TRUE)</f>
        <v>430000</v>
      </c>
      <c r="V17" s="81">
        <f t="shared" si="7"/>
        <v>0</v>
      </c>
      <c r="W17" s="84">
        <f t="shared" si="8"/>
        <v>0</v>
      </c>
      <c r="X17" s="78">
        <f t="shared" si="9"/>
        <v>0</v>
      </c>
      <c r="Y17" s="78">
        <f t="shared" si="10"/>
        <v>0</v>
      </c>
      <c r="Z17" s="78">
        <f t="shared" si="11"/>
        <v>0</v>
      </c>
      <c r="AA17" s="90">
        <f t="shared" si="12"/>
        <v>0</v>
      </c>
      <c r="AB17" s="77">
        <f t="shared" si="13"/>
        <v>0</v>
      </c>
      <c r="AC17" s="78">
        <f t="shared" si="14"/>
        <v>0</v>
      </c>
      <c r="AD17" s="78">
        <f t="shared" si="15"/>
        <v>0</v>
      </c>
      <c r="AE17" s="78">
        <f t="shared" si="16"/>
        <v>0</v>
      </c>
      <c r="AF17" s="81">
        <f t="shared" si="17"/>
        <v>0</v>
      </c>
      <c r="AG17" s="84">
        <f t="shared" si="18"/>
        <v>0</v>
      </c>
      <c r="AH17" s="78">
        <f t="shared" si="19"/>
        <v>0</v>
      </c>
      <c r="AI17" s="78">
        <f t="shared" si="20"/>
        <v>0</v>
      </c>
      <c r="AJ17" s="78">
        <f t="shared" si="21"/>
        <v>0</v>
      </c>
      <c r="AK17" s="78">
        <f t="shared" si="22"/>
        <v>0</v>
      </c>
      <c r="AL17" s="90">
        <f t="shared" si="23"/>
        <v>0</v>
      </c>
      <c r="AM17" s="96" t="b">
        <f t="shared" si="24"/>
        <v>0</v>
      </c>
      <c r="AN17" s="98" t="b">
        <f t="shared" si="24"/>
        <v>0</v>
      </c>
      <c r="AO17" s="98" t="b">
        <f t="shared" si="24"/>
        <v>0</v>
      </c>
      <c r="AP17" s="98" t="b">
        <f t="shared" si="24"/>
        <v>0</v>
      </c>
      <c r="AQ17" s="98" t="b">
        <f t="shared" si="24"/>
        <v>0</v>
      </c>
      <c r="AR17" s="98" t="b">
        <f t="shared" si="24"/>
        <v>0</v>
      </c>
      <c r="AS17" s="98" t="b">
        <f t="shared" si="24"/>
        <v>0</v>
      </c>
      <c r="AT17" s="98" t="b">
        <f t="shared" si="24"/>
        <v>0</v>
      </c>
      <c r="AU17" s="98" t="b">
        <f t="shared" si="24"/>
        <v>0</v>
      </c>
      <c r="AV17" s="98" t="b">
        <f t="shared" si="24"/>
        <v>0</v>
      </c>
      <c r="AW17" s="98" t="b">
        <f t="shared" si="24"/>
        <v>0</v>
      </c>
      <c r="AX17" s="98" t="b">
        <f t="shared" si="24"/>
        <v>0</v>
      </c>
      <c r="AY17" s="100">
        <f t="shared" si="25"/>
        <v>0</v>
      </c>
      <c r="AZ17" s="101">
        <f t="shared" si="26"/>
        <v>31</v>
      </c>
      <c r="BA17" s="98" t="b">
        <f t="shared" si="27"/>
        <v>0</v>
      </c>
      <c r="BB17" s="98" t="b">
        <f t="shared" si="27"/>
        <v>0</v>
      </c>
      <c r="BC17" s="98" t="b">
        <f t="shared" si="27"/>
        <v>0</v>
      </c>
      <c r="BD17" s="98" t="b">
        <f t="shared" si="27"/>
        <v>0</v>
      </c>
      <c r="BE17" s="98" t="b">
        <f t="shared" si="27"/>
        <v>0</v>
      </c>
      <c r="BF17" s="98" t="b">
        <f t="shared" si="27"/>
        <v>0</v>
      </c>
      <c r="BG17" s="98" t="b">
        <f t="shared" si="27"/>
        <v>0</v>
      </c>
      <c r="BH17" s="98" t="b">
        <f t="shared" si="27"/>
        <v>0</v>
      </c>
      <c r="BI17" s="98" t="b">
        <f t="shared" si="27"/>
        <v>0</v>
      </c>
      <c r="BJ17" s="98" t="b">
        <f t="shared" si="27"/>
        <v>0</v>
      </c>
      <c r="BK17" s="98" t="b">
        <f t="shared" si="27"/>
        <v>0</v>
      </c>
      <c r="BL17" s="98" t="b">
        <f t="shared" si="27"/>
        <v>0</v>
      </c>
      <c r="BM17" s="102">
        <f t="shared" si="28"/>
        <v>0</v>
      </c>
      <c r="BN17" s="104" t="b">
        <f t="shared" si="29"/>
        <v>1</v>
      </c>
      <c r="BO17" s="77">
        <f>VLOOKUP($O17,所得算定マスタ!$A$2:$D$12,2,TRUE)</f>
        <v>0</v>
      </c>
      <c r="BP17" s="78">
        <f>VLOOKUP($O17,所得算定マスタ!$A$2:$D$12,3,TRUE)</f>
        <v>0</v>
      </c>
      <c r="BQ17" s="81">
        <f>VLOOKUP($O17,所得算定マスタ!$A$2:$D$12,4,TRUE)</f>
        <v>0</v>
      </c>
      <c r="BR17" s="84">
        <f>VLOOKUP($P17,IF($BN17,所得算定マスタ!$F$2:$H$6,所得算定マスタ!$J$2:$L$6),2,TRUE)</f>
        <v>1</v>
      </c>
      <c r="BS17" s="78">
        <f>VLOOKUP($P17,IF($BN17,所得算定マスタ!$F$2:$H$6,所得算定マスタ!$J$2:$L$6),3,TRUE)</f>
        <v>-1100000</v>
      </c>
      <c r="BT17" s="78">
        <f t="shared" si="30"/>
        <v>-1100000</v>
      </c>
      <c r="BU17" s="78">
        <f t="shared" si="31"/>
        <v>0</v>
      </c>
      <c r="BV17" s="90">
        <f>VLOOKUP($BU17,所得算定マスタ!$N$2:$O$4,2,TRUE)</f>
        <v>0</v>
      </c>
      <c r="BW17" s="77">
        <f t="shared" si="32"/>
        <v>0</v>
      </c>
      <c r="BX17" s="81">
        <f t="shared" si="32"/>
        <v>0</v>
      </c>
      <c r="BY17" s="84">
        <f t="shared" si="33"/>
        <v>0</v>
      </c>
    </row>
    <row r="18" spans="1:77">
      <c r="A18" s="48" t="str">
        <f>記入用!A15&amp;""</f>
        <v/>
      </c>
      <c r="B18" s="52">
        <f>記入用!B15</f>
        <v>0</v>
      </c>
      <c r="C18" s="56" t="str">
        <f>記入用!C15&amp;""</f>
        <v/>
      </c>
      <c r="D18" s="60" t="str">
        <f>記入用!D15&amp;""</f>
        <v/>
      </c>
      <c r="E18" s="60" t="str">
        <f>記入用!E15&amp;""</f>
        <v/>
      </c>
      <c r="F18" s="60" t="str">
        <f>記入用!F15&amp;""</f>
        <v/>
      </c>
      <c r="G18" s="60" t="str">
        <f>記入用!G15&amp;""</f>
        <v/>
      </c>
      <c r="H18" s="60" t="str">
        <f>記入用!H15&amp;""</f>
        <v/>
      </c>
      <c r="I18" s="60" t="str">
        <f>記入用!I15&amp;""</f>
        <v/>
      </c>
      <c r="J18" s="60" t="str">
        <f>記入用!J15&amp;""</f>
        <v/>
      </c>
      <c r="K18" s="60" t="str">
        <f>記入用!K15&amp;""</f>
        <v/>
      </c>
      <c r="L18" s="60" t="str">
        <f>記入用!L15&amp;""</f>
        <v/>
      </c>
      <c r="M18" s="60" t="str">
        <f>記入用!M15&amp;""</f>
        <v/>
      </c>
      <c r="N18" s="64" t="str">
        <f>記入用!N15&amp;""</f>
        <v/>
      </c>
      <c r="O18" s="68">
        <f>記入用!O15</f>
        <v>0</v>
      </c>
      <c r="P18" s="71">
        <f>記入用!P15</f>
        <v>0</v>
      </c>
      <c r="Q18" s="74">
        <f>記入用!Q15</f>
        <v>0</v>
      </c>
      <c r="R18" s="77">
        <f t="shared" si="4"/>
        <v>0</v>
      </c>
      <c r="S18" s="78">
        <f t="shared" si="5"/>
        <v>0</v>
      </c>
      <c r="T18" s="78">
        <f t="shared" si="6"/>
        <v>0</v>
      </c>
      <c r="U18" s="78">
        <f>VLOOKUP(BY18,所得算定マスタ!$Q$2:$R$4,2,TRUE)</f>
        <v>430000</v>
      </c>
      <c r="V18" s="81">
        <f t="shared" si="7"/>
        <v>0</v>
      </c>
      <c r="W18" s="84">
        <f t="shared" si="8"/>
        <v>0</v>
      </c>
      <c r="X18" s="78">
        <f t="shared" si="9"/>
        <v>0</v>
      </c>
      <c r="Y18" s="78">
        <f t="shared" si="10"/>
        <v>0</v>
      </c>
      <c r="Z18" s="78">
        <f t="shared" si="11"/>
        <v>0</v>
      </c>
      <c r="AA18" s="90">
        <f t="shared" si="12"/>
        <v>0</v>
      </c>
      <c r="AB18" s="77">
        <f t="shared" si="13"/>
        <v>0</v>
      </c>
      <c r="AC18" s="78">
        <f t="shared" si="14"/>
        <v>0</v>
      </c>
      <c r="AD18" s="78">
        <f t="shared" si="15"/>
        <v>0</v>
      </c>
      <c r="AE18" s="78">
        <f t="shared" si="16"/>
        <v>0</v>
      </c>
      <c r="AF18" s="81">
        <f t="shared" si="17"/>
        <v>0</v>
      </c>
      <c r="AG18" s="84">
        <f t="shared" si="18"/>
        <v>0</v>
      </c>
      <c r="AH18" s="78">
        <f t="shared" si="19"/>
        <v>0</v>
      </c>
      <c r="AI18" s="78">
        <f t="shared" si="20"/>
        <v>0</v>
      </c>
      <c r="AJ18" s="78">
        <f t="shared" si="21"/>
        <v>0</v>
      </c>
      <c r="AK18" s="78">
        <f t="shared" si="22"/>
        <v>0</v>
      </c>
      <c r="AL18" s="90">
        <f t="shared" si="23"/>
        <v>0</v>
      </c>
      <c r="AM18" s="96" t="b">
        <f t="shared" si="24"/>
        <v>0</v>
      </c>
      <c r="AN18" s="98" t="b">
        <f t="shared" si="24"/>
        <v>0</v>
      </c>
      <c r="AO18" s="98" t="b">
        <f t="shared" si="24"/>
        <v>0</v>
      </c>
      <c r="AP18" s="98" t="b">
        <f t="shared" si="24"/>
        <v>0</v>
      </c>
      <c r="AQ18" s="98" t="b">
        <f t="shared" si="24"/>
        <v>0</v>
      </c>
      <c r="AR18" s="98" t="b">
        <f t="shared" si="24"/>
        <v>0</v>
      </c>
      <c r="AS18" s="98" t="b">
        <f t="shared" si="24"/>
        <v>0</v>
      </c>
      <c r="AT18" s="98" t="b">
        <f t="shared" si="24"/>
        <v>0</v>
      </c>
      <c r="AU18" s="98" t="b">
        <f t="shared" si="24"/>
        <v>0</v>
      </c>
      <c r="AV18" s="98" t="b">
        <f t="shared" si="24"/>
        <v>0</v>
      </c>
      <c r="AW18" s="98" t="b">
        <f t="shared" si="24"/>
        <v>0</v>
      </c>
      <c r="AX18" s="98" t="b">
        <f t="shared" si="24"/>
        <v>0</v>
      </c>
      <c r="AY18" s="100">
        <f t="shared" si="25"/>
        <v>0</v>
      </c>
      <c r="AZ18" s="101">
        <f t="shared" si="26"/>
        <v>31</v>
      </c>
      <c r="BA18" s="98" t="b">
        <f t="shared" si="27"/>
        <v>0</v>
      </c>
      <c r="BB18" s="98" t="b">
        <f t="shared" si="27"/>
        <v>0</v>
      </c>
      <c r="BC18" s="98" t="b">
        <f t="shared" si="27"/>
        <v>0</v>
      </c>
      <c r="BD18" s="98" t="b">
        <f t="shared" si="27"/>
        <v>0</v>
      </c>
      <c r="BE18" s="98" t="b">
        <f t="shared" si="27"/>
        <v>0</v>
      </c>
      <c r="BF18" s="98" t="b">
        <f t="shared" si="27"/>
        <v>0</v>
      </c>
      <c r="BG18" s="98" t="b">
        <f t="shared" si="27"/>
        <v>0</v>
      </c>
      <c r="BH18" s="98" t="b">
        <f t="shared" si="27"/>
        <v>0</v>
      </c>
      <c r="BI18" s="98" t="b">
        <f t="shared" si="27"/>
        <v>0</v>
      </c>
      <c r="BJ18" s="98" t="b">
        <f t="shared" si="27"/>
        <v>0</v>
      </c>
      <c r="BK18" s="98" t="b">
        <f t="shared" si="27"/>
        <v>0</v>
      </c>
      <c r="BL18" s="98" t="b">
        <f t="shared" si="27"/>
        <v>0</v>
      </c>
      <c r="BM18" s="102">
        <f t="shared" si="28"/>
        <v>0</v>
      </c>
      <c r="BN18" s="104" t="b">
        <f t="shared" si="29"/>
        <v>1</v>
      </c>
      <c r="BO18" s="77">
        <f>VLOOKUP($O18,所得算定マスタ!$A$2:$D$12,2,TRUE)</f>
        <v>0</v>
      </c>
      <c r="BP18" s="78">
        <f>VLOOKUP($O18,所得算定マスタ!$A$2:$D$12,3,TRUE)</f>
        <v>0</v>
      </c>
      <c r="BQ18" s="81">
        <f>VLOOKUP($O18,所得算定マスタ!$A$2:$D$12,4,TRUE)</f>
        <v>0</v>
      </c>
      <c r="BR18" s="84">
        <f>VLOOKUP($P18,IF($BN18,所得算定マスタ!$F$2:$H$6,所得算定マスタ!$J$2:$L$6),2,TRUE)</f>
        <v>1</v>
      </c>
      <c r="BS18" s="78">
        <f>VLOOKUP($P18,IF($BN18,所得算定マスタ!$F$2:$H$6,所得算定マスタ!$J$2:$L$6),3,TRUE)</f>
        <v>-1100000</v>
      </c>
      <c r="BT18" s="78">
        <f t="shared" si="30"/>
        <v>-1100000</v>
      </c>
      <c r="BU18" s="78">
        <f t="shared" si="31"/>
        <v>0</v>
      </c>
      <c r="BV18" s="90">
        <f>VLOOKUP($BU18,所得算定マスタ!$N$2:$O$4,2,TRUE)</f>
        <v>0</v>
      </c>
      <c r="BW18" s="77">
        <f t="shared" si="32"/>
        <v>0</v>
      </c>
      <c r="BX18" s="81">
        <f t="shared" si="32"/>
        <v>0</v>
      </c>
      <c r="BY18" s="84">
        <f t="shared" si="33"/>
        <v>0</v>
      </c>
    </row>
    <row r="19" spans="1:77">
      <c r="A19" s="48" t="str">
        <f>記入用!A16&amp;""</f>
        <v/>
      </c>
      <c r="B19" s="52">
        <f>記入用!B16</f>
        <v>0</v>
      </c>
      <c r="C19" s="56" t="str">
        <f>記入用!C16&amp;""</f>
        <v/>
      </c>
      <c r="D19" s="60" t="str">
        <f>記入用!D16&amp;""</f>
        <v/>
      </c>
      <c r="E19" s="60" t="str">
        <f>記入用!E16&amp;""</f>
        <v/>
      </c>
      <c r="F19" s="60" t="str">
        <f>記入用!F16&amp;""</f>
        <v/>
      </c>
      <c r="G19" s="60" t="str">
        <f>記入用!G16&amp;""</f>
        <v/>
      </c>
      <c r="H19" s="60" t="str">
        <f>記入用!H16&amp;""</f>
        <v/>
      </c>
      <c r="I19" s="60" t="str">
        <f>記入用!I16&amp;""</f>
        <v/>
      </c>
      <c r="J19" s="60" t="str">
        <f>記入用!J16&amp;""</f>
        <v/>
      </c>
      <c r="K19" s="60" t="str">
        <f>記入用!K16&amp;""</f>
        <v/>
      </c>
      <c r="L19" s="60" t="str">
        <f>記入用!L16&amp;""</f>
        <v/>
      </c>
      <c r="M19" s="60" t="str">
        <f>記入用!M16&amp;""</f>
        <v/>
      </c>
      <c r="N19" s="64" t="str">
        <f>記入用!N16&amp;""</f>
        <v/>
      </c>
      <c r="O19" s="68">
        <f>記入用!O16</f>
        <v>0</v>
      </c>
      <c r="P19" s="71">
        <f>記入用!P16</f>
        <v>0</v>
      </c>
      <c r="Q19" s="74">
        <f>記入用!Q16</f>
        <v>0</v>
      </c>
      <c r="R19" s="77">
        <f t="shared" si="4"/>
        <v>0</v>
      </c>
      <c r="S19" s="78">
        <f t="shared" si="5"/>
        <v>0</v>
      </c>
      <c r="T19" s="78">
        <f t="shared" si="6"/>
        <v>0</v>
      </c>
      <c r="U19" s="78">
        <f>VLOOKUP(BY19,所得算定マスタ!$Q$2:$R$4,2,TRUE)</f>
        <v>430000</v>
      </c>
      <c r="V19" s="81">
        <f t="shared" si="7"/>
        <v>0</v>
      </c>
      <c r="W19" s="84">
        <f t="shared" si="8"/>
        <v>0</v>
      </c>
      <c r="X19" s="78">
        <f t="shared" si="9"/>
        <v>0</v>
      </c>
      <c r="Y19" s="78">
        <f t="shared" si="10"/>
        <v>0</v>
      </c>
      <c r="Z19" s="78">
        <f t="shared" si="11"/>
        <v>0</v>
      </c>
      <c r="AA19" s="90">
        <f t="shared" si="12"/>
        <v>0</v>
      </c>
      <c r="AB19" s="77">
        <f t="shared" si="13"/>
        <v>0</v>
      </c>
      <c r="AC19" s="78">
        <f t="shared" si="14"/>
        <v>0</v>
      </c>
      <c r="AD19" s="78">
        <f t="shared" si="15"/>
        <v>0</v>
      </c>
      <c r="AE19" s="78">
        <f t="shared" si="16"/>
        <v>0</v>
      </c>
      <c r="AF19" s="81">
        <f t="shared" si="17"/>
        <v>0</v>
      </c>
      <c r="AG19" s="84">
        <f t="shared" si="18"/>
        <v>0</v>
      </c>
      <c r="AH19" s="78">
        <f t="shared" si="19"/>
        <v>0</v>
      </c>
      <c r="AI19" s="78">
        <f t="shared" si="20"/>
        <v>0</v>
      </c>
      <c r="AJ19" s="78">
        <f t="shared" si="21"/>
        <v>0</v>
      </c>
      <c r="AK19" s="78">
        <f t="shared" si="22"/>
        <v>0</v>
      </c>
      <c r="AL19" s="90">
        <f t="shared" si="23"/>
        <v>0</v>
      </c>
      <c r="AM19" s="96" t="b">
        <f t="shared" si="24"/>
        <v>0</v>
      </c>
      <c r="AN19" s="98" t="b">
        <f t="shared" si="24"/>
        <v>0</v>
      </c>
      <c r="AO19" s="98" t="b">
        <f t="shared" si="24"/>
        <v>0</v>
      </c>
      <c r="AP19" s="98" t="b">
        <f t="shared" si="24"/>
        <v>0</v>
      </c>
      <c r="AQ19" s="98" t="b">
        <f t="shared" si="24"/>
        <v>0</v>
      </c>
      <c r="AR19" s="98" t="b">
        <f t="shared" si="24"/>
        <v>0</v>
      </c>
      <c r="AS19" s="98" t="b">
        <f t="shared" si="24"/>
        <v>0</v>
      </c>
      <c r="AT19" s="98" t="b">
        <f t="shared" si="24"/>
        <v>0</v>
      </c>
      <c r="AU19" s="98" t="b">
        <f t="shared" si="24"/>
        <v>0</v>
      </c>
      <c r="AV19" s="98" t="b">
        <f t="shared" si="24"/>
        <v>0</v>
      </c>
      <c r="AW19" s="98" t="b">
        <f t="shared" si="24"/>
        <v>0</v>
      </c>
      <c r="AX19" s="98" t="b">
        <f t="shared" si="24"/>
        <v>0</v>
      </c>
      <c r="AY19" s="100">
        <f t="shared" si="25"/>
        <v>0</v>
      </c>
      <c r="AZ19" s="101">
        <f t="shared" si="26"/>
        <v>31</v>
      </c>
      <c r="BA19" s="98" t="b">
        <f t="shared" si="27"/>
        <v>0</v>
      </c>
      <c r="BB19" s="98" t="b">
        <f t="shared" si="27"/>
        <v>0</v>
      </c>
      <c r="BC19" s="98" t="b">
        <f t="shared" si="27"/>
        <v>0</v>
      </c>
      <c r="BD19" s="98" t="b">
        <f t="shared" si="27"/>
        <v>0</v>
      </c>
      <c r="BE19" s="98" t="b">
        <f t="shared" si="27"/>
        <v>0</v>
      </c>
      <c r="BF19" s="98" t="b">
        <f t="shared" si="27"/>
        <v>0</v>
      </c>
      <c r="BG19" s="98" t="b">
        <f t="shared" si="27"/>
        <v>0</v>
      </c>
      <c r="BH19" s="98" t="b">
        <f t="shared" si="27"/>
        <v>0</v>
      </c>
      <c r="BI19" s="98" t="b">
        <f t="shared" si="27"/>
        <v>0</v>
      </c>
      <c r="BJ19" s="98" t="b">
        <f t="shared" si="27"/>
        <v>0</v>
      </c>
      <c r="BK19" s="98" t="b">
        <f t="shared" si="27"/>
        <v>0</v>
      </c>
      <c r="BL19" s="98" t="b">
        <f t="shared" si="27"/>
        <v>0</v>
      </c>
      <c r="BM19" s="102">
        <f t="shared" si="28"/>
        <v>0</v>
      </c>
      <c r="BN19" s="104" t="b">
        <f t="shared" si="29"/>
        <v>1</v>
      </c>
      <c r="BO19" s="77">
        <f>VLOOKUP($O19,所得算定マスタ!$A$2:$D$12,2,TRUE)</f>
        <v>0</v>
      </c>
      <c r="BP19" s="78">
        <f>VLOOKUP($O19,所得算定マスタ!$A$2:$D$12,3,TRUE)</f>
        <v>0</v>
      </c>
      <c r="BQ19" s="81">
        <f>VLOOKUP($O19,所得算定マスタ!$A$2:$D$12,4,TRUE)</f>
        <v>0</v>
      </c>
      <c r="BR19" s="84">
        <f>VLOOKUP($P19,IF($BN19,所得算定マスタ!$F$2:$H$6,所得算定マスタ!$J$2:$L$6),2,TRUE)</f>
        <v>1</v>
      </c>
      <c r="BS19" s="78">
        <f>VLOOKUP($P19,IF($BN19,所得算定マスタ!$F$2:$H$6,所得算定マスタ!$J$2:$L$6),3,TRUE)</f>
        <v>-1100000</v>
      </c>
      <c r="BT19" s="78">
        <f t="shared" si="30"/>
        <v>-1100000</v>
      </c>
      <c r="BU19" s="78">
        <f t="shared" si="31"/>
        <v>0</v>
      </c>
      <c r="BV19" s="90">
        <f>VLOOKUP($BU19,所得算定マスタ!$N$2:$O$4,2,TRUE)</f>
        <v>0</v>
      </c>
      <c r="BW19" s="77">
        <f t="shared" si="32"/>
        <v>0</v>
      </c>
      <c r="BX19" s="81">
        <f t="shared" si="32"/>
        <v>0</v>
      </c>
      <c r="BY19" s="84">
        <f t="shared" si="33"/>
        <v>0</v>
      </c>
    </row>
    <row r="20" spans="1:77">
      <c r="A20" s="48" t="str">
        <f>記入用!A17&amp;""</f>
        <v/>
      </c>
      <c r="B20" s="52">
        <f>記入用!B17</f>
        <v>0</v>
      </c>
      <c r="C20" s="56" t="str">
        <f>記入用!C17&amp;""</f>
        <v/>
      </c>
      <c r="D20" s="60" t="str">
        <f>記入用!D17&amp;""</f>
        <v/>
      </c>
      <c r="E20" s="60" t="str">
        <f>記入用!E17&amp;""</f>
        <v/>
      </c>
      <c r="F20" s="60" t="str">
        <f>記入用!F17&amp;""</f>
        <v/>
      </c>
      <c r="G20" s="60" t="str">
        <f>記入用!G17&amp;""</f>
        <v/>
      </c>
      <c r="H20" s="60" t="str">
        <f>記入用!H17&amp;""</f>
        <v/>
      </c>
      <c r="I20" s="60" t="str">
        <f>記入用!I17&amp;""</f>
        <v/>
      </c>
      <c r="J20" s="60" t="str">
        <f>記入用!J17&amp;""</f>
        <v/>
      </c>
      <c r="K20" s="60" t="str">
        <f>記入用!K17&amp;""</f>
        <v/>
      </c>
      <c r="L20" s="60" t="str">
        <f>記入用!L17&amp;""</f>
        <v/>
      </c>
      <c r="M20" s="60" t="str">
        <f>記入用!M17&amp;""</f>
        <v/>
      </c>
      <c r="N20" s="64" t="str">
        <f>記入用!N17&amp;""</f>
        <v/>
      </c>
      <c r="O20" s="68">
        <f>記入用!O17</f>
        <v>0</v>
      </c>
      <c r="P20" s="71">
        <f>記入用!P17</f>
        <v>0</v>
      </c>
      <c r="Q20" s="74">
        <f>記入用!Q17</f>
        <v>0</v>
      </c>
      <c r="R20" s="77">
        <f t="shared" si="4"/>
        <v>0</v>
      </c>
      <c r="S20" s="78">
        <f t="shared" si="5"/>
        <v>0</v>
      </c>
      <c r="T20" s="78">
        <f t="shared" si="6"/>
        <v>0</v>
      </c>
      <c r="U20" s="78">
        <f>VLOOKUP(BY20,所得算定マスタ!$Q$2:$R$4,2,TRUE)</f>
        <v>430000</v>
      </c>
      <c r="V20" s="81">
        <f t="shared" si="7"/>
        <v>0</v>
      </c>
      <c r="W20" s="84">
        <f t="shared" si="8"/>
        <v>0</v>
      </c>
      <c r="X20" s="78">
        <f t="shared" si="9"/>
        <v>0</v>
      </c>
      <c r="Y20" s="78">
        <f t="shared" si="10"/>
        <v>0</v>
      </c>
      <c r="Z20" s="78">
        <f t="shared" si="11"/>
        <v>0</v>
      </c>
      <c r="AA20" s="90">
        <f t="shared" si="12"/>
        <v>0</v>
      </c>
      <c r="AB20" s="77">
        <f t="shared" si="13"/>
        <v>0</v>
      </c>
      <c r="AC20" s="78">
        <f t="shared" si="14"/>
        <v>0</v>
      </c>
      <c r="AD20" s="78">
        <f t="shared" si="15"/>
        <v>0</v>
      </c>
      <c r="AE20" s="78">
        <f t="shared" si="16"/>
        <v>0</v>
      </c>
      <c r="AF20" s="81">
        <f t="shared" si="17"/>
        <v>0</v>
      </c>
      <c r="AG20" s="84">
        <f t="shared" si="18"/>
        <v>0</v>
      </c>
      <c r="AH20" s="78">
        <f t="shared" si="19"/>
        <v>0</v>
      </c>
      <c r="AI20" s="78">
        <f t="shared" si="20"/>
        <v>0</v>
      </c>
      <c r="AJ20" s="78">
        <f t="shared" si="21"/>
        <v>0</v>
      </c>
      <c r="AK20" s="78">
        <f t="shared" si="22"/>
        <v>0</v>
      </c>
      <c r="AL20" s="90">
        <f t="shared" si="23"/>
        <v>0</v>
      </c>
      <c r="AM20" s="96" t="b">
        <f t="shared" si="24"/>
        <v>0</v>
      </c>
      <c r="AN20" s="98" t="b">
        <f t="shared" si="24"/>
        <v>0</v>
      </c>
      <c r="AO20" s="98" t="b">
        <f t="shared" si="24"/>
        <v>0</v>
      </c>
      <c r="AP20" s="98" t="b">
        <f t="shared" si="24"/>
        <v>0</v>
      </c>
      <c r="AQ20" s="98" t="b">
        <f t="shared" si="24"/>
        <v>0</v>
      </c>
      <c r="AR20" s="98" t="b">
        <f t="shared" si="24"/>
        <v>0</v>
      </c>
      <c r="AS20" s="98" t="b">
        <f t="shared" si="24"/>
        <v>0</v>
      </c>
      <c r="AT20" s="98" t="b">
        <f t="shared" si="24"/>
        <v>0</v>
      </c>
      <c r="AU20" s="98" t="b">
        <f t="shared" si="24"/>
        <v>0</v>
      </c>
      <c r="AV20" s="98" t="b">
        <f t="shared" si="24"/>
        <v>0</v>
      </c>
      <c r="AW20" s="98" t="b">
        <f t="shared" si="24"/>
        <v>0</v>
      </c>
      <c r="AX20" s="98" t="b">
        <f t="shared" si="24"/>
        <v>0</v>
      </c>
      <c r="AY20" s="100">
        <f t="shared" si="25"/>
        <v>0</v>
      </c>
      <c r="AZ20" s="101">
        <f t="shared" si="26"/>
        <v>31</v>
      </c>
      <c r="BA20" s="98" t="b">
        <f t="shared" si="27"/>
        <v>0</v>
      </c>
      <c r="BB20" s="98" t="b">
        <f t="shared" si="27"/>
        <v>0</v>
      </c>
      <c r="BC20" s="98" t="b">
        <f t="shared" si="27"/>
        <v>0</v>
      </c>
      <c r="BD20" s="98" t="b">
        <f t="shared" si="27"/>
        <v>0</v>
      </c>
      <c r="BE20" s="98" t="b">
        <f t="shared" si="27"/>
        <v>0</v>
      </c>
      <c r="BF20" s="98" t="b">
        <f t="shared" si="27"/>
        <v>0</v>
      </c>
      <c r="BG20" s="98" t="b">
        <f t="shared" si="27"/>
        <v>0</v>
      </c>
      <c r="BH20" s="98" t="b">
        <f t="shared" si="27"/>
        <v>0</v>
      </c>
      <c r="BI20" s="98" t="b">
        <f t="shared" si="27"/>
        <v>0</v>
      </c>
      <c r="BJ20" s="98" t="b">
        <f t="shared" si="27"/>
        <v>0</v>
      </c>
      <c r="BK20" s="98" t="b">
        <f t="shared" si="27"/>
        <v>0</v>
      </c>
      <c r="BL20" s="98" t="b">
        <f t="shared" si="27"/>
        <v>0</v>
      </c>
      <c r="BM20" s="102">
        <f t="shared" si="28"/>
        <v>0</v>
      </c>
      <c r="BN20" s="104" t="b">
        <f t="shared" si="29"/>
        <v>1</v>
      </c>
      <c r="BO20" s="77">
        <f>VLOOKUP($O20,所得算定マスタ!$A$2:$D$12,2,TRUE)</f>
        <v>0</v>
      </c>
      <c r="BP20" s="78">
        <f>VLOOKUP($O20,所得算定マスタ!$A$2:$D$12,3,TRUE)</f>
        <v>0</v>
      </c>
      <c r="BQ20" s="81">
        <f>VLOOKUP($O20,所得算定マスタ!$A$2:$D$12,4,TRUE)</f>
        <v>0</v>
      </c>
      <c r="BR20" s="84">
        <f>VLOOKUP($P20,IF($BN20,所得算定マスタ!$F$2:$H$6,所得算定マスタ!$J$2:$L$6),2,TRUE)</f>
        <v>1</v>
      </c>
      <c r="BS20" s="78">
        <f>VLOOKUP($P20,IF($BN20,所得算定マスタ!$F$2:$H$6,所得算定マスタ!$J$2:$L$6),3,TRUE)</f>
        <v>-1100000</v>
      </c>
      <c r="BT20" s="78">
        <f t="shared" si="30"/>
        <v>-1100000</v>
      </c>
      <c r="BU20" s="78">
        <f t="shared" si="31"/>
        <v>0</v>
      </c>
      <c r="BV20" s="90">
        <f>VLOOKUP($BU20,所得算定マスタ!$N$2:$O$4,2,TRUE)</f>
        <v>0</v>
      </c>
      <c r="BW20" s="77">
        <f t="shared" si="32"/>
        <v>0</v>
      </c>
      <c r="BX20" s="81">
        <f t="shared" si="32"/>
        <v>0</v>
      </c>
      <c r="BY20" s="84">
        <f t="shared" si="33"/>
        <v>0</v>
      </c>
    </row>
    <row r="21" spans="1:77">
      <c r="A21" s="48" t="str">
        <f>記入用!A18&amp;""</f>
        <v/>
      </c>
      <c r="B21" s="52">
        <f>記入用!B18</f>
        <v>0</v>
      </c>
      <c r="C21" s="56" t="str">
        <f>記入用!C18&amp;""</f>
        <v/>
      </c>
      <c r="D21" s="60" t="str">
        <f>記入用!D18&amp;""</f>
        <v/>
      </c>
      <c r="E21" s="60" t="str">
        <f>記入用!E18&amp;""</f>
        <v/>
      </c>
      <c r="F21" s="60" t="str">
        <f>記入用!F18&amp;""</f>
        <v/>
      </c>
      <c r="G21" s="60" t="str">
        <f>記入用!G18&amp;""</f>
        <v/>
      </c>
      <c r="H21" s="60" t="str">
        <f>記入用!H18&amp;""</f>
        <v/>
      </c>
      <c r="I21" s="60" t="str">
        <f>記入用!I18&amp;""</f>
        <v/>
      </c>
      <c r="J21" s="60" t="str">
        <f>記入用!J18&amp;""</f>
        <v/>
      </c>
      <c r="K21" s="60" t="str">
        <f>記入用!K18&amp;""</f>
        <v/>
      </c>
      <c r="L21" s="60" t="str">
        <f>記入用!L18&amp;""</f>
        <v/>
      </c>
      <c r="M21" s="60" t="str">
        <f>記入用!M18&amp;""</f>
        <v/>
      </c>
      <c r="N21" s="64" t="str">
        <f>記入用!N18&amp;""</f>
        <v/>
      </c>
      <c r="O21" s="68">
        <f>記入用!O18</f>
        <v>0</v>
      </c>
      <c r="P21" s="71">
        <f>記入用!P18</f>
        <v>0</v>
      </c>
      <c r="Q21" s="74">
        <f>記入用!Q18</f>
        <v>0</v>
      </c>
      <c r="R21" s="77">
        <f t="shared" si="4"/>
        <v>0</v>
      </c>
      <c r="S21" s="78">
        <f t="shared" si="5"/>
        <v>0</v>
      </c>
      <c r="T21" s="78">
        <f t="shared" si="6"/>
        <v>0</v>
      </c>
      <c r="U21" s="78">
        <f>VLOOKUP(BY21,所得算定マスタ!$Q$2:$R$4,2,TRUE)</f>
        <v>430000</v>
      </c>
      <c r="V21" s="81">
        <f t="shared" si="7"/>
        <v>0</v>
      </c>
      <c r="W21" s="84">
        <f t="shared" si="8"/>
        <v>0</v>
      </c>
      <c r="X21" s="78">
        <f t="shared" si="9"/>
        <v>0</v>
      </c>
      <c r="Y21" s="78">
        <f t="shared" si="10"/>
        <v>0</v>
      </c>
      <c r="Z21" s="78">
        <f t="shared" si="11"/>
        <v>0</v>
      </c>
      <c r="AA21" s="90">
        <f t="shared" si="12"/>
        <v>0</v>
      </c>
      <c r="AB21" s="77">
        <f t="shared" si="13"/>
        <v>0</v>
      </c>
      <c r="AC21" s="78">
        <f t="shared" si="14"/>
        <v>0</v>
      </c>
      <c r="AD21" s="78">
        <f t="shared" si="15"/>
        <v>0</v>
      </c>
      <c r="AE21" s="78">
        <f t="shared" si="16"/>
        <v>0</v>
      </c>
      <c r="AF21" s="81">
        <f t="shared" si="17"/>
        <v>0</v>
      </c>
      <c r="AG21" s="84">
        <f t="shared" si="18"/>
        <v>0</v>
      </c>
      <c r="AH21" s="78">
        <f t="shared" si="19"/>
        <v>0</v>
      </c>
      <c r="AI21" s="78">
        <f t="shared" si="20"/>
        <v>0</v>
      </c>
      <c r="AJ21" s="78">
        <f t="shared" si="21"/>
        <v>0</v>
      </c>
      <c r="AK21" s="78">
        <f t="shared" si="22"/>
        <v>0</v>
      </c>
      <c r="AL21" s="90">
        <f t="shared" si="23"/>
        <v>0</v>
      </c>
      <c r="AM21" s="96" t="b">
        <f t="shared" si="24"/>
        <v>0</v>
      </c>
      <c r="AN21" s="98" t="b">
        <f t="shared" si="24"/>
        <v>0</v>
      </c>
      <c r="AO21" s="98" t="b">
        <f t="shared" si="24"/>
        <v>0</v>
      </c>
      <c r="AP21" s="98" t="b">
        <f t="shared" si="24"/>
        <v>0</v>
      </c>
      <c r="AQ21" s="98" t="b">
        <f t="shared" si="24"/>
        <v>0</v>
      </c>
      <c r="AR21" s="98" t="b">
        <f t="shared" si="24"/>
        <v>0</v>
      </c>
      <c r="AS21" s="98" t="b">
        <f t="shared" si="24"/>
        <v>0</v>
      </c>
      <c r="AT21" s="98" t="b">
        <f t="shared" si="24"/>
        <v>0</v>
      </c>
      <c r="AU21" s="98" t="b">
        <f t="shared" si="24"/>
        <v>0</v>
      </c>
      <c r="AV21" s="98" t="b">
        <f t="shared" si="24"/>
        <v>0</v>
      </c>
      <c r="AW21" s="98" t="b">
        <f t="shared" si="24"/>
        <v>0</v>
      </c>
      <c r="AX21" s="98" t="b">
        <f t="shared" si="24"/>
        <v>0</v>
      </c>
      <c r="AY21" s="100">
        <f t="shared" si="25"/>
        <v>0</v>
      </c>
      <c r="AZ21" s="101">
        <f t="shared" si="26"/>
        <v>31</v>
      </c>
      <c r="BA21" s="98" t="b">
        <f t="shared" si="27"/>
        <v>0</v>
      </c>
      <c r="BB21" s="98" t="b">
        <f t="shared" si="27"/>
        <v>0</v>
      </c>
      <c r="BC21" s="98" t="b">
        <f t="shared" si="27"/>
        <v>0</v>
      </c>
      <c r="BD21" s="98" t="b">
        <f t="shared" si="27"/>
        <v>0</v>
      </c>
      <c r="BE21" s="98" t="b">
        <f t="shared" si="27"/>
        <v>0</v>
      </c>
      <c r="BF21" s="98" t="b">
        <f t="shared" si="27"/>
        <v>0</v>
      </c>
      <c r="BG21" s="98" t="b">
        <f t="shared" si="27"/>
        <v>0</v>
      </c>
      <c r="BH21" s="98" t="b">
        <f t="shared" si="27"/>
        <v>0</v>
      </c>
      <c r="BI21" s="98" t="b">
        <f t="shared" si="27"/>
        <v>0</v>
      </c>
      <c r="BJ21" s="98" t="b">
        <f t="shared" si="27"/>
        <v>0</v>
      </c>
      <c r="BK21" s="98" t="b">
        <f t="shared" si="27"/>
        <v>0</v>
      </c>
      <c r="BL21" s="98" t="b">
        <f t="shared" si="27"/>
        <v>0</v>
      </c>
      <c r="BM21" s="102">
        <f t="shared" si="28"/>
        <v>0</v>
      </c>
      <c r="BN21" s="104" t="b">
        <f t="shared" si="29"/>
        <v>1</v>
      </c>
      <c r="BO21" s="77">
        <f>VLOOKUP($O21,所得算定マスタ!$A$2:$D$12,2,TRUE)</f>
        <v>0</v>
      </c>
      <c r="BP21" s="78">
        <f>VLOOKUP($O21,所得算定マスタ!$A$2:$D$12,3,TRUE)</f>
        <v>0</v>
      </c>
      <c r="BQ21" s="81">
        <f>VLOOKUP($O21,所得算定マスタ!$A$2:$D$12,4,TRUE)</f>
        <v>0</v>
      </c>
      <c r="BR21" s="84">
        <f>VLOOKUP($P21,IF($BN21,所得算定マスタ!$F$2:$H$6,所得算定マスタ!$J$2:$L$6),2,TRUE)</f>
        <v>1</v>
      </c>
      <c r="BS21" s="78">
        <f>VLOOKUP($P21,IF($BN21,所得算定マスタ!$F$2:$H$6,所得算定マスタ!$J$2:$L$6),3,TRUE)</f>
        <v>-1100000</v>
      </c>
      <c r="BT21" s="78">
        <f t="shared" si="30"/>
        <v>-1100000</v>
      </c>
      <c r="BU21" s="78">
        <f t="shared" si="31"/>
        <v>0</v>
      </c>
      <c r="BV21" s="90">
        <f>VLOOKUP($BU21,所得算定マスタ!$N$2:$O$4,2,TRUE)</f>
        <v>0</v>
      </c>
      <c r="BW21" s="77">
        <f t="shared" si="32"/>
        <v>0</v>
      </c>
      <c r="BX21" s="81">
        <f t="shared" si="32"/>
        <v>0</v>
      </c>
      <c r="BY21" s="84">
        <f t="shared" si="33"/>
        <v>0</v>
      </c>
    </row>
    <row r="22" spans="1:77">
      <c r="A22" s="48" t="str">
        <f>記入用!A19&amp;""</f>
        <v/>
      </c>
      <c r="B22" s="52">
        <f>記入用!B19</f>
        <v>0</v>
      </c>
      <c r="C22" s="56" t="str">
        <f>記入用!C19&amp;""</f>
        <v/>
      </c>
      <c r="D22" s="60" t="str">
        <f>記入用!D19&amp;""</f>
        <v/>
      </c>
      <c r="E22" s="60" t="str">
        <f>記入用!E19&amp;""</f>
        <v/>
      </c>
      <c r="F22" s="60" t="str">
        <f>記入用!F19&amp;""</f>
        <v/>
      </c>
      <c r="G22" s="60" t="str">
        <f>記入用!G19&amp;""</f>
        <v/>
      </c>
      <c r="H22" s="60" t="str">
        <f>記入用!H19&amp;""</f>
        <v/>
      </c>
      <c r="I22" s="60" t="str">
        <f>記入用!I19&amp;""</f>
        <v/>
      </c>
      <c r="J22" s="60" t="str">
        <f>記入用!J19&amp;""</f>
        <v/>
      </c>
      <c r="K22" s="60" t="str">
        <f>記入用!K19&amp;""</f>
        <v/>
      </c>
      <c r="L22" s="60" t="str">
        <f>記入用!L19&amp;""</f>
        <v/>
      </c>
      <c r="M22" s="60" t="str">
        <f>記入用!M19&amp;""</f>
        <v/>
      </c>
      <c r="N22" s="64" t="str">
        <f>記入用!N19&amp;""</f>
        <v/>
      </c>
      <c r="O22" s="68">
        <f>記入用!O19</f>
        <v>0</v>
      </c>
      <c r="P22" s="71">
        <f>記入用!P19</f>
        <v>0</v>
      </c>
      <c r="Q22" s="74">
        <f>記入用!Q19</f>
        <v>0</v>
      </c>
      <c r="R22" s="77">
        <f t="shared" si="4"/>
        <v>0</v>
      </c>
      <c r="S22" s="78">
        <f t="shared" si="5"/>
        <v>0</v>
      </c>
      <c r="T22" s="78">
        <f t="shared" si="6"/>
        <v>0</v>
      </c>
      <c r="U22" s="78">
        <f>VLOOKUP(BY22,所得算定マスタ!$Q$2:$R$4,2,TRUE)</f>
        <v>430000</v>
      </c>
      <c r="V22" s="81">
        <f t="shared" si="7"/>
        <v>0</v>
      </c>
      <c r="W22" s="84">
        <f t="shared" si="8"/>
        <v>0</v>
      </c>
      <c r="X22" s="78">
        <f t="shared" si="9"/>
        <v>0</v>
      </c>
      <c r="Y22" s="78">
        <f t="shared" si="10"/>
        <v>0</v>
      </c>
      <c r="Z22" s="78">
        <f t="shared" si="11"/>
        <v>0</v>
      </c>
      <c r="AA22" s="90">
        <f t="shared" si="12"/>
        <v>0</v>
      </c>
      <c r="AB22" s="77">
        <f t="shared" si="13"/>
        <v>0</v>
      </c>
      <c r="AC22" s="78">
        <f t="shared" si="14"/>
        <v>0</v>
      </c>
      <c r="AD22" s="78">
        <f t="shared" si="15"/>
        <v>0</v>
      </c>
      <c r="AE22" s="78">
        <f t="shared" si="16"/>
        <v>0</v>
      </c>
      <c r="AF22" s="81">
        <f t="shared" si="17"/>
        <v>0</v>
      </c>
      <c r="AG22" s="84">
        <f t="shared" si="18"/>
        <v>0</v>
      </c>
      <c r="AH22" s="78">
        <f t="shared" si="19"/>
        <v>0</v>
      </c>
      <c r="AI22" s="78">
        <f t="shared" si="20"/>
        <v>0</v>
      </c>
      <c r="AJ22" s="78">
        <f t="shared" si="21"/>
        <v>0</v>
      </c>
      <c r="AK22" s="78">
        <f t="shared" si="22"/>
        <v>0</v>
      </c>
      <c r="AL22" s="90">
        <f t="shared" si="23"/>
        <v>0</v>
      </c>
      <c r="AM22" s="96" t="b">
        <f t="shared" si="24"/>
        <v>0</v>
      </c>
      <c r="AN22" s="98" t="b">
        <f t="shared" si="24"/>
        <v>0</v>
      </c>
      <c r="AO22" s="98" t="b">
        <f t="shared" si="24"/>
        <v>0</v>
      </c>
      <c r="AP22" s="98" t="b">
        <f t="shared" si="24"/>
        <v>0</v>
      </c>
      <c r="AQ22" s="98" t="b">
        <f t="shared" si="24"/>
        <v>0</v>
      </c>
      <c r="AR22" s="98" t="b">
        <f t="shared" si="24"/>
        <v>0</v>
      </c>
      <c r="AS22" s="98" t="b">
        <f t="shared" si="24"/>
        <v>0</v>
      </c>
      <c r="AT22" s="98" t="b">
        <f t="shared" si="24"/>
        <v>0</v>
      </c>
      <c r="AU22" s="98" t="b">
        <f t="shared" si="24"/>
        <v>0</v>
      </c>
      <c r="AV22" s="98" t="b">
        <f t="shared" si="24"/>
        <v>0</v>
      </c>
      <c r="AW22" s="98" t="b">
        <f t="shared" si="24"/>
        <v>0</v>
      </c>
      <c r="AX22" s="98" t="b">
        <f t="shared" si="24"/>
        <v>0</v>
      </c>
      <c r="AY22" s="100">
        <f t="shared" si="25"/>
        <v>0</v>
      </c>
      <c r="AZ22" s="101">
        <f t="shared" si="26"/>
        <v>31</v>
      </c>
      <c r="BA22" s="98" t="b">
        <f t="shared" si="27"/>
        <v>0</v>
      </c>
      <c r="BB22" s="98" t="b">
        <f t="shared" si="27"/>
        <v>0</v>
      </c>
      <c r="BC22" s="98" t="b">
        <f t="shared" si="27"/>
        <v>0</v>
      </c>
      <c r="BD22" s="98" t="b">
        <f t="shared" si="27"/>
        <v>0</v>
      </c>
      <c r="BE22" s="98" t="b">
        <f t="shared" si="27"/>
        <v>0</v>
      </c>
      <c r="BF22" s="98" t="b">
        <f t="shared" si="27"/>
        <v>0</v>
      </c>
      <c r="BG22" s="98" t="b">
        <f t="shared" si="27"/>
        <v>0</v>
      </c>
      <c r="BH22" s="98" t="b">
        <f t="shared" si="27"/>
        <v>0</v>
      </c>
      <c r="BI22" s="98" t="b">
        <f t="shared" si="27"/>
        <v>0</v>
      </c>
      <c r="BJ22" s="98" t="b">
        <f t="shared" si="27"/>
        <v>0</v>
      </c>
      <c r="BK22" s="98" t="b">
        <f t="shared" si="27"/>
        <v>0</v>
      </c>
      <c r="BL22" s="98" t="b">
        <f t="shared" si="27"/>
        <v>0</v>
      </c>
      <c r="BM22" s="102">
        <f t="shared" si="28"/>
        <v>0</v>
      </c>
      <c r="BN22" s="104" t="b">
        <f t="shared" si="29"/>
        <v>1</v>
      </c>
      <c r="BO22" s="77">
        <f>VLOOKUP($O22,所得算定マスタ!$A$2:$D$12,2,TRUE)</f>
        <v>0</v>
      </c>
      <c r="BP22" s="78">
        <f>VLOOKUP($O22,所得算定マスタ!$A$2:$D$12,3,TRUE)</f>
        <v>0</v>
      </c>
      <c r="BQ22" s="81">
        <f>VLOOKUP($O22,所得算定マスタ!$A$2:$D$12,4,TRUE)</f>
        <v>0</v>
      </c>
      <c r="BR22" s="84">
        <f>VLOOKUP($P22,IF($BN22,所得算定マスタ!$F$2:$H$6,所得算定マスタ!$J$2:$L$6),2,TRUE)</f>
        <v>1</v>
      </c>
      <c r="BS22" s="78">
        <f>VLOOKUP($P22,IF($BN22,所得算定マスタ!$F$2:$H$6,所得算定マスタ!$J$2:$L$6),3,TRUE)</f>
        <v>-1100000</v>
      </c>
      <c r="BT22" s="78">
        <f t="shared" si="30"/>
        <v>-1100000</v>
      </c>
      <c r="BU22" s="78">
        <f t="shared" si="31"/>
        <v>0</v>
      </c>
      <c r="BV22" s="90">
        <f>VLOOKUP($BU22,所得算定マスタ!$N$2:$O$4,2,TRUE)</f>
        <v>0</v>
      </c>
      <c r="BW22" s="77">
        <f t="shared" si="32"/>
        <v>0</v>
      </c>
      <c r="BX22" s="81">
        <f t="shared" si="32"/>
        <v>0</v>
      </c>
      <c r="BY22" s="84">
        <f t="shared" si="33"/>
        <v>0</v>
      </c>
    </row>
    <row r="23" spans="1:77">
      <c r="A23" s="49" t="str">
        <f>記入用!A20&amp;""</f>
        <v/>
      </c>
      <c r="B23" s="53">
        <f>記入用!B20</f>
        <v>0</v>
      </c>
      <c r="C23" s="57" t="str">
        <f>記入用!C20&amp;""</f>
        <v/>
      </c>
      <c r="D23" s="61" t="str">
        <f>記入用!D20&amp;""</f>
        <v/>
      </c>
      <c r="E23" s="61" t="str">
        <f>記入用!E20&amp;""</f>
        <v/>
      </c>
      <c r="F23" s="61" t="str">
        <f>記入用!F20&amp;""</f>
        <v/>
      </c>
      <c r="G23" s="61" t="str">
        <f>記入用!G20&amp;""</f>
        <v/>
      </c>
      <c r="H23" s="61" t="str">
        <f>記入用!H20&amp;""</f>
        <v/>
      </c>
      <c r="I23" s="61" t="str">
        <f>記入用!I20&amp;""</f>
        <v/>
      </c>
      <c r="J23" s="61" t="str">
        <f>記入用!J20&amp;""</f>
        <v/>
      </c>
      <c r="K23" s="61" t="str">
        <f>記入用!K20&amp;""</f>
        <v/>
      </c>
      <c r="L23" s="61" t="str">
        <f>記入用!L20&amp;""</f>
        <v/>
      </c>
      <c r="M23" s="61" t="str">
        <f>記入用!M20&amp;""</f>
        <v/>
      </c>
      <c r="N23" s="65" t="str">
        <f>記入用!N20&amp;""</f>
        <v/>
      </c>
      <c r="O23" s="69">
        <f>記入用!O20</f>
        <v>0</v>
      </c>
      <c r="P23" s="72">
        <f>記入用!P20</f>
        <v>0</v>
      </c>
      <c r="Q23" s="75">
        <f>記入用!Q20</f>
        <v>0</v>
      </c>
      <c r="R23" s="77">
        <f t="shared" si="4"/>
        <v>0</v>
      </c>
      <c r="S23" s="78">
        <f t="shared" si="5"/>
        <v>0</v>
      </c>
      <c r="T23" s="78">
        <f t="shared" si="6"/>
        <v>0</v>
      </c>
      <c r="U23" s="78">
        <f>VLOOKUP(BY23,所得算定マスタ!$Q$2:$R$4,2,TRUE)</f>
        <v>430000</v>
      </c>
      <c r="V23" s="81">
        <f t="shared" si="7"/>
        <v>0</v>
      </c>
      <c r="W23" s="84">
        <f t="shared" si="8"/>
        <v>0</v>
      </c>
      <c r="X23" s="78">
        <f t="shared" si="9"/>
        <v>0</v>
      </c>
      <c r="Y23" s="78">
        <f t="shared" si="10"/>
        <v>0</v>
      </c>
      <c r="Z23" s="78">
        <f t="shared" si="11"/>
        <v>0</v>
      </c>
      <c r="AA23" s="90">
        <f t="shared" si="12"/>
        <v>0</v>
      </c>
      <c r="AB23" s="77">
        <f t="shared" si="13"/>
        <v>0</v>
      </c>
      <c r="AC23" s="78">
        <f t="shared" si="14"/>
        <v>0</v>
      </c>
      <c r="AD23" s="78">
        <f t="shared" si="15"/>
        <v>0</v>
      </c>
      <c r="AE23" s="78">
        <f t="shared" si="16"/>
        <v>0</v>
      </c>
      <c r="AF23" s="81">
        <f t="shared" si="17"/>
        <v>0</v>
      </c>
      <c r="AG23" s="84">
        <f t="shared" si="18"/>
        <v>0</v>
      </c>
      <c r="AH23" s="78">
        <f t="shared" si="19"/>
        <v>0</v>
      </c>
      <c r="AI23" s="78">
        <f t="shared" si="20"/>
        <v>0</v>
      </c>
      <c r="AJ23" s="78">
        <f t="shared" si="21"/>
        <v>0</v>
      </c>
      <c r="AK23" s="78">
        <f t="shared" si="22"/>
        <v>0</v>
      </c>
      <c r="AL23" s="90">
        <f t="shared" si="23"/>
        <v>0</v>
      </c>
      <c r="AM23" s="96" t="b">
        <f t="shared" si="24"/>
        <v>0</v>
      </c>
      <c r="AN23" s="98" t="b">
        <f t="shared" si="24"/>
        <v>0</v>
      </c>
      <c r="AO23" s="98" t="b">
        <f t="shared" si="24"/>
        <v>0</v>
      </c>
      <c r="AP23" s="98" t="b">
        <f t="shared" si="24"/>
        <v>0</v>
      </c>
      <c r="AQ23" s="98" t="b">
        <f t="shared" si="24"/>
        <v>0</v>
      </c>
      <c r="AR23" s="98" t="b">
        <f t="shared" si="24"/>
        <v>0</v>
      </c>
      <c r="AS23" s="98" t="b">
        <f t="shared" si="24"/>
        <v>0</v>
      </c>
      <c r="AT23" s="98" t="b">
        <f t="shared" si="24"/>
        <v>0</v>
      </c>
      <c r="AU23" s="98" t="b">
        <f t="shared" si="24"/>
        <v>0</v>
      </c>
      <c r="AV23" s="98" t="b">
        <f t="shared" si="24"/>
        <v>0</v>
      </c>
      <c r="AW23" s="98" t="b">
        <f t="shared" si="24"/>
        <v>0</v>
      </c>
      <c r="AX23" s="98" t="b">
        <f t="shared" si="24"/>
        <v>0</v>
      </c>
      <c r="AY23" s="100">
        <f t="shared" si="25"/>
        <v>0</v>
      </c>
      <c r="AZ23" s="101">
        <f t="shared" si="26"/>
        <v>31</v>
      </c>
      <c r="BA23" s="98" t="b">
        <f t="shared" si="27"/>
        <v>0</v>
      </c>
      <c r="BB23" s="98" t="b">
        <f t="shared" si="27"/>
        <v>0</v>
      </c>
      <c r="BC23" s="98" t="b">
        <f t="shared" si="27"/>
        <v>0</v>
      </c>
      <c r="BD23" s="98" t="b">
        <f t="shared" si="27"/>
        <v>0</v>
      </c>
      <c r="BE23" s="98" t="b">
        <f t="shared" si="27"/>
        <v>0</v>
      </c>
      <c r="BF23" s="98" t="b">
        <f t="shared" si="27"/>
        <v>0</v>
      </c>
      <c r="BG23" s="98" t="b">
        <f t="shared" si="27"/>
        <v>0</v>
      </c>
      <c r="BH23" s="98" t="b">
        <f t="shared" si="27"/>
        <v>0</v>
      </c>
      <c r="BI23" s="98" t="b">
        <f t="shared" si="27"/>
        <v>0</v>
      </c>
      <c r="BJ23" s="98" t="b">
        <f t="shared" si="27"/>
        <v>0</v>
      </c>
      <c r="BK23" s="98" t="b">
        <f t="shared" si="27"/>
        <v>0</v>
      </c>
      <c r="BL23" s="98" t="b">
        <f t="shared" si="27"/>
        <v>0</v>
      </c>
      <c r="BM23" s="102">
        <f t="shared" si="28"/>
        <v>0</v>
      </c>
      <c r="BN23" s="104" t="b">
        <f t="shared" si="29"/>
        <v>1</v>
      </c>
      <c r="BO23" s="77">
        <f>VLOOKUP($O23,所得算定マスタ!$A$2:$D$12,2,TRUE)</f>
        <v>0</v>
      </c>
      <c r="BP23" s="78">
        <f>VLOOKUP($O23,所得算定マスタ!$A$2:$D$12,3,TRUE)</f>
        <v>0</v>
      </c>
      <c r="BQ23" s="81">
        <f>VLOOKUP($O23,所得算定マスタ!$A$2:$D$12,4,TRUE)</f>
        <v>0</v>
      </c>
      <c r="BR23" s="84">
        <f>VLOOKUP($P23,IF($BN23,所得算定マスタ!$F$2:$H$6,所得算定マスタ!$J$2:$L$6),2,TRUE)</f>
        <v>1</v>
      </c>
      <c r="BS23" s="78">
        <f>VLOOKUP($P23,IF($BN23,所得算定マスタ!$F$2:$H$6,所得算定マスタ!$J$2:$L$6),3,TRUE)</f>
        <v>-1100000</v>
      </c>
      <c r="BT23" s="78">
        <f t="shared" si="30"/>
        <v>-1100000</v>
      </c>
      <c r="BU23" s="78">
        <f t="shared" si="31"/>
        <v>0</v>
      </c>
      <c r="BV23" s="90">
        <f>VLOOKUP($BU23,所得算定マスタ!$N$2:$O$4,2,TRUE)</f>
        <v>0</v>
      </c>
      <c r="BW23" s="77">
        <f t="shared" si="32"/>
        <v>0</v>
      </c>
      <c r="BX23" s="81">
        <f t="shared" si="32"/>
        <v>0</v>
      </c>
      <c r="BY23" s="84">
        <f t="shared" si="33"/>
        <v>0</v>
      </c>
    </row>
    <row r="26" spans="1:77">
      <c r="C26" s="58"/>
      <c r="F26" s="58"/>
      <c r="L26" s="58"/>
    </row>
    <row r="27" spans="1:77">
      <c r="C27" s="58"/>
      <c r="F27" s="58"/>
      <c r="L27" s="58"/>
    </row>
    <row r="28" spans="1:77">
      <c r="C28" s="58"/>
      <c r="F28" s="58"/>
      <c r="L28" s="58"/>
    </row>
  </sheetData>
  <phoneticPr fontId="1"/>
  <pageMargins left="0.70866141732283472" right="0.70866141732283472" top="0.74803149606299213" bottom="0.74803149606299213" header="0.31496062992125984" footer="0.31496062992125984"/>
  <pageSetup paperSize="9" scale="31" fitToWidth="1" fitToHeight="1" orientation="landscape" usePrinterDefaults="1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12"/>
  <sheetViews>
    <sheetView workbookViewId="0">
      <selection activeCell="S1" sqref="S1"/>
    </sheetView>
  </sheetViews>
  <sheetFormatPr defaultRowHeight="18.75"/>
  <sheetData>
    <row r="1" spans="1:18">
      <c r="A1" t="s">
        <v>3</v>
      </c>
      <c r="B1" t="s">
        <v>52</v>
      </c>
      <c r="C1" t="s">
        <v>55</v>
      </c>
      <c r="D1" t="s">
        <v>8</v>
      </c>
      <c r="F1" t="s">
        <v>45</v>
      </c>
      <c r="G1" t="s">
        <v>6</v>
      </c>
      <c r="H1" t="s">
        <v>37</v>
      </c>
      <c r="J1" t="s">
        <v>46</v>
      </c>
      <c r="K1" t="s">
        <v>40</v>
      </c>
      <c r="L1" t="s">
        <v>10</v>
      </c>
      <c r="N1" t="s">
        <v>47</v>
      </c>
      <c r="O1" t="s">
        <v>9</v>
      </c>
      <c r="Q1" t="s">
        <v>50</v>
      </c>
      <c r="R1" t="s">
        <v>13</v>
      </c>
    </row>
    <row r="2" spans="1:18">
      <c r="A2">
        <v>0</v>
      </c>
      <c r="B2">
        <v>0</v>
      </c>
      <c r="C2">
        <v>0</v>
      </c>
      <c r="D2">
        <v>0</v>
      </c>
      <c r="F2">
        <v>0</v>
      </c>
      <c r="G2">
        <v>1</v>
      </c>
      <c r="H2">
        <v>-1100000</v>
      </c>
      <c r="J2">
        <v>0</v>
      </c>
      <c r="K2">
        <v>1</v>
      </c>
      <c r="L2">
        <v>-600000</v>
      </c>
      <c r="N2">
        <v>0</v>
      </c>
      <c r="O2">
        <v>0</v>
      </c>
      <c r="Q2">
        <v>0</v>
      </c>
      <c r="R2">
        <v>430000</v>
      </c>
    </row>
    <row r="3" spans="1:18">
      <c r="A3">
        <v>551000</v>
      </c>
      <c r="B3">
        <v>1</v>
      </c>
      <c r="C3">
        <v>1</v>
      </c>
      <c r="D3">
        <v>-550000</v>
      </c>
      <c r="F3">
        <v>3300000</v>
      </c>
      <c r="G3">
        <v>0.75</v>
      </c>
      <c r="H3">
        <v>-275000</v>
      </c>
      <c r="J3">
        <v>1300000</v>
      </c>
      <c r="K3">
        <v>0.75</v>
      </c>
      <c r="L3">
        <v>-275000</v>
      </c>
      <c r="N3">
        <v>10000001</v>
      </c>
      <c r="O3">
        <v>100000</v>
      </c>
      <c r="Q3">
        <v>24000001</v>
      </c>
      <c r="R3">
        <v>290000</v>
      </c>
    </row>
    <row r="4" spans="1:18">
      <c r="A4">
        <v>1619000</v>
      </c>
      <c r="B4">
        <v>0</v>
      </c>
      <c r="C4">
        <v>0</v>
      </c>
      <c r="D4">
        <v>1069000</v>
      </c>
      <c r="F4">
        <v>4100000</v>
      </c>
      <c r="G4">
        <v>0.85</v>
      </c>
      <c r="H4">
        <v>-685000</v>
      </c>
      <c r="J4">
        <v>4100000</v>
      </c>
      <c r="K4">
        <v>0.85</v>
      </c>
      <c r="L4">
        <v>-685000</v>
      </c>
      <c r="N4">
        <v>20000001</v>
      </c>
      <c r="O4">
        <v>200000</v>
      </c>
      <c r="Q4">
        <v>24500001</v>
      </c>
      <c r="R4">
        <v>150000</v>
      </c>
    </row>
    <row r="5" spans="1:18">
      <c r="A5">
        <v>1620000</v>
      </c>
      <c r="B5">
        <v>0</v>
      </c>
      <c r="C5">
        <v>0</v>
      </c>
      <c r="D5">
        <v>1070000</v>
      </c>
      <c r="F5">
        <v>7700000</v>
      </c>
      <c r="G5">
        <v>0.95</v>
      </c>
      <c r="H5">
        <v>-1455000</v>
      </c>
      <c r="J5">
        <v>7700000</v>
      </c>
      <c r="K5">
        <v>0.95</v>
      </c>
      <c r="L5">
        <v>-1455000</v>
      </c>
      <c r="Q5">
        <v>25000001</v>
      </c>
      <c r="R5">
        <v>0</v>
      </c>
    </row>
    <row r="6" spans="1:18">
      <c r="A6">
        <v>1622000</v>
      </c>
      <c r="B6">
        <v>0</v>
      </c>
      <c r="C6">
        <v>0</v>
      </c>
      <c r="D6">
        <v>1072000</v>
      </c>
      <c r="F6">
        <v>10000000</v>
      </c>
      <c r="G6">
        <v>1</v>
      </c>
      <c r="H6">
        <v>-1955000</v>
      </c>
      <c r="J6">
        <v>10000000</v>
      </c>
      <c r="K6">
        <v>1</v>
      </c>
      <c r="L6">
        <v>-1955000</v>
      </c>
    </row>
    <row r="7" spans="1:18">
      <c r="A7">
        <v>1624000</v>
      </c>
      <c r="B7">
        <v>0</v>
      </c>
      <c r="C7">
        <v>0</v>
      </c>
      <c r="D7">
        <v>1074000</v>
      </c>
    </row>
    <row r="8" spans="1:18">
      <c r="A8">
        <v>1628000</v>
      </c>
      <c r="B8">
        <v>0.25</v>
      </c>
      <c r="C8">
        <v>2.4</v>
      </c>
      <c r="D8">
        <v>100000</v>
      </c>
    </row>
    <row r="9" spans="1:18">
      <c r="A9">
        <v>1800000</v>
      </c>
      <c r="B9">
        <v>0.25</v>
      </c>
      <c r="C9">
        <v>2.8</v>
      </c>
      <c r="D9">
        <v>-80000</v>
      </c>
    </row>
    <row r="10" spans="1:18">
      <c r="A10">
        <v>3600000</v>
      </c>
      <c r="B10">
        <v>0.25</v>
      </c>
      <c r="C10">
        <v>3.2</v>
      </c>
      <c r="D10">
        <v>-440000</v>
      </c>
    </row>
    <row r="11" spans="1:18">
      <c r="A11">
        <v>6600000</v>
      </c>
      <c r="B11">
        <v>1</v>
      </c>
      <c r="C11">
        <v>0.9</v>
      </c>
      <c r="D11">
        <v>-1100000</v>
      </c>
    </row>
    <row r="12" spans="1:18">
      <c r="A12">
        <v>8500000</v>
      </c>
      <c r="B12">
        <v>1</v>
      </c>
      <c r="C12">
        <v>1</v>
      </c>
      <c r="D12">
        <v>-1950000</v>
      </c>
    </row>
  </sheetData>
  <phoneticPr fontId="1"/>
  <pageMargins left="0.7" right="0.7" top="0.75" bottom="0.75" header="0.3" footer="0.3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記入用</vt:lpstr>
      <vt:lpstr>計算用</vt:lpstr>
      <vt:lpstr>所得算定マスタ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otauser</dc:creator>
  <cp:lastModifiedBy>02565)山口　貴央</cp:lastModifiedBy>
  <cp:lastPrinted>2024-03-19T00:40:43Z</cp:lastPrinted>
  <dcterms:created xsi:type="dcterms:W3CDTF">2024-02-08T05:36:03Z</dcterms:created>
  <dcterms:modified xsi:type="dcterms:W3CDTF">2025-03-24T08:11:24Z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3.1.3.0</vt:lpwstr>
      <vt:lpwstr>3.1.9.0</vt:lpwstr>
      <vt:lpwstr>5.0.2.0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2025-03-24T08:11:24Z</vt:filetime>
  </property>
</Properties>
</file>