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codeName="ThisWorkbook"/>
  <bookViews>
    <workbookView xWindow="0" yWindow="0" windowWidth="14160" windowHeight="5780" tabRatio="840"/>
  </bookViews>
  <sheets>
    <sheet name="様式A－１(行為前)" sheetId="20" r:id="rId1"/>
    <sheet name="様式A－１(行為後)" sheetId="19" r:id="rId2"/>
    <sheet name="様式A －２" sheetId="18" r:id="rId3"/>
    <sheet name="様式E" sheetId="38" r:id="rId4"/>
    <sheet name="計画説明書" sheetId="35" r:id="rId5"/>
    <sheet name="流出係数算定" sheetId="36" r:id="rId6"/>
    <sheet name="流出量算定" sheetId="37" r:id="rId7"/>
  </sheets>
  <definedNames>
    <definedName name="_xlnm.Print_Area" localSheetId="1">'様式A－１(行為後)'!$A$1:$S$25</definedName>
    <definedName name="_xlnm.Print_Area" localSheetId="0">'様式A－１(行為前)'!$A$1:$S$25</definedName>
    <definedName name="_xlnm.Print_Area" localSheetId="6">流出量算定!$A$1:$K$25</definedName>
    <definedName name="_xlnm.Print_Area" localSheetId="3">様式E!$A$1:$O$87</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<sst xmlns="http://schemas.openxmlformats.org/spreadsheetml/2006/main" xmlns:r="http://schemas.openxmlformats.org/officeDocument/2006/relationships" count="415" uniqueCount="415">
  <si>
    <t>関東ローム層</t>
    <rPh sb="0" eb="2">
      <t>カントウ</t>
    </rPh>
    <rPh sb="5" eb="6">
      <t>ソウ</t>
    </rPh>
    <phoneticPr fontId="4"/>
  </si>
  <si>
    <t>不浸透性材料により覆われた法面</t>
    <rPh sb="0" eb="1">
      <t>フ</t>
    </rPh>
    <rPh sb="1" eb="4">
      <t>シントウセイ</t>
    </rPh>
    <rPh sb="4" eb="6">
      <t>ザイリョウ</t>
    </rPh>
    <rPh sb="9" eb="10">
      <t>オオ</t>
    </rPh>
    <rPh sb="13" eb="14">
      <t>ホウ</t>
    </rPh>
    <rPh sb="14" eb="15">
      <t>メン</t>
    </rPh>
    <phoneticPr fontId="24"/>
  </si>
  <si>
    <t>雨水浸透阻害行為前後の最大雨水流出量</t>
    <rPh sb="0" eb="2">
      <t>ウスイ</t>
    </rPh>
    <rPh sb="2" eb="4">
      <t>シントウ</t>
    </rPh>
    <rPh sb="4" eb="6">
      <t>ソガイ</t>
    </rPh>
    <rPh sb="6" eb="8">
      <t>コウイ</t>
    </rPh>
    <rPh sb="8" eb="9">
      <t>ゼン</t>
    </rPh>
    <rPh sb="9" eb="10">
      <t>ゴ</t>
    </rPh>
    <rPh sb="11" eb="13">
      <t>サイダイ</t>
    </rPh>
    <rPh sb="13" eb="15">
      <t>アマミズ</t>
    </rPh>
    <rPh sb="15" eb="18">
      <t>リュウシュツリョウ</t>
    </rPh>
    <phoneticPr fontId="4"/>
  </si>
  <si>
    <t>池沼</t>
    <rPh sb="0" eb="2">
      <t>チショウ</t>
    </rPh>
    <phoneticPr fontId="24"/>
  </si>
  <si>
    <t>宅　　　地</t>
    <rPh sb="0" eb="1">
      <t>タク</t>
    </rPh>
    <rPh sb="4" eb="5">
      <t>チ</t>
    </rPh>
    <phoneticPr fontId="4"/>
  </si>
  <si>
    <t>合理式</t>
    <rPh sb="0" eb="2">
      <t>ゴウリ</t>
    </rPh>
    <rPh sb="2" eb="3">
      <t>シキ</t>
    </rPh>
    <phoneticPr fontId="4"/>
  </si>
  <si>
    <t>Ｑ：流量（㎥／ｓ）</t>
    <rPh sb="2" eb="4">
      <t>リュウリョウ</t>
    </rPh>
    <phoneticPr fontId="4"/>
  </si>
  <si>
    <t>宅地等</t>
    <rPh sb="0" eb="3">
      <t>タクチトウ</t>
    </rPh>
    <phoneticPr fontId="4"/>
  </si>
  <si>
    <t>小計２</t>
    <rPh sb="0" eb="2">
      <t>ショウケイ</t>
    </rPh>
    <phoneticPr fontId="4"/>
  </si>
  <si>
    <r>
      <t>Q</t>
    </r>
    <r>
      <rPr>
        <vertAlign val="subscript"/>
        <sz val="11"/>
        <color auto="1"/>
        <rFont val="ＭＳ Ｐ明朝"/>
      </rPr>
      <t>ｓ</t>
    </r>
  </si>
  <si>
    <t>林地、耕地、原野その他ローラーその他これに類する建設機械を用いていない土地</t>
    <rPh sb="0" eb="2">
      <t>リンチ</t>
    </rPh>
    <rPh sb="3" eb="5">
      <t>コウチ</t>
    </rPh>
    <rPh sb="6" eb="8">
      <t>ゲンヤ</t>
    </rPh>
    <rPh sb="10" eb="11">
      <t>タ</t>
    </rPh>
    <rPh sb="17" eb="18">
      <t>タ</t>
    </rPh>
    <rPh sb="21" eb="22">
      <t>ルイ</t>
    </rPh>
    <rPh sb="24" eb="26">
      <t>ケンセツ</t>
    </rPh>
    <rPh sb="26" eb="28">
      <t>キカイ</t>
    </rPh>
    <rPh sb="29" eb="30">
      <t>モチ</t>
    </rPh>
    <rPh sb="35" eb="37">
      <t>トチ</t>
    </rPh>
    <phoneticPr fontId="4"/>
  </si>
  <si>
    <r>
      <t>1.345W</t>
    </r>
    <r>
      <rPr>
        <vertAlign val="superscript"/>
        <sz val="11"/>
        <color auto="1"/>
        <rFont val="ＭＳ Ｐ明朝"/>
      </rPr>
      <t>2</t>
    </r>
    <r>
      <rPr>
        <sz val="11"/>
        <color auto="1"/>
        <rFont val="ＭＳ Ｐ明朝"/>
      </rPr>
      <t>+0.736W+0.251</t>
    </r>
  </si>
  <si>
    <t>その他</t>
    <rPh sb="2" eb="3">
      <t>タ</t>
    </rPh>
    <phoneticPr fontId="4"/>
  </si>
  <si>
    <t>透水性舗装</t>
    <rPh sb="0" eb="3">
      <t>トウスイセイ</t>
    </rPh>
    <rPh sb="3" eb="5">
      <t>ホソウ</t>
    </rPh>
    <phoneticPr fontId="4"/>
  </si>
  <si>
    <t>区分</t>
    <rPh sb="0" eb="2">
      <t>クブン</t>
    </rPh>
    <phoneticPr fontId="25"/>
  </si>
  <si>
    <t>② 行為後の最大雨水流出量</t>
    <rPh sb="2" eb="4">
      <t>コウイ</t>
    </rPh>
    <rPh sb="4" eb="5">
      <t>ゴ</t>
    </rPh>
    <phoneticPr fontId="4"/>
  </si>
  <si>
    <t>宅地等以外の土地</t>
    <rPh sb="0" eb="2">
      <t>タクチ</t>
    </rPh>
    <rPh sb="2" eb="3">
      <t>トウ</t>
    </rPh>
    <rPh sb="3" eb="5">
      <t>イガイ</t>
    </rPh>
    <rPh sb="6" eb="8">
      <t>トチ</t>
    </rPh>
    <phoneticPr fontId="25"/>
  </si>
  <si>
    <r>
      <t>Q</t>
    </r>
    <r>
      <rPr>
        <vertAlign val="subscript"/>
        <sz val="11"/>
        <color auto="1"/>
        <rFont val="ＭＳ Ｐ明朝"/>
      </rPr>
      <t>h１～ｎ</t>
    </r>
  </si>
  <si>
    <t>㎥／ｓ分をカットする対策が必要。</t>
    <rPh sb="3" eb="4">
      <t>ブン</t>
    </rPh>
    <rPh sb="10" eb="12">
      <t>タイサク</t>
    </rPh>
    <rPh sb="13" eb="15">
      <t>ヒツヨウ</t>
    </rPh>
    <phoneticPr fontId="4"/>
  </si>
  <si>
    <t>① 行為前の最大雨水流出量</t>
    <rPh sb="2" eb="4">
      <t>コウイ</t>
    </rPh>
    <rPh sb="4" eb="5">
      <t>ゼン</t>
    </rPh>
    <rPh sb="6" eb="8">
      <t>サイダイ</t>
    </rPh>
    <rPh sb="8" eb="10">
      <t>ウスイ</t>
    </rPh>
    <rPh sb="10" eb="12">
      <t>リュウシュツ</t>
    </rPh>
    <rPh sb="12" eb="13">
      <t>リョウ</t>
    </rPh>
    <phoneticPr fontId="4"/>
  </si>
  <si>
    <t>浸透施設諸元</t>
    <rPh sb="0" eb="2">
      <t>シントウ</t>
    </rPh>
    <rPh sb="2" eb="4">
      <t>シセツ</t>
    </rPh>
    <rPh sb="4" eb="6">
      <t>ショゲン</t>
    </rPh>
    <phoneticPr fontId="4"/>
  </si>
  <si>
    <t>㎥／ｓ－　</t>
  </si>
  <si>
    <t>　　　　　　　　　　　　　　　　　　　
　　　　　　　　　　　　　　　　　　　　　　　　電話　　　　　　　　　　</t>
  </si>
  <si>
    <t>雨水浸透阻害行為前後の平均流出係数　</t>
    <rPh sb="0" eb="2">
      <t>ウスイ</t>
    </rPh>
    <rPh sb="2" eb="4">
      <t>シントウ</t>
    </rPh>
    <rPh sb="4" eb="6">
      <t>ソガイ</t>
    </rPh>
    <rPh sb="6" eb="8">
      <t>コウイ</t>
    </rPh>
    <rPh sb="8" eb="9">
      <t>ゼン</t>
    </rPh>
    <rPh sb="9" eb="10">
      <t>ゴ</t>
    </rPh>
    <rPh sb="11" eb="13">
      <t>ヘイキン</t>
    </rPh>
    <rPh sb="13" eb="15">
      <t>リュウシュツ</t>
    </rPh>
    <rPh sb="15" eb="17">
      <t>ケイスウ</t>
    </rPh>
    <phoneticPr fontId="4"/>
  </si>
  <si>
    <t>人工的に造成され植生に覆われた法面</t>
    <rPh sb="0" eb="3">
      <t>ジンコウテキ</t>
    </rPh>
    <rPh sb="4" eb="6">
      <t>ゾウセイ</t>
    </rPh>
    <rPh sb="8" eb="10">
      <t>ショクセイ</t>
    </rPh>
    <rPh sb="11" eb="12">
      <t>オオ</t>
    </rPh>
    <rPh sb="15" eb="16">
      <t>ホウ</t>
    </rPh>
    <rPh sb="16" eb="17">
      <t>メン</t>
    </rPh>
    <phoneticPr fontId="24"/>
  </si>
  <si>
    <t>1.0m＜幅≦10m</t>
    <rPh sb="5" eb="6">
      <t>ハバ</t>
    </rPh>
    <phoneticPr fontId="4"/>
  </si>
  <si>
    <t>飛行場（法面を有しないものに限る。）</t>
    <rPh sb="0" eb="3">
      <t>ヒコウジョウ</t>
    </rPh>
    <phoneticPr fontId="4"/>
  </si>
  <si>
    <t>土地利用の形態の細区分</t>
    <rPh sb="0" eb="2">
      <t>トチ</t>
    </rPh>
    <rPh sb="2" eb="4">
      <t>リヨウ</t>
    </rPh>
    <rPh sb="5" eb="7">
      <t>ケイタイ</t>
    </rPh>
    <rPh sb="8" eb="9">
      <t>コマ</t>
    </rPh>
    <rPh sb="9" eb="11">
      <t>クブン</t>
    </rPh>
    <phoneticPr fontId="25"/>
  </si>
  <si>
    <t>ローラーその他これに類する建設機械を用いて締め固められた土地</t>
    <rPh sb="6" eb="7">
      <t>タ</t>
    </rPh>
    <rPh sb="10" eb="11">
      <t>ルイ</t>
    </rPh>
    <rPh sb="13" eb="15">
      <t>ケンセツ</t>
    </rPh>
    <rPh sb="15" eb="17">
      <t>キカイ</t>
    </rPh>
    <rPh sb="18" eb="19">
      <t>モチ</t>
    </rPh>
    <rPh sb="21" eb="22">
      <t>シ</t>
    </rPh>
    <rPh sb="23" eb="24">
      <t>カタ</t>
    </rPh>
    <rPh sb="28" eb="30">
      <t>トチ</t>
    </rPh>
    <phoneticPr fontId="4"/>
  </si>
  <si>
    <t>流出係数</t>
    <rPh sb="0" eb="2">
      <t>リュウシュツ</t>
    </rPh>
    <rPh sb="2" eb="4">
      <t>ケイスウ</t>
    </rPh>
    <phoneticPr fontId="25"/>
  </si>
  <si>
    <t>水路</t>
    <rPh sb="0" eb="2">
      <t>スイロ</t>
    </rPh>
    <phoneticPr fontId="24"/>
  </si>
  <si>
    <t>行為前面積
（ha）</t>
    <rPh sb="0" eb="2">
      <t>コウイ</t>
    </rPh>
    <rPh sb="2" eb="3">
      <t>マエ</t>
    </rPh>
    <rPh sb="3" eb="5">
      <t>メンセキ</t>
    </rPh>
    <phoneticPr fontId="25"/>
  </si>
  <si>
    <r>
      <t>m</t>
    </r>
    <r>
      <rPr>
        <vertAlign val="superscript"/>
        <sz val="11"/>
        <color auto="1"/>
        <rFont val="ＭＳ Ｐ明朝"/>
      </rPr>
      <t>2</t>
    </r>
  </si>
  <si>
    <t>（単位：ha）</t>
    <rPh sb="1" eb="3">
      <t>タンイ</t>
    </rPh>
    <phoneticPr fontId="4"/>
  </si>
  <si>
    <t>水路</t>
    <rPh sb="0" eb="2">
      <t>スイロ</t>
    </rPh>
    <phoneticPr fontId="4"/>
  </si>
  <si>
    <t>左記以外の土地</t>
    <rPh sb="0" eb="2">
      <t>サキ</t>
    </rPh>
    <rPh sb="2" eb="4">
      <t>イガイ</t>
    </rPh>
    <rPh sb="5" eb="7">
      <t>トチ</t>
    </rPh>
    <phoneticPr fontId="4"/>
  </si>
  <si>
    <t>行為後面積
（ha）</t>
    <rPh sb="0" eb="2">
      <t>コウイ</t>
    </rPh>
    <rPh sb="2" eb="3">
      <t>アト</t>
    </rPh>
    <rPh sb="3" eb="5">
      <t>メンセキ</t>
    </rPh>
    <phoneticPr fontId="25"/>
  </si>
  <si>
    <t>m</t>
  </si>
  <si>
    <t>鉄道線路（法面を有するもの）</t>
    <rPh sb="0" eb="2">
      <t>テツドウ</t>
    </rPh>
    <rPh sb="2" eb="4">
      <t>センロ</t>
    </rPh>
    <rPh sb="5" eb="6">
      <t>ホウ</t>
    </rPh>
    <rPh sb="6" eb="7">
      <t>メン</t>
    </rPh>
    <rPh sb="8" eb="9">
      <t>ユウ</t>
    </rPh>
    <phoneticPr fontId="24"/>
  </si>
  <si>
    <t>宅地等に該当する土地</t>
    <rPh sb="0" eb="2">
      <t>タクチ</t>
    </rPh>
    <rPh sb="2" eb="3">
      <t>トウ</t>
    </rPh>
    <rPh sb="4" eb="6">
      <t>ガイトウ</t>
    </rPh>
    <rPh sb="8" eb="10">
      <t>トチ</t>
    </rPh>
    <phoneticPr fontId="25"/>
  </si>
  <si>
    <t>第１号関連</t>
    <rPh sb="0" eb="1">
      <t>ダイ</t>
    </rPh>
    <rPh sb="2" eb="3">
      <t>ゴウ</t>
    </rPh>
    <rPh sb="3" eb="5">
      <t>カンレン</t>
    </rPh>
    <phoneticPr fontId="25"/>
  </si>
  <si>
    <t>ゴルフ場（雨水を排除するための排水施設を伴うものに限る）</t>
    <rPh sb="3" eb="4">
      <t>ジョウ</t>
    </rPh>
    <rPh sb="5" eb="7">
      <t>アマミズ</t>
    </rPh>
    <rPh sb="8" eb="10">
      <t>ハイジョ</t>
    </rPh>
    <rPh sb="15" eb="17">
      <t>ハイスイ</t>
    </rPh>
    <rPh sb="17" eb="19">
      <t>シセツ</t>
    </rPh>
    <rPh sb="20" eb="21">
      <t>トモナ</t>
    </rPh>
    <rPh sb="25" eb="26">
      <t>カギ</t>
    </rPh>
    <phoneticPr fontId="24"/>
  </si>
  <si>
    <t>開発区域内に調整池に流入しない面積がある場合に入力</t>
    <rPh sb="0" eb="2">
      <t>カイハツ</t>
    </rPh>
    <rPh sb="2" eb="4">
      <t>クイキ</t>
    </rPh>
    <rPh sb="4" eb="5">
      <t>ナイ</t>
    </rPh>
    <rPh sb="6" eb="8">
      <t>チョウセイ</t>
    </rPh>
    <rPh sb="8" eb="9">
      <t>イケ</t>
    </rPh>
    <rPh sb="10" eb="12">
      <t>リュウニュウ</t>
    </rPh>
    <rPh sb="15" eb="17">
      <t>メンセキ</t>
    </rPh>
    <rPh sb="20" eb="22">
      <t>バアイ</t>
    </rPh>
    <rPh sb="23" eb="25">
      <t>ニュウリョク</t>
    </rPh>
    <phoneticPr fontId="4"/>
  </si>
  <si>
    <t>宅地</t>
    <rPh sb="0" eb="2">
      <t>タクチ</t>
    </rPh>
    <phoneticPr fontId="24"/>
  </si>
  <si>
    <t>コンクリート等の不浸透性の材料により覆われた土地（法面を除く）</t>
    <rPh sb="6" eb="7">
      <t>トウ</t>
    </rPh>
    <rPh sb="8" eb="9">
      <t>フ</t>
    </rPh>
    <rPh sb="9" eb="12">
      <t>シントウセイ</t>
    </rPh>
    <rPh sb="13" eb="15">
      <t>ザイリョウ</t>
    </rPh>
    <rPh sb="18" eb="19">
      <t>オオ</t>
    </rPh>
    <rPh sb="22" eb="24">
      <t>トチ</t>
    </rPh>
    <rPh sb="25" eb="26">
      <t>ノリ</t>
    </rPh>
    <rPh sb="26" eb="27">
      <t>メン</t>
    </rPh>
    <rPh sb="28" eb="29">
      <t>ノゾ</t>
    </rPh>
    <phoneticPr fontId="4"/>
  </si>
  <si>
    <r>
      <t>α</t>
    </r>
    <r>
      <rPr>
        <vertAlign val="subscript"/>
        <sz val="11"/>
        <color auto="1"/>
        <rFont val="ＭＳ Ｐ明朝"/>
      </rPr>
      <t>t１～ｎ</t>
    </r>
  </si>
  <si>
    <t>ため池</t>
    <rPh sb="2" eb="3">
      <t>イケ</t>
    </rPh>
    <phoneticPr fontId="24"/>
  </si>
  <si>
    <t>道路(法面を有しないもの）</t>
    <rPh sb="0" eb="2">
      <t>ドウロ</t>
    </rPh>
    <rPh sb="3" eb="4">
      <t>ホウ</t>
    </rPh>
    <rPh sb="4" eb="5">
      <t>メン</t>
    </rPh>
    <rPh sb="6" eb="7">
      <t>ユウ</t>
    </rPh>
    <phoneticPr fontId="24"/>
  </si>
  <si>
    <t>道路（法面を有するもの）</t>
    <rPh sb="0" eb="2">
      <t>ドウロ</t>
    </rPh>
    <rPh sb="3" eb="4">
      <t>ホウ</t>
    </rPh>
    <rPh sb="4" eb="5">
      <t>メン</t>
    </rPh>
    <rPh sb="6" eb="7">
      <t>ユウ</t>
    </rPh>
    <phoneticPr fontId="24"/>
  </si>
  <si>
    <t>設計水頭を用いて算定式により算出</t>
    <rPh sb="0" eb="2">
      <t>セッケイ</t>
    </rPh>
    <rPh sb="2" eb="4">
      <t>スイトウ</t>
    </rPh>
    <rPh sb="5" eb="6">
      <t>モチ</t>
    </rPh>
    <rPh sb="8" eb="10">
      <t>サンテイ</t>
    </rPh>
    <rPh sb="10" eb="11">
      <t>シキ</t>
    </rPh>
    <rPh sb="14" eb="16">
      <t>サンシュツ</t>
    </rPh>
    <phoneticPr fontId="4"/>
  </si>
  <si>
    <t>コンクリート等の不浸透性の材料により覆われた法面</t>
    <rPh sb="6" eb="7">
      <t>トウ</t>
    </rPh>
    <rPh sb="8" eb="9">
      <t>フ</t>
    </rPh>
    <rPh sb="9" eb="12">
      <t>シントウセイ</t>
    </rPh>
    <rPh sb="13" eb="15">
      <t>ザイリョウ</t>
    </rPh>
    <rPh sb="18" eb="19">
      <t>オオ</t>
    </rPh>
    <rPh sb="22" eb="23">
      <t>ノリ</t>
    </rPh>
    <rPh sb="23" eb="24">
      <t>メン</t>
    </rPh>
    <phoneticPr fontId="4"/>
  </si>
  <si>
    <t>鉄道線路（法面を有しないもの）</t>
    <rPh sb="0" eb="2">
      <t>テツドウ</t>
    </rPh>
    <rPh sb="2" eb="4">
      <t>センロ</t>
    </rPh>
    <rPh sb="5" eb="6">
      <t>ホウ</t>
    </rPh>
    <rPh sb="6" eb="7">
      <t>メン</t>
    </rPh>
    <rPh sb="8" eb="9">
      <t>ユウ</t>
    </rPh>
    <phoneticPr fontId="24"/>
  </si>
  <si>
    <t>算定方法等</t>
    <rPh sb="0" eb="2">
      <t>サンテイ</t>
    </rPh>
    <rPh sb="2" eb="4">
      <t>ホウホウ</t>
    </rPh>
    <rPh sb="4" eb="5">
      <t>ナド</t>
    </rPh>
    <phoneticPr fontId="4"/>
  </si>
  <si>
    <t>不浸透性材料により舗装された土地（法面を除く）</t>
    <rPh sb="0" eb="1">
      <t>フ</t>
    </rPh>
    <rPh sb="1" eb="4">
      <t>シントウセイ</t>
    </rPh>
    <rPh sb="4" eb="6">
      <t>ザイリョウ</t>
    </rPh>
    <rPh sb="9" eb="11">
      <t>ホソウ</t>
    </rPh>
    <rPh sb="14" eb="16">
      <t>トチ</t>
    </rPh>
    <rPh sb="17" eb="18">
      <t>ホウ</t>
    </rPh>
    <rPh sb="18" eb="19">
      <t>メン</t>
    </rPh>
    <rPh sb="20" eb="21">
      <t>ノゾ</t>
    </rPh>
    <phoneticPr fontId="24"/>
  </si>
  <si>
    <r>
      <t>ｖ</t>
    </r>
    <r>
      <rPr>
        <vertAlign val="subscript"/>
        <sz val="11"/>
        <color auto="1"/>
        <rFont val="ＭＳ Ｐ明朝"/>
      </rPr>
      <t>ｍ１～ｎ</t>
    </r>
  </si>
  <si>
    <r>
      <t>ｋ</t>
    </r>
    <r>
      <rPr>
        <vertAlign val="subscript"/>
        <sz val="11"/>
        <color auto="1"/>
        <rFont val="ＭＳ Ｐ明朝"/>
      </rPr>
      <t>ｆm</t>
    </r>
  </si>
  <si>
    <t>m/hr</t>
  </si>
  <si>
    <t>飛行場（法面を有しないもの）</t>
    <rPh sb="4" eb="5">
      <t>ホウ</t>
    </rPh>
    <rPh sb="5" eb="6">
      <t>メン</t>
    </rPh>
    <rPh sb="7" eb="8">
      <t>ユウ</t>
    </rPh>
    <phoneticPr fontId="24"/>
  </si>
  <si>
    <t>影響係数</t>
    <rPh sb="0" eb="2">
      <t>エイキョウ</t>
    </rPh>
    <rPh sb="2" eb="4">
      <t>ケイスウ</t>
    </rPh>
    <phoneticPr fontId="4"/>
  </si>
  <si>
    <t>Ｗ</t>
  </si>
  <si>
    <t>飛行場（法面を有するもの）</t>
    <rPh sb="0" eb="3">
      <t>ヒコウジョウ</t>
    </rPh>
    <rPh sb="4" eb="5">
      <t>ホウ</t>
    </rPh>
    <rPh sb="5" eb="6">
      <t>メン</t>
    </rPh>
    <rPh sb="7" eb="8">
      <t>ユウ</t>
    </rPh>
    <phoneticPr fontId="24"/>
  </si>
  <si>
    <t>林地、耕地、原野その他ローラーその他これに類する建設機械を用いて締め固められていない土地</t>
    <rPh sb="0" eb="2">
      <t>リンチ</t>
    </rPh>
    <rPh sb="3" eb="5">
      <t>コウチ</t>
    </rPh>
    <rPh sb="6" eb="8">
      <t>ゲンヤ</t>
    </rPh>
    <rPh sb="10" eb="11">
      <t>ホカ</t>
    </rPh>
    <rPh sb="17" eb="18">
      <t>ホカ</t>
    </rPh>
    <rPh sb="21" eb="22">
      <t>ルイ</t>
    </rPh>
    <rPh sb="24" eb="26">
      <t>ケンセツ</t>
    </rPh>
    <rPh sb="26" eb="28">
      <t>キカイ</t>
    </rPh>
    <rPh sb="29" eb="30">
      <t>モチ</t>
    </rPh>
    <rPh sb="32" eb="33">
      <t>シ</t>
    </rPh>
    <rPh sb="34" eb="35">
      <t>カタ</t>
    </rPh>
    <rPh sb="42" eb="44">
      <t>トチ</t>
    </rPh>
    <phoneticPr fontId="24"/>
  </si>
  <si>
    <r>
      <t>ｖ</t>
    </r>
    <r>
      <rPr>
        <vertAlign val="subscript"/>
        <sz val="11"/>
        <color auto="1"/>
        <rFont val="ＭＳ Ｐ明朝"/>
      </rPr>
      <t>ｘ</t>
    </r>
  </si>
  <si>
    <t>w1(ｄ)</t>
  </si>
  <si>
    <r>
      <t>ｆ</t>
    </r>
    <r>
      <rPr>
        <vertAlign val="subscript"/>
        <sz val="11"/>
        <color auto="1"/>
        <rFont val="ＭＳ Ｐ明朝"/>
      </rPr>
      <t>０</t>
    </r>
  </si>
  <si>
    <t>第２号
関　連</t>
    <rPh sb="0" eb="1">
      <t>ダイ</t>
    </rPh>
    <rPh sb="2" eb="3">
      <t>ゴウ</t>
    </rPh>
    <rPh sb="4" eb="5">
      <t>セキ</t>
    </rPh>
    <rPh sb="6" eb="7">
      <t>レン</t>
    </rPh>
    <phoneticPr fontId="25"/>
  </si>
  <si>
    <t>小　　　計</t>
    <rPh sb="0" eb="1">
      <t>ショウ</t>
    </rPh>
    <rPh sb="4" eb="5">
      <t>ケイ</t>
    </rPh>
    <phoneticPr fontId="4"/>
  </si>
  <si>
    <t>運動場その他これに類する施設（雨水を排除するための排水施設を伴うものに限る）</t>
    <rPh sb="0" eb="3">
      <t>ウンドウジョウ</t>
    </rPh>
    <rPh sb="5" eb="6">
      <t>ホカ</t>
    </rPh>
    <rPh sb="9" eb="10">
      <t>ルイ</t>
    </rPh>
    <rPh sb="12" eb="14">
      <t>シセツ</t>
    </rPh>
    <rPh sb="15" eb="17">
      <t>ウスイ</t>
    </rPh>
    <rPh sb="18" eb="20">
      <t>ハイジョ</t>
    </rPh>
    <rPh sb="25" eb="27">
      <t>ハイスイ</t>
    </rPh>
    <rPh sb="27" eb="29">
      <t>シセツ</t>
    </rPh>
    <rPh sb="30" eb="31">
      <t>トモナ</t>
    </rPh>
    <rPh sb="35" eb="36">
      <t>カギ</t>
    </rPh>
    <phoneticPr fontId="24"/>
  </si>
  <si>
    <t>計画土地利用</t>
    <rPh sb="0" eb="2">
      <t>ケイカク</t>
    </rPh>
    <rPh sb="2" eb="4">
      <t>トチ</t>
    </rPh>
    <rPh sb="4" eb="6">
      <t>リヨウ</t>
    </rPh>
    <phoneticPr fontId="4"/>
  </si>
  <si>
    <t>ローラーその他これに類する建設機械を用いて締め固められた土地</t>
    <rPh sb="6" eb="7">
      <t>ホカ</t>
    </rPh>
    <rPh sb="10" eb="11">
      <t>ルイ</t>
    </rPh>
    <rPh sb="13" eb="15">
      <t>ケンセツ</t>
    </rPh>
    <rPh sb="15" eb="17">
      <t>キカイ</t>
    </rPh>
    <rPh sb="18" eb="19">
      <t>モチ</t>
    </rPh>
    <rPh sb="21" eb="22">
      <t>シ</t>
    </rPh>
    <rPh sb="23" eb="24">
      <t>カタ</t>
    </rPh>
    <rPh sb="28" eb="30">
      <t>トチ</t>
    </rPh>
    <phoneticPr fontId="24"/>
  </si>
  <si>
    <t>上記第１号から
第３号に掲げる
土地以外の土地</t>
    <rPh sb="0" eb="2">
      <t>ジョウキ</t>
    </rPh>
    <rPh sb="2" eb="3">
      <t>ダイ</t>
    </rPh>
    <rPh sb="4" eb="5">
      <t>ゴウ</t>
    </rPh>
    <rPh sb="8" eb="9">
      <t>ダイ</t>
    </rPh>
    <rPh sb="10" eb="11">
      <t>ゴウ</t>
    </rPh>
    <rPh sb="12" eb="13">
      <t>カカ</t>
    </rPh>
    <rPh sb="16" eb="18">
      <t>トチ</t>
    </rPh>
    <rPh sb="18" eb="20">
      <t>イガイ</t>
    </rPh>
    <rPh sb="21" eb="22">
      <t>ツチ</t>
    </rPh>
    <rPh sb="22" eb="23">
      <t>チ</t>
    </rPh>
    <phoneticPr fontId="25"/>
  </si>
  <si>
    <t>2.556D-2.052</t>
  </si>
  <si>
    <t>集水区域</t>
    <rPh sb="0" eb="2">
      <t>シュウスイ</t>
    </rPh>
    <rPh sb="2" eb="4">
      <t>クイキ</t>
    </rPh>
    <phoneticPr fontId="4"/>
  </si>
  <si>
    <t>ため池</t>
    <rPh sb="2" eb="3">
      <t>イケ</t>
    </rPh>
    <phoneticPr fontId="4"/>
  </si>
  <si>
    <t>山地</t>
    <rPh sb="0" eb="2">
      <t>サンチ</t>
    </rPh>
    <phoneticPr fontId="24"/>
  </si>
  <si>
    <r>
      <t>(Q</t>
    </r>
    <r>
      <rPr>
        <vertAlign val="subscript"/>
        <sz val="11"/>
        <color auto="1"/>
        <rFont val="ＭＳ Ｐ明朝"/>
      </rPr>
      <t>ｔ</t>
    </r>
    <r>
      <rPr>
        <sz val="11"/>
        <color auto="1"/>
        <rFont val="ＭＳ Ｐ明朝"/>
      </rPr>
      <t>＝Q</t>
    </r>
    <r>
      <rPr>
        <vertAlign val="subscript"/>
        <sz val="11"/>
        <color auto="1"/>
        <rFont val="ＭＳ Ｐ明朝"/>
      </rPr>
      <t>ｔ1</t>
    </r>
    <r>
      <rPr>
        <sz val="11"/>
        <color auto="1"/>
        <rFont val="ＭＳ Ｐ明朝"/>
      </rPr>
      <t>＋Q</t>
    </r>
    <r>
      <rPr>
        <vertAlign val="subscript"/>
        <sz val="11"/>
        <color auto="1"/>
        <rFont val="ＭＳ Ｐ明朝"/>
      </rPr>
      <t>ｔ２</t>
    </r>
    <r>
      <rPr>
        <sz val="11"/>
        <color auto="1"/>
        <rFont val="ＭＳ Ｐ明朝"/>
      </rPr>
      <t>＋・・・・＋Q</t>
    </r>
    <r>
      <rPr>
        <vertAlign val="subscript"/>
        <sz val="11"/>
        <color auto="1"/>
        <rFont val="ＭＳ Ｐ明朝"/>
      </rPr>
      <t>ｔn</t>
    </r>
    <r>
      <rPr>
        <sz val="11"/>
        <color auto="1"/>
        <rFont val="ＭＳ Ｐ明朝"/>
      </rPr>
      <t>)/3600</t>
    </r>
  </si>
  <si>
    <t>ｂ</t>
  </si>
  <si>
    <t>道路（法面を有するものに限る。）</t>
    <rPh sb="0" eb="2">
      <t>ドウロ</t>
    </rPh>
    <rPh sb="3" eb="4">
      <t>ノリ</t>
    </rPh>
    <rPh sb="4" eb="5">
      <t>メン</t>
    </rPh>
    <rPh sb="6" eb="7">
      <t>ユウ</t>
    </rPh>
    <rPh sb="12" eb="13">
      <t>カギ</t>
    </rPh>
    <phoneticPr fontId="4"/>
  </si>
  <si>
    <t>面積計</t>
    <rPh sb="0" eb="2">
      <t>メンセキ</t>
    </rPh>
    <rPh sb="2" eb="3">
      <t>ケイ</t>
    </rPh>
    <phoneticPr fontId="4"/>
  </si>
  <si>
    <t>平均流出係数</t>
    <rPh sb="0" eb="2">
      <t>ヘイキン</t>
    </rPh>
    <rPh sb="2" eb="4">
      <t>リュウシュツ</t>
    </rPh>
    <rPh sb="4" eb="6">
      <t>ケイスウ</t>
    </rPh>
    <phoneticPr fontId="4"/>
  </si>
  <si>
    <t>現況土地利用区分面積集計表（行為前）</t>
    <rPh sb="0" eb="2">
      <t>ゲンキョウ</t>
    </rPh>
    <rPh sb="2" eb="4">
      <t>トチ</t>
    </rPh>
    <rPh sb="4" eb="6">
      <t>リヨウ</t>
    </rPh>
    <rPh sb="6" eb="8">
      <t>クブン</t>
    </rPh>
    <rPh sb="8" eb="10">
      <t>メンセキ</t>
    </rPh>
    <rPh sb="10" eb="12">
      <t>シュウケイ</t>
    </rPh>
    <rPh sb="12" eb="13">
      <t>ヒョウ</t>
    </rPh>
    <rPh sb="14" eb="16">
      <t>コウイ</t>
    </rPh>
    <rPh sb="16" eb="17">
      <t>マエ</t>
    </rPh>
    <phoneticPr fontId="4"/>
  </si>
  <si>
    <t>正方形ます</t>
    <rPh sb="0" eb="3">
      <t>セイホウケイ</t>
    </rPh>
    <phoneticPr fontId="4"/>
  </si>
  <si>
    <t>c</t>
  </si>
  <si>
    <t>エリアNo</t>
  </si>
  <si>
    <t>設置する浸透ますの幅(延長)　※円筒、正方の場合は記入不要</t>
    <rPh sb="0" eb="2">
      <t>セッチ</t>
    </rPh>
    <rPh sb="4" eb="6">
      <t>シントウ</t>
    </rPh>
    <rPh sb="9" eb="10">
      <t>ハバ</t>
    </rPh>
    <rPh sb="11" eb="13">
      <t>エンチョウ</t>
    </rPh>
    <rPh sb="16" eb="17">
      <t>エンチュウ</t>
    </rPh>
    <rPh sb="17" eb="18">
      <t>ツツ</t>
    </rPh>
    <rPh sb="19" eb="21">
      <t>セイホウ</t>
    </rPh>
    <rPh sb="22" eb="24">
      <t>バアイ</t>
    </rPh>
    <rPh sb="25" eb="27">
      <t>キニュウ</t>
    </rPh>
    <rPh sb="27" eb="29">
      <t>フヨウ</t>
    </rPh>
    <phoneticPr fontId="4"/>
  </si>
  <si>
    <t>雨水浸透阻害行為に関する工事及び対策工事の計画説明書</t>
  </si>
  <si>
    <t>舗装された土地</t>
    <rPh sb="0" eb="2">
      <t>ホソウ</t>
    </rPh>
    <rPh sb="5" eb="7">
      <t>トチ</t>
    </rPh>
    <phoneticPr fontId="4"/>
  </si>
  <si>
    <t>鉄道線路（法面を有するものに限る。）</t>
    <rPh sb="0" eb="2">
      <t>テツドウ</t>
    </rPh>
    <rPh sb="2" eb="4">
      <t>センロ</t>
    </rPh>
    <phoneticPr fontId="4"/>
  </si>
  <si>
    <t>その他土地からの流出雨水量を増加させるおそれのある行為に係る土地</t>
    <rPh sb="2" eb="3">
      <t>タ</t>
    </rPh>
    <rPh sb="3" eb="5">
      <t>トチ</t>
    </rPh>
    <rPh sb="8" eb="10">
      <t>リュウシュツ</t>
    </rPh>
    <rPh sb="10" eb="12">
      <t>ウスイ</t>
    </rPh>
    <rPh sb="12" eb="13">
      <t>リョウ</t>
    </rPh>
    <rPh sb="14" eb="16">
      <t>ゾウカ</t>
    </rPh>
    <rPh sb="25" eb="27">
      <t>コウイ</t>
    </rPh>
    <rPh sb="28" eb="29">
      <t>カカ</t>
    </rPh>
    <rPh sb="30" eb="32">
      <t>トチ</t>
    </rPh>
    <phoneticPr fontId="4"/>
  </si>
  <si>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4"/>
  </si>
  <si>
    <r>
      <t>ｖ</t>
    </r>
    <r>
      <rPr>
        <vertAlign val="subscript"/>
        <sz val="11"/>
        <color auto="1"/>
        <rFont val="ＭＳ Ｐ明朝"/>
      </rPr>
      <t>ｔ１～ｎ</t>
    </r>
  </si>
  <si>
    <t>舗装された土地(法面)</t>
    <rPh sb="8" eb="9">
      <t>ノリ</t>
    </rPh>
    <phoneticPr fontId="26" alignment="distributed"/>
  </si>
  <si>
    <t>宅地</t>
    <rPh sb="0" eb="2">
      <t>タクチ</t>
    </rPh>
    <phoneticPr fontId="4"/>
  </si>
  <si>
    <t>設置する浸透ますの個数</t>
    <rPh sb="0" eb="2">
      <t>セッチ</t>
    </rPh>
    <rPh sb="4" eb="6">
      <t>シントウ</t>
    </rPh>
    <rPh sb="9" eb="11">
      <t>コスウ</t>
    </rPh>
    <phoneticPr fontId="4"/>
  </si>
  <si>
    <t>池沼</t>
    <rPh sb="0" eb="1">
      <t>イケ</t>
    </rPh>
    <rPh sb="1" eb="2">
      <t>ヌマ</t>
    </rPh>
    <phoneticPr fontId="4"/>
  </si>
  <si>
    <t>道路（法面を有しないものに限る。）</t>
    <rPh sb="0" eb="2">
      <t>ドウロ</t>
    </rPh>
    <rPh sb="3" eb="4">
      <t>ノリ</t>
    </rPh>
    <rPh sb="4" eb="5">
      <t>メン</t>
    </rPh>
    <rPh sb="6" eb="7">
      <t>ユウ</t>
    </rPh>
    <rPh sb="13" eb="14">
      <t>カギ</t>
    </rPh>
    <phoneticPr fontId="4"/>
  </si>
  <si>
    <t>③</t>
  </si>
  <si>
    <t>飛行場（法面を有するものに限る。）</t>
    <rPh sb="0" eb="3">
      <t>ヒコウジョウ</t>
    </rPh>
    <phoneticPr fontId="4"/>
  </si>
  <si>
    <t>浸透ます</t>
    <rPh sb="0" eb="2">
      <t>シントウ</t>
    </rPh>
    <phoneticPr fontId="4"/>
  </si>
  <si>
    <t>舗装された土地(法面を除く。)</t>
    <rPh sb="8" eb="9">
      <t>ノリ</t>
    </rPh>
    <phoneticPr fontId="26" alignment="distributed"/>
  </si>
  <si>
    <t>鉄道線路（法面を有しないものに限る。）</t>
    <rPh sb="0" eb="2">
      <t>テツドウ</t>
    </rPh>
    <rPh sb="2" eb="4">
      <t>センロ</t>
    </rPh>
    <phoneticPr fontId="4"/>
  </si>
  <si>
    <t>ゴルフ場（雨水を排除するための排水施設を伴うもの）</t>
    <rPh sb="3" eb="4">
      <t>ジョウ</t>
    </rPh>
    <rPh sb="5" eb="7">
      <t>ウスイ</t>
    </rPh>
    <rPh sb="8" eb="10">
      <t>ハイジョ</t>
    </rPh>
    <rPh sb="15" eb="17">
      <t>ハイスイ</t>
    </rPh>
    <rPh sb="17" eb="19">
      <t>シセツ</t>
    </rPh>
    <rPh sb="20" eb="21">
      <t>トモナ</t>
    </rPh>
    <phoneticPr fontId="4"/>
  </si>
  <si>
    <t>山地</t>
    <rPh sb="0" eb="2">
      <t>サンチ</t>
    </rPh>
    <phoneticPr fontId="4"/>
  </si>
  <si>
    <t>人工的に造成された植生に覆われた法面</t>
    <rPh sb="0" eb="2">
      <t>ジンコウ</t>
    </rPh>
    <rPh sb="2" eb="3">
      <t>テキ</t>
    </rPh>
    <rPh sb="4" eb="6">
      <t>ゾウセイ</t>
    </rPh>
    <rPh sb="9" eb="11">
      <t>ショクセイ</t>
    </rPh>
    <rPh sb="12" eb="13">
      <t>オオ</t>
    </rPh>
    <rPh sb="16" eb="17">
      <t>ノリ</t>
    </rPh>
    <rPh sb="17" eb="18">
      <t>メン</t>
    </rPh>
    <phoneticPr fontId="4"/>
  </si>
  <si>
    <t>(法面無)</t>
    <rPh sb="1" eb="2">
      <t>ノリ</t>
    </rPh>
    <phoneticPr fontId="26" alignment="distributed"/>
  </si>
  <si>
    <t>合　計</t>
    <rPh sb="0" eb="1">
      <t>ゴウ</t>
    </rPh>
    <rPh sb="2" eb="3">
      <t>ケイ</t>
    </rPh>
    <phoneticPr fontId="4"/>
  </si>
  <si>
    <t>計画土地利用区分面積集計表（行為後）</t>
    <rPh sb="0" eb="2">
      <t>ケイカク</t>
    </rPh>
    <rPh sb="2" eb="4">
      <t>トチ</t>
    </rPh>
    <rPh sb="4" eb="6">
      <t>リヨウ</t>
    </rPh>
    <rPh sb="6" eb="8">
      <t>クブン</t>
    </rPh>
    <rPh sb="8" eb="10">
      <t>メンセキ</t>
    </rPh>
    <rPh sb="10" eb="12">
      <t>シュウケイ</t>
    </rPh>
    <rPh sb="12" eb="13">
      <t>ヒョウ</t>
    </rPh>
    <rPh sb="14" eb="16">
      <t>コウイ</t>
    </rPh>
    <rPh sb="16" eb="17">
      <t>ゴ</t>
    </rPh>
    <phoneticPr fontId="4"/>
  </si>
  <si>
    <t>小計１</t>
    <rPh sb="0" eb="1">
      <t>ショウ</t>
    </rPh>
    <rPh sb="1" eb="2">
      <t>ケイ</t>
    </rPh>
    <phoneticPr fontId="4"/>
  </si>
  <si>
    <t>行為前後の土地利用集計表</t>
    <rPh sb="0" eb="2">
      <t>コウイ</t>
    </rPh>
    <rPh sb="2" eb="3">
      <t>ゼン</t>
    </rPh>
    <rPh sb="3" eb="4">
      <t>ゴ</t>
    </rPh>
    <rPh sb="5" eb="7">
      <t>トチ</t>
    </rPh>
    <rPh sb="7" eb="9">
      <t>リヨウ</t>
    </rPh>
    <rPh sb="9" eb="11">
      <t>シュウケイ</t>
    </rPh>
    <rPh sb="11" eb="12">
      <t>ヒョウ</t>
    </rPh>
    <phoneticPr fontId="4"/>
  </si>
  <si>
    <t>道路</t>
  </si>
  <si>
    <t>土地利用区分</t>
    <rPh sb="0" eb="2">
      <t>トチ</t>
    </rPh>
    <rPh sb="2" eb="4">
      <t>リヨウ</t>
    </rPh>
    <rPh sb="4" eb="6">
      <t>クブン</t>
    </rPh>
    <phoneticPr fontId="4"/>
  </si>
  <si>
    <t>kfm4</t>
  </si>
  <si>
    <t>③欄</t>
    <rPh sb="1" eb="2">
      <t>ラン</t>
    </rPh>
    <phoneticPr fontId="4"/>
  </si>
  <si>
    <t>④欄</t>
    <rPh sb="1" eb="2">
      <t>ラン</t>
    </rPh>
    <phoneticPr fontId="4"/>
  </si>
  <si>
    <t>参考</t>
    <rPh sb="0" eb="2">
      <t>サンコウ</t>
    </rPh>
    <phoneticPr fontId="4"/>
  </si>
  <si>
    <t>備　　考</t>
    <rPh sb="0" eb="1">
      <t>ソナエ</t>
    </rPh>
    <rPh sb="3" eb="4">
      <t>コウ</t>
    </rPh>
    <phoneticPr fontId="4"/>
  </si>
  <si>
    <t>土　地　利　用　区　分</t>
    <rPh sb="0" eb="1">
      <t>ツチ</t>
    </rPh>
    <rPh sb="2" eb="3">
      <t>チ</t>
    </rPh>
    <rPh sb="4" eb="5">
      <t>リ</t>
    </rPh>
    <rPh sb="6" eb="7">
      <t>ヨウ</t>
    </rPh>
    <rPh sb="8" eb="9">
      <t>ク</t>
    </rPh>
    <rPh sb="10" eb="11">
      <t>ブン</t>
    </rPh>
    <phoneticPr fontId="4"/>
  </si>
  <si>
    <r>
      <t>Q</t>
    </r>
    <r>
      <rPr>
        <vertAlign val="subscript"/>
        <sz val="11"/>
        <color auto="1"/>
        <rFont val="ＭＳ Ｐ明朝"/>
      </rPr>
      <t>ｘ</t>
    </r>
  </si>
  <si>
    <t>現況土地利用</t>
    <rPh sb="0" eb="2">
      <t>ゲンキョウ</t>
    </rPh>
    <rPh sb="2" eb="4">
      <t>トチ</t>
    </rPh>
    <rPh sb="4" eb="6">
      <t>リヨウ</t>
    </rPh>
    <phoneticPr fontId="4"/>
  </si>
  <si>
    <t>調整池容量計算システム用チェックシート</t>
  </si>
  <si>
    <t>面積差</t>
    <rPh sb="0" eb="2">
      <t>メンセキ</t>
    </rPh>
    <rPh sb="2" eb="3">
      <t>サ</t>
    </rPh>
    <phoneticPr fontId="4"/>
  </si>
  <si>
    <t>雨水浸透阻害行為の当該面積</t>
    <rPh sb="0" eb="2">
      <t>ウスイ</t>
    </rPh>
    <rPh sb="2" eb="4">
      <t>シントウ</t>
    </rPh>
    <rPh sb="4" eb="6">
      <t>ソガイ</t>
    </rPh>
    <rPh sb="6" eb="8">
      <t>コウイ</t>
    </rPh>
    <rPh sb="9" eb="11">
      <t>トウガイ</t>
    </rPh>
    <rPh sb="11" eb="13">
      <t>メンセキ</t>
    </rPh>
    <phoneticPr fontId="4"/>
  </si>
  <si>
    <t>B</t>
  </si>
  <si>
    <t>雨水浸透阻害行為区域</t>
    <rPh sb="0" eb="2">
      <t>ウスイ</t>
    </rPh>
    <rPh sb="2" eb="4">
      <t>シントウ</t>
    </rPh>
    <rPh sb="4" eb="6">
      <t>ソガイ</t>
    </rPh>
    <rPh sb="6" eb="8">
      <t>コウイ</t>
    </rPh>
    <rPh sb="8" eb="10">
      <t>クイキ</t>
    </rPh>
    <phoneticPr fontId="4"/>
  </si>
  <si>
    <t>流出係数</t>
    <rPh sb="0" eb="2">
      <t>リュウシュツ</t>
    </rPh>
    <rPh sb="2" eb="4">
      <t>ケイスウ</t>
    </rPh>
    <phoneticPr fontId="4"/>
  </si>
  <si>
    <r>
      <t>ｋｆ＝aH</t>
    </r>
    <r>
      <rPr>
        <vertAlign val="superscript"/>
        <sz val="11"/>
        <color auto="1"/>
        <rFont val="ＭＳ Ｐ明朝"/>
      </rPr>
      <t>2</t>
    </r>
    <r>
      <rPr>
        <sz val="11"/>
        <color auto="1"/>
        <rFont val="ＭＳ Ｐ明朝"/>
      </rPr>
      <t>+bH+c</t>
    </r>
  </si>
  <si>
    <t>※　様式－１、－２参照</t>
    <rPh sb="2" eb="4">
      <t>ヨウシキ</t>
    </rPh>
    <rPh sb="9" eb="11">
      <t>サンショウ</t>
    </rPh>
    <phoneticPr fontId="4"/>
  </si>
  <si>
    <t>面積（ha）①</t>
    <rPh sb="0" eb="2">
      <t>メンセキ</t>
    </rPh>
    <phoneticPr fontId="4"/>
  </si>
  <si>
    <t>面積（ha）②</t>
    <rPh sb="0" eb="2">
      <t>メンセキ</t>
    </rPh>
    <phoneticPr fontId="4"/>
  </si>
  <si>
    <t>（ha）</t>
  </si>
  <si>
    <t>②－①</t>
  </si>
  <si>
    <t>面　積</t>
    <rPh sb="0" eb="3">
      <t>メンセキ</t>
    </rPh>
    <phoneticPr fontId="4"/>
  </si>
  <si>
    <t>W=1/10</t>
  </si>
  <si>
    <t>③欄が（＋）の場合、原則該当</t>
    <rPh sb="1" eb="2">
      <t>ラン</t>
    </rPh>
    <rPh sb="7" eb="9">
      <t>バアイ</t>
    </rPh>
    <rPh sb="10" eb="12">
      <t>ゲンソク</t>
    </rPh>
    <rPh sb="12" eb="14">
      <t>ガイトウ</t>
    </rPh>
    <phoneticPr fontId="4"/>
  </si>
  <si>
    <t>小計１の欄</t>
    <rPh sb="0" eb="2">
      <t>ショウケイ</t>
    </rPh>
    <rPh sb="4" eb="5">
      <t>ラン</t>
    </rPh>
    <phoneticPr fontId="4"/>
  </si>
  <si>
    <t>計算システムにより算出し入力</t>
    <rPh sb="0" eb="2">
      <t>ケイサン</t>
    </rPh>
    <rPh sb="9" eb="11">
      <t>サンシュツ</t>
    </rPh>
    <rPh sb="12" eb="14">
      <t>ニュウリョク</t>
    </rPh>
    <phoneticPr fontId="4"/>
  </si>
  <si>
    <t>該当の場合面積（ha）を記入</t>
    <rPh sb="0" eb="2">
      <t>ガイトウ</t>
    </rPh>
    <rPh sb="3" eb="5">
      <t>バアイ</t>
    </rPh>
    <rPh sb="5" eb="7">
      <t>メンセキ</t>
    </rPh>
    <rPh sb="12" eb="14">
      <t>キニュウ</t>
    </rPh>
    <phoneticPr fontId="4"/>
  </si>
  <si>
    <t>宅地等の区分同士の増減は対象としない。</t>
    <rPh sb="0" eb="2">
      <t>タクチ</t>
    </rPh>
    <rPh sb="2" eb="3">
      <t>トウ</t>
    </rPh>
    <rPh sb="4" eb="6">
      <t>クブン</t>
    </rPh>
    <rPh sb="6" eb="8">
      <t>ドウシ</t>
    </rPh>
    <rPh sb="9" eb="11">
      <t>ゾウゲン</t>
    </rPh>
    <rPh sb="12" eb="14">
      <t>タイショウ</t>
    </rPh>
    <phoneticPr fontId="4"/>
  </si>
  <si>
    <t>池　　　沼</t>
    <rPh sb="0" eb="1">
      <t>イケ</t>
    </rPh>
    <rPh sb="4" eb="5">
      <t>ヌマ</t>
    </rPh>
    <phoneticPr fontId="4"/>
  </si>
  <si>
    <t>水　　　路</t>
    <rPh sb="0" eb="1">
      <t>ミズ</t>
    </rPh>
    <rPh sb="4" eb="5">
      <t>ロ</t>
    </rPh>
    <phoneticPr fontId="4"/>
  </si>
  <si>
    <t>た  め　池</t>
    <rPh sb="5" eb="6">
      <t>イケ</t>
    </rPh>
    <phoneticPr fontId="4"/>
  </si>
  <si>
    <t>加重平均</t>
    <rPh sb="0" eb="2">
      <t>カジュウ</t>
    </rPh>
    <rPh sb="2" eb="4">
      <t>ヘイキン</t>
    </rPh>
    <phoneticPr fontId="4"/>
  </si>
  <si>
    <t>運動場その他これに類する施設（雨水を排除するための排水施設を伴うものに限る。</t>
    <rPh sb="0" eb="3">
      <t>ウンドウジョウ</t>
    </rPh>
    <rPh sb="5" eb="6">
      <t>タ</t>
    </rPh>
    <rPh sb="9" eb="10">
      <t>ルイ</t>
    </rPh>
    <rPh sb="12" eb="14">
      <t>シセツ</t>
    </rPh>
    <rPh sb="15" eb="17">
      <t>ウスイ</t>
    </rPh>
    <rPh sb="18" eb="20">
      <t>ハイジョ</t>
    </rPh>
    <rPh sb="25" eb="27">
      <t>ハイスイ</t>
    </rPh>
    <rPh sb="27" eb="29">
      <t>シセツ</t>
    </rPh>
    <rPh sb="30" eb="31">
      <t>トモナ</t>
    </rPh>
    <rPh sb="35" eb="36">
      <t>カギ</t>
    </rPh>
    <phoneticPr fontId="4"/>
  </si>
  <si>
    <t>上記に揚げる土地以外の土地</t>
    <rPh sb="0" eb="2">
      <t>ジョウキ</t>
    </rPh>
    <rPh sb="3" eb="4">
      <t>ア</t>
    </rPh>
    <rPh sb="6" eb="8">
      <t>トチ</t>
    </rPh>
    <rPh sb="8" eb="10">
      <t>イガイ</t>
    </rPh>
    <rPh sb="11" eb="13">
      <t>トチ</t>
    </rPh>
    <phoneticPr fontId="4"/>
  </si>
  <si>
    <t>雨水浸透阻害行為に関する工事及び対策工事の計画の方針</t>
  </si>
  <si>
    <t>山　　　地</t>
    <rPh sb="0" eb="1">
      <t>ヤマ</t>
    </rPh>
    <rPh sb="4" eb="5">
      <t>チ</t>
    </rPh>
    <phoneticPr fontId="4"/>
  </si>
  <si>
    <t>基本諸元</t>
    <rPh sb="0" eb="2">
      <t>キホン</t>
    </rPh>
    <rPh sb="2" eb="4">
      <t>ショゲン</t>
    </rPh>
    <phoneticPr fontId="4"/>
  </si>
  <si>
    <t>対策工事に係る雨水貯留浸透施設の計画</t>
  </si>
  <si>
    <t>合　　　計</t>
    <rPh sb="0" eb="1">
      <t>ゴウ</t>
    </rPh>
    <rPh sb="4" eb="5">
      <t>ケイ</t>
    </rPh>
    <phoneticPr fontId="4"/>
  </si>
  <si>
    <t>(－)の欄は記載不要</t>
    <rPh sb="4" eb="5">
      <t>ラン</t>
    </rPh>
    <rPh sb="6" eb="8">
      <t>キサイ</t>
    </rPh>
    <rPh sb="8" eb="10">
      <t>フヨウ</t>
    </rPh>
    <phoneticPr fontId="4"/>
  </si>
  <si>
    <t>手入力</t>
    <rPh sb="0" eb="1">
      <t>テ</t>
    </rPh>
    <rPh sb="1" eb="3">
      <t>ニュウリョク</t>
    </rPh>
    <phoneticPr fontId="4"/>
  </si>
  <si>
    <t>④欄の合計</t>
    <rPh sb="1" eb="2">
      <t>ラン</t>
    </rPh>
    <rPh sb="3" eb="5">
      <t>ゴウケイ</t>
    </rPh>
    <phoneticPr fontId="4"/>
  </si>
  <si>
    <t>⑥</t>
  </si>
  <si>
    <t>鉄道線路</t>
  </si>
  <si>
    <t xml:space="preserve">  0.1ha（1,000㎡）以上の場合、申請の対象</t>
    <rPh sb="15" eb="17">
      <t>イジョウ</t>
    </rPh>
    <rPh sb="18" eb="20">
      <t>バアイ</t>
    </rPh>
    <rPh sb="21" eb="23">
      <t>シンセイ</t>
    </rPh>
    <rPh sb="24" eb="26">
      <t>タイショウ</t>
    </rPh>
    <phoneticPr fontId="4"/>
  </si>
  <si>
    <t>ｒ：最大降雨強度(10分間）（ｍｍ／ｈ）（休泊川流域基準降雨より）</t>
    <rPh sb="21" eb="23">
      <t>キュウハク</t>
    </rPh>
    <rPh sb="23" eb="24">
      <t>ガワ</t>
    </rPh>
    <rPh sb="24" eb="26">
      <t>リュウイキ</t>
    </rPh>
    <rPh sb="26" eb="28">
      <t>キジュン</t>
    </rPh>
    <rPh sb="28" eb="30">
      <t>コウウ</t>
    </rPh>
    <phoneticPr fontId="4"/>
  </si>
  <si>
    <t>空隙貯留量</t>
    <rPh sb="0" eb="2">
      <t>クウゲキ</t>
    </rPh>
    <rPh sb="2" eb="4">
      <t>チョリュウ</t>
    </rPh>
    <rPh sb="4" eb="5">
      <t>リョウ</t>
    </rPh>
    <phoneticPr fontId="4"/>
  </si>
  <si>
    <r>
      <t>（単位：m</t>
    </r>
    <r>
      <rPr>
        <vertAlign val="superscript"/>
        <sz val="12"/>
        <color auto="1"/>
        <rFont val="ＭＳ ゴシック"/>
      </rPr>
      <t>2</t>
    </r>
    <r>
      <rPr>
        <sz val="12"/>
        <color auto="1"/>
        <rFont val="ＭＳ ゴシック"/>
      </rPr>
      <t>）</t>
    </r>
    <rPh sb="1" eb="3">
      <t>タンイ</t>
    </rPh>
    <phoneticPr fontId="4"/>
  </si>
  <si>
    <t>ha</t>
  </si>
  <si>
    <t>エラーチェック</t>
  </si>
  <si>
    <t>雨水浸透阻害行為の区域に含まれる地域の名称</t>
  </si>
  <si>
    <r>
      <t>行為区域(対策工事に係る雨水貯留浸透施設の集水区域が行為区域の範囲を超えるときは、当該超える区域を含む。)内の土地の現況(m</t>
    </r>
    <r>
      <rPr>
        <vertAlign val="superscript"/>
        <sz val="9"/>
        <color auto="1"/>
        <rFont val="ＭＳ 明朝"/>
      </rPr>
      <t>2</t>
    </r>
    <r>
      <rPr>
        <sz val="9"/>
        <color auto="1"/>
        <rFont val="ＭＳ 明朝"/>
      </rPr>
      <t>)</t>
    </r>
  </si>
  <si>
    <t>最大放流量</t>
    <rPh sb="0" eb="2">
      <t>サイダイ</t>
    </rPh>
    <rPh sb="2" eb="4">
      <t>ホウリュウ</t>
    </rPh>
    <rPh sb="4" eb="5">
      <t>リョウ</t>
    </rPh>
    <phoneticPr fontId="4"/>
  </si>
  <si>
    <t>宅地</t>
  </si>
  <si>
    <t>池沼</t>
  </si>
  <si>
    <t>水路</t>
  </si>
  <si>
    <r>
      <t>A</t>
    </r>
    <r>
      <rPr>
        <vertAlign val="subscript"/>
        <sz val="11"/>
        <color auto="1"/>
        <rFont val="ＭＳ Ｐ明朝"/>
      </rPr>
      <t>ｃ</t>
    </r>
  </si>
  <si>
    <t>ため池</t>
  </si>
  <si>
    <t>(法面無)</t>
  </si>
  <si>
    <t>(法面有)</t>
  </si>
  <si>
    <t>(法面有)</t>
    <rPh sb="1" eb="2">
      <t>ノリ</t>
    </rPh>
    <phoneticPr fontId="26" alignment="distributed"/>
  </si>
  <si>
    <t>←「直壁」、「１：○」、「複断面」を記入</t>
    <rPh sb="2" eb="3">
      <t>チョク</t>
    </rPh>
    <rPh sb="3" eb="4">
      <t>ヘキ</t>
    </rPh>
    <rPh sb="13" eb="14">
      <t>フク</t>
    </rPh>
    <rPh sb="14" eb="16">
      <t>ダンメン</t>
    </rPh>
    <rPh sb="18" eb="20">
      <t>キニュウ</t>
    </rPh>
    <phoneticPr fontId="4"/>
  </si>
  <si>
    <t>飛行場</t>
  </si>
  <si>
    <t>自動計算のセル（何も入力しない）</t>
    <rPh sb="0" eb="2">
      <t>ジドウ</t>
    </rPh>
    <rPh sb="2" eb="4">
      <t>ケイサン</t>
    </rPh>
    <rPh sb="8" eb="9">
      <t>ナニ</t>
    </rPh>
    <rPh sb="10" eb="12">
      <t>ニュウリョク</t>
    </rPh>
    <phoneticPr fontId="4"/>
  </si>
  <si>
    <t>舗装された土地(法面)</t>
  </si>
  <si>
    <t>直接放流区域がある場合</t>
    <rPh sb="0" eb="2">
      <t>チョクセツ</t>
    </rPh>
    <rPh sb="2" eb="4">
      <t>ホウリュウ</t>
    </rPh>
    <rPh sb="4" eb="6">
      <t>クイキ</t>
    </rPh>
    <rPh sb="9" eb="11">
      <t>バアイ</t>
    </rPh>
    <phoneticPr fontId="4"/>
  </si>
  <si>
    <t>ゴルフ場</t>
  </si>
  <si>
    <t>運動場</t>
  </si>
  <si>
    <t>締め固められた土地</t>
  </si>
  <si>
    <t>山地</t>
  </si>
  <si>
    <t>現地試験を実施している場合に入力</t>
    <rPh sb="0" eb="2">
      <t>ゲンチ</t>
    </rPh>
    <rPh sb="2" eb="4">
      <t>シケン</t>
    </rPh>
    <rPh sb="5" eb="7">
      <t>ジッシ</t>
    </rPh>
    <rPh sb="11" eb="13">
      <t>バアイ</t>
    </rPh>
    <rPh sb="14" eb="16">
      <t>ニュウリョク</t>
    </rPh>
    <phoneticPr fontId="4"/>
  </si>
  <si>
    <r>
      <t>V＝Ｖ</t>
    </r>
    <r>
      <rPr>
        <vertAlign val="subscript"/>
        <sz val="11"/>
        <color auto="1"/>
        <rFont val="ＭＳ Ｐ明朝"/>
      </rPr>
      <t>max</t>
    </r>
    <r>
      <rPr>
        <sz val="11"/>
        <color auto="1"/>
        <rFont val="ＭＳ Ｐ明朝"/>
      </rPr>
      <t>／ａ×10,000</t>
    </r>
  </si>
  <si>
    <t>植生に覆われた法面</t>
    <rPh sb="7" eb="8">
      <t>ノリ</t>
    </rPh>
    <phoneticPr fontId="26"/>
  </si>
  <si>
    <r>
      <t>ｖ</t>
    </r>
    <r>
      <rPr>
        <vertAlign val="subscript"/>
        <sz val="11"/>
        <color auto="1"/>
        <rFont val="ＭＳ Ｐ明朝"/>
      </rPr>
      <t>ｘ</t>
    </r>
    <r>
      <rPr>
        <sz val="11"/>
        <color auto="1"/>
        <rFont val="ＭＳ Ｐ明朝"/>
      </rPr>
      <t>＝ｖ</t>
    </r>
    <r>
      <rPr>
        <vertAlign val="subscript"/>
        <sz val="11"/>
        <color auto="1"/>
        <rFont val="ＭＳ Ｐ明朝"/>
      </rPr>
      <t>ｘ１</t>
    </r>
    <r>
      <rPr>
        <sz val="11"/>
        <color auto="1"/>
        <rFont val="ＭＳ Ｐ明朝"/>
      </rPr>
      <t>＋ｖ</t>
    </r>
    <r>
      <rPr>
        <vertAlign val="subscript"/>
        <sz val="11"/>
        <color auto="1"/>
        <rFont val="ＭＳ Ｐ明朝"/>
      </rPr>
      <t>ｘ２</t>
    </r>
    <r>
      <rPr>
        <sz val="11"/>
        <color auto="1"/>
        <rFont val="ＭＳ Ｐ明朝"/>
      </rPr>
      <t>＋・・・・＋ｖ</t>
    </r>
    <r>
      <rPr>
        <vertAlign val="subscript"/>
        <sz val="11"/>
        <color auto="1"/>
        <rFont val="ＭＳ Ｐ明朝"/>
      </rPr>
      <t>ｘｎ</t>
    </r>
  </si>
  <si>
    <t>林地・耕地・原野その他</t>
  </si>
  <si>
    <t>合計</t>
  </si>
  <si>
    <r>
      <t>行為区域(対策工事に係る雨水貯留浸透施設の集水区域が行為区域の範囲を超えるときは、当該超える区域を含む。)内の土地利用計画(m</t>
    </r>
    <r>
      <rPr>
        <vertAlign val="superscript"/>
        <sz val="9"/>
        <color auto="1"/>
        <rFont val="ＭＳ 明朝"/>
      </rPr>
      <t>2</t>
    </r>
    <r>
      <rPr>
        <sz val="9"/>
        <color auto="1"/>
        <rFont val="ＭＳ 明朝"/>
      </rPr>
      <t>)</t>
    </r>
  </si>
  <si>
    <t>行為前の流出係数</t>
  </si>
  <si>
    <t>行為後の流出係数</t>
  </si>
  <si>
    <t>行為前の流出雨水量</t>
  </si>
  <si>
    <t>行為後の流出雨水量</t>
  </si>
  <si>
    <t>池内最大ボリューム</t>
    <rPh sb="0" eb="2">
      <t>イケナイ</t>
    </rPh>
    <rPh sb="2" eb="4">
      <t>サイダイ</t>
    </rPh>
    <phoneticPr fontId="4"/>
  </si>
  <si>
    <t>基本式</t>
    <rPh sb="0" eb="2">
      <t>キホン</t>
    </rPh>
    <rPh sb="2" eb="3">
      <t>シキ</t>
    </rPh>
    <phoneticPr fontId="4"/>
  </si>
  <si>
    <t>行為前</t>
    <rPh sb="0" eb="2">
      <t>コウイ</t>
    </rPh>
    <rPh sb="2" eb="3">
      <t>マエ</t>
    </rPh>
    <phoneticPr fontId="4"/>
  </si>
  <si>
    <t>雨水貯留浸透施設の計画</t>
  </si>
  <si>
    <t>②欄　様式Ａ-１</t>
    <rPh sb="1" eb="2">
      <t>ラン</t>
    </rPh>
    <rPh sb="3" eb="5">
      <t>ヨウシキ</t>
    </rPh>
    <phoneticPr fontId="4"/>
  </si>
  <si>
    <t>設計者の住所及び氏名(法人にあっては、その主たる事務所の所在地、名称及び代表者氏名)</t>
  </si>
  <si>
    <t>様式Ａ－２</t>
    <rPh sb="0" eb="2">
      <t>ヨウシキ</t>
    </rPh>
    <phoneticPr fontId="4"/>
  </si>
  <si>
    <t>水深(m)</t>
    <rPh sb="0" eb="2">
      <t>スイシン</t>
    </rPh>
    <phoneticPr fontId="4"/>
  </si>
  <si>
    <t>様式Ａ－１</t>
    <rPh sb="0" eb="2">
      <t>ヨウシキ</t>
    </rPh>
    <phoneticPr fontId="4"/>
  </si>
  <si>
    <t>第３号関連</t>
  </si>
  <si>
    <t>Ｑ＝１/360・ｆ・ｒ・Ａ</t>
  </si>
  <si>
    <t>Ｑ＝１／３６０×</t>
  </si>
  <si>
    <t>×１３５．１×</t>
  </si>
  <si>
    <t>2.858W-0.283</t>
  </si>
  <si>
    <t>＝</t>
  </si>
  <si>
    <t>㎥／ｓ</t>
  </si>
  <si>
    <t>よって、</t>
  </si>
  <si>
    <t>比浸透量</t>
    <rPh sb="0" eb="1">
      <t>ヒ</t>
    </rPh>
    <rPh sb="1" eb="4">
      <t>シントウリョウ</t>
    </rPh>
    <phoneticPr fontId="4"/>
  </si>
  <si>
    <t>ｆ：流出係数</t>
    <rPh sb="2" eb="4">
      <t>リュウシュツ</t>
    </rPh>
    <rPh sb="4" eb="6">
      <t>ケイスウ</t>
    </rPh>
    <phoneticPr fontId="4"/>
  </si>
  <si>
    <t>Ａ：集水面積（ｈａ）</t>
    <rPh sb="2" eb="3">
      <t>シュウ</t>
    </rPh>
    <rPh sb="3" eb="4">
      <t>スイ</t>
    </rPh>
    <rPh sb="4" eb="6">
      <t>メンセキ</t>
    </rPh>
    <phoneticPr fontId="4"/>
  </si>
  <si>
    <t>（様式Ｅ）</t>
    <rPh sb="1" eb="3">
      <t>ヨウシキ</t>
    </rPh>
    <phoneticPr fontId="4"/>
  </si>
  <si>
    <r>
      <t>m</t>
    </r>
    <r>
      <rPr>
        <vertAlign val="superscript"/>
        <sz val="11"/>
        <color auto="1"/>
        <rFont val="ＭＳ Ｐ明朝"/>
      </rPr>
      <t>3</t>
    </r>
    <r>
      <rPr>
        <sz val="11"/>
        <color auto="1"/>
        <rFont val="ＭＳ Ｐ明朝"/>
      </rPr>
      <t>/hr</t>
    </r>
  </si>
  <si>
    <t>計算システムにより算出した結果を入力</t>
    <rPh sb="13" eb="15">
      <t>ケッカ</t>
    </rPh>
    <rPh sb="16" eb="18">
      <t>ニュウリョク</t>
    </rPh>
    <phoneticPr fontId="4"/>
  </si>
  <si>
    <t>自然放流方式
2段ｵﾘﾌｨｽ方式
ﾎﾟﾝﾌﾟ放流方式</t>
    <rPh sb="0" eb="2">
      <t>シゼン</t>
    </rPh>
    <rPh sb="2" eb="4">
      <t>ホウリュウ</t>
    </rPh>
    <rPh sb="4" eb="6">
      <t>ホウシキ</t>
    </rPh>
    <rPh sb="8" eb="9">
      <t>ダン</t>
    </rPh>
    <rPh sb="14" eb="16">
      <t>ホウシキ</t>
    </rPh>
    <phoneticPr fontId="4"/>
  </si>
  <si>
    <t>a</t>
  </si>
  <si>
    <t>諸　　元</t>
    <rPh sb="0" eb="1">
      <t>ショ</t>
    </rPh>
    <rPh sb="3" eb="4">
      <t>モト</t>
    </rPh>
    <phoneticPr fontId="4"/>
  </si>
  <si>
    <t>1.0m＜直径＜10m</t>
    <rPh sb="5" eb="7">
      <t>チョッケイ</t>
    </rPh>
    <phoneticPr fontId="4"/>
  </si>
  <si>
    <t>指針参照先</t>
    <rPh sb="0" eb="2">
      <t>シシン</t>
    </rPh>
    <rPh sb="2" eb="4">
      <t>サンショウ</t>
    </rPh>
    <rPh sb="4" eb="5">
      <t>サキ</t>
    </rPh>
    <phoneticPr fontId="4"/>
  </si>
  <si>
    <t>H</t>
  </si>
  <si>
    <t>飽和透水係数</t>
    <rPh sb="0" eb="2">
      <t>ホウワ</t>
    </rPh>
    <rPh sb="2" eb="4">
      <t>トウスイ</t>
    </rPh>
    <rPh sb="4" eb="6">
      <t>ケイスウ</t>
    </rPh>
    <phoneticPr fontId="4"/>
  </si>
  <si>
    <t>単位</t>
    <rPh sb="0" eb="2">
      <t>タンイ</t>
    </rPh>
    <phoneticPr fontId="4"/>
  </si>
  <si>
    <t>値</t>
    <rPh sb="0" eb="1">
      <t>アタイ</t>
    </rPh>
    <phoneticPr fontId="4"/>
  </si>
  <si>
    <r>
      <t>ｋ</t>
    </r>
    <r>
      <rPr>
        <vertAlign val="subscript"/>
        <sz val="11"/>
        <color auto="1"/>
        <rFont val="ＭＳ Ｐ明朝"/>
      </rPr>
      <t>０</t>
    </r>
    <r>
      <rPr>
        <sz val="11"/>
        <color auto="1"/>
        <rFont val="ＭＳ Ｐ明朝"/>
      </rPr>
      <t>’＝ｋ</t>
    </r>
    <r>
      <rPr>
        <vertAlign val="subscript"/>
        <sz val="11"/>
        <color auto="1"/>
        <rFont val="ＭＳ Ｐ明朝"/>
      </rPr>
      <t>０</t>
    </r>
    <r>
      <rPr>
        <sz val="11"/>
        <color auto="1"/>
        <rFont val="ＭＳ Ｐ明朝"/>
      </rPr>
      <t>×3600／100</t>
    </r>
  </si>
  <si>
    <t>ａ</t>
  </si>
  <si>
    <t>地盤高、外水位の高さ等を考慮して設定した貯留施設の形状により作成</t>
    <rPh sb="0" eb="2">
      <t>ジバン</t>
    </rPh>
    <rPh sb="2" eb="3">
      <t>ダカ</t>
    </rPh>
    <rPh sb="4" eb="5">
      <t>ガイ</t>
    </rPh>
    <rPh sb="5" eb="7">
      <t>スイイ</t>
    </rPh>
    <rPh sb="8" eb="9">
      <t>タカ</t>
    </rPh>
    <rPh sb="10" eb="11">
      <t>トウ</t>
    </rPh>
    <rPh sb="12" eb="14">
      <t>コウリョ</t>
    </rPh>
    <rPh sb="16" eb="18">
      <t>セッテイ</t>
    </rPh>
    <rPh sb="20" eb="22">
      <t>チョリュウ</t>
    </rPh>
    <rPh sb="22" eb="24">
      <t>シセツ</t>
    </rPh>
    <phoneticPr fontId="4"/>
  </si>
  <si>
    <t>1/</t>
  </si>
  <si>
    <r>
      <t>m</t>
    </r>
    <r>
      <rPr>
        <vertAlign val="superscript"/>
        <sz val="11"/>
        <color auto="1"/>
        <rFont val="ＭＳ Ｐ明朝"/>
      </rPr>
      <t>2</t>
    </r>
    <r>
      <rPr>
        <sz val="11"/>
        <color auto="1"/>
        <rFont val="ＭＳ Ｐ明朝"/>
      </rPr>
      <t>(ha)</t>
    </r>
  </si>
  <si>
    <t>開発区域内で雨水浸透阻害行為を行う面積</t>
    <rPh sb="0" eb="2">
      <t>カイハツ</t>
    </rPh>
    <rPh sb="2" eb="4">
      <t>クイキ</t>
    </rPh>
    <rPh sb="4" eb="5">
      <t>ナイ</t>
    </rPh>
    <rPh sb="6" eb="8">
      <t>ウスイ</t>
    </rPh>
    <rPh sb="8" eb="10">
      <t>シントウ</t>
    </rPh>
    <rPh sb="10" eb="12">
      <t>ソガイ</t>
    </rPh>
    <rPh sb="12" eb="14">
      <t>コウイ</t>
    </rPh>
    <rPh sb="15" eb="16">
      <t>オコナ</t>
    </rPh>
    <rPh sb="17" eb="19">
      <t>メンセキ</t>
    </rPh>
    <phoneticPr fontId="4"/>
  </si>
  <si>
    <t>雨水浸透阻害行為に該当しない区域</t>
    <rPh sb="0" eb="2">
      <t>ウスイ</t>
    </rPh>
    <rPh sb="2" eb="4">
      <t>シントウ</t>
    </rPh>
    <rPh sb="4" eb="6">
      <t>ソガイ</t>
    </rPh>
    <rPh sb="6" eb="8">
      <t>コウイ</t>
    </rPh>
    <rPh sb="9" eb="11">
      <t>ガイトウ</t>
    </rPh>
    <rPh sb="14" eb="16">
      <t>クイキ</t>
    </rPh>
    <phoneticPr fontId="4"/>
  </si>
  <si>
    <t>10m＜直径＜80m</t>
    <rPh sb="4" eb="6">
      <t>チョッケイ</t>
    </rPh>
    <phoneticPr fontId="4"/>
  </si>
  <si>
    <t>開発区域内で雨水浸透阻害行為にあたらない面積</t>
    <rPh sb="0" eb="2">
      <t>カイハツ</t>
    </rPh>
    <rPh sb="2" eb="4">
      <t>クイキ</t>
    </rPh>
    <rPh sb="20" eb="22">
      <t>メンセキ</t>
    </rPh>
    <phoneticPr fontId="4"/>
  </si>
  <si>
    <t>体　積</t>
    <rPh sb="0" eb="3">
      <t>タイセキ</t>
    </rPh>
    <phoneticPr fontId="4"/>
  </si>
  <si>
    <t>開発区域</t>
    <rPh sb="0" eb="2">
      <t>カイハツ</t>
    </rPh>
    <rPh sb="2" eb="4">
      <t>クイキ</t>
    </rPh>
    <phoneticPr fontId="4"/>
  </si>
  <si>
    <r>
      <t>Ａ</t>
    </r>
    <r>
      <rPr>
        <vertAlign val="subscript"/>
        <sz val="11"/>
        <color auto="1"/>
        <rFont val="ＭＳ Ｐ明朝"/>
      </rPr>
      <t>ａ</t>
    </r>
  </si>
  <si>
    <r>
      <t>ｋ</t>
    </r>
    <r>
      <rPr>
        <vertAlign val="subscript"/>
        <sz val="11"/>
        <color auto="1"/>
        <rFont val="ＭＳ Ｐ明朝"/>
      </rPr>
      <t>ｆh</t>
    </r>
  </si>
  <si>
    <r>
      <t>Ａ</t>
    </r>
    <r>
      <rPr>
        <vertAlign val="subscript"/>
        <sz val="11"/>
        <color auto="1"/>
        <rFont val="ＭＳ Ｐ明朝"/>
      </rPr>
      <t>ａ</t>
    </r>
    <r>
      <rPr>
        <sz val="11"/>
        <color auto="1"/>
        <rFont val="ＭＳ Ｐ明朝"/>
      </rPr>
      <t>＝ａ＋ｂ</t>
    </r>
  </si>
  <si>
    <t>開発区域外から雨水を流入する区域</t>
    <rPh sb="0" eb="2">
      <t>カイハツ</t>
    </rPh>
    <rPh sb="2" eb="4">
      <t>クイキ</t>
    </rPh>
    <rPh sb="4" eb="5">
      <t>ガイ</t>
    </rPh>
    <rPh sb="7" eb="9">
      <t>ウスイ</t>
    </rPh>
    <rPh sb="10" eb="12">
      <t>リュウニュウ</t>
    </rPh>
    <rPh sb="14" eb="16">
      <t>クイキ</t>
    </rPh>
    <phoneticPr fontId="4"/>
  </si>
  <si>
    <r>
      <t>Ａ</t>
    </r>
    <r>
      <rPr>
        <vertAlign val="subscript"/>
        <sz val="11"/>
        <color auto="1"/>
        <rFont val="ＭＳ Ｐ明朝"/>
      </rPr>
      <t>ｂ</t>
    </r>
  </si>
  <si>
    <t>開発区域外から雨水が調整池に入る面積</t>
    <rPh sb="0" eb="2">
      <t>カイハツ</t>
    </rPh>
    <rPh sb="2" eb="4">
      <t>クイキ</t>
    </rPh>
    <rPh sb="4" eb="5">
      <t>ガイ</t>
    </rPh>
    <rPh sb="7" eb="9">
      <t>ウスイ</t>
    </rPh>
    <rPh sb="10" eb="12">
      <t>チョウセイ</t>
    </rPh>
    <rPh sb="12" eb="13">
      <t>イケ</t>
    </rPh>
    <rPh sb="14" eb="15">
      <t>ハイ</t>
    </rPh>
    <rPh sb="16" eb="18">
      <t>メンセキ</t>
    </rPh>
    <phoneticPr fontId="4"/>
  </si>
  <si>
    <t>円筒ます</t>
    <rPh sb="0" eb="2">
      <t>エントウ</t>
    </rPh>
    <phoneticPr fontId="4"/>
  </si>
  <si>
    <t>浸透面</t>
    <rPh sb="0" eb="2">
      <t>シントウ</t>
    </rPh>
    <rPh sb="2" eb="3">
      <t>メン</t>
    </rPh>
    <phoneticPr fontId="4"/>
  </si>
  <si>
    <t>Ａ</t>
  </si>
  <si>
    <r>
      <t>Ａ＝Ａ</t>
    </r>
    <r>
      <rPr>
        <vertAlign val="subscript"/>
        <sz val="11"/>
        <color auto="1"/>
        <rFont val="ＭＳ Ｐ明朝"/>
      </rPr>
      <t>ａ</t>
    </r>
    <r>
      <rPr>
        <sz val="11"/>
        <color auto="1"/>
        <rFont val="ＭＳ Ｐ明朝"/>
      </rPr>
      <t>＋Ａ</t>
    </r>
    <r>
      <rPr>
        <vertAlign val="subscript"/>
        <sz val="11"/>
        <color auto="1"/>
        <rFont val="ＭＳ Ｐ明朝"/>
      </rPr>
      <t>ｂ</t>
    </r>
  </si>
  <si>
    <t>側面及び底面</t>
    <rPh sb="0" eb="2">
      <t>ソクメン</t>
    </rPh>
    <rPh sb="2" eb="3">
      <t>オヨ</t>
    </rPh>
    <rPh sb="4" eb="6">
      <t>テイメン</t>
    </rPh>
    <phoneticPr fontId="4"/>
  </si>
  <si>
    <t>底面</t>
    <rPh sb="0" eb="2">
      <t>テイメン</t>
    </rPh>
    <phoneticPr fontId="4"/>
  </si>
  <si>
    <t>合成流出係数</t>
    <rPh sb="0" eb="2">
      <t>ゴウセイ</t>
    </rPh>
    <rPh sb="2" eb="4">
      <t>リュウシュツ</t>
    </rPh>
    <rPh sb="4" eb="6">
      <t>ケイスウ</t>
    </rPh>
    <phoneticPr fontId="4"/>
  </si>
  <si>
    <t>(1.401W+0.684)L+(1.214W-0.834)</t>
  </si>
  <si>
    <t>施設規模</t>
    <rPh sb="0" eb="2">
      <t>シセツ</t>
    </rPh>
    <rPh sb="2" eb="4">
      <t>キボ</t>
    </rPh>
    <phoneticPr fontId="4"/>
  </si>
  <si>
    <t>0.2m≦直径≦1m</t>
    <rPh sb="5" eb="7">
      <t>チョッケイ</t>
    </rPh>
    <phoneticPr fontId="4"/>
  </si>
  <si>
    <t>許容放流量</t>
    <rPh sb="0" eb="2">
      <t>キョヨウ</t>
    </rPh>
    <rPh sb="2" eb="5">
      <t>ホウリュウリョウ</t>
    </rPh>
    <phoneticPr fontId="4"/>
  </si>
  <si>
    <t>0.3m≦直径≦1m</t>
    <rPh sb="5" eb="7">
      <t>チョッケイ</t>
    </rPh>
    <phoneticPr fontId="4"/>
  </si>
  <si>
    <t>行為後</t>
    <rPh sb="0" eb="2">
      <t>コウイ</t>
    </rPh>
    <rPh sb="2" eb="3">
      <t>ゴ</t>
    </rPh>
    <phoneticPr fontId="4"/>
  </si>
  <si>
    <r>
      <t>ｆ</t>
    </r>
    <r>
      <rPr>
        <vertAlign val="subscript"/>
        <sz val="11"/>
        <color auto="1"/>
        <rFont val="ＭＳ Ｐ明朝"/>
      </rPr>
      <t>１</t>
    </r>
  </si>
  <si>
    <t>kf＝aH+b</t>
  </si>
  <si>
    <t>基準降雨</t>
    <rPh sb="0" eb="2">
      <t>キジュン</t>
    </rPh>
    <rPh sb="2" eb="4">
      <t>コウウ</t>
    </rPh>
    <phoneticPr fontId="4"/>
  </si>
  <si>
    <r>
      <t>Ｖ</t>
    </r>
    <r>
      <rPr>
        <vertAlign val="subscript"/>
        <sz val="11"/>
        <color auto="1"/>
        <rFont val="ＭＳ Ｐ明朝"/>
      </rPr>
      <t>ｍａｘ</t>
    </r>
  </si>
  <si>
    <t>0.475D+0.945</t>
  </si>
  <si>
    <t>1.497D-0.100</t>
  </si>
  <si>
    <t>ピーク流入量</t>
    <rPh sb="3" eb="6">
      <t>リュウニュウリョウ</t>
    </rPh>
    <phoneticPr fontId="4"/>
  </si>
  <si>
    <r>
      <t>Q</t>
    </r>
    <r>
      <rPr>
        <vertAlign val="subscript"/>
        <sz val="11"/>
        <color auto="1"/>
        <rFont val="ＭＳ Ｐ明朝"/>
      </rPr>
      <t>0</t>
    </r>
  </si>
  <si>
    <t>←側面及び底面：1、底面：2</t>
    <rPh sb="1" eb="3">
      <t>ソクメン</t>
    </rPh>
    <rPh sb="3" eb="4">
      <t>オヨ</t>
    </rPh>
    <rPh sb="5" eb="7">
      <t>テイメン</t>
    </rPh>
    <rPh sb="10" eb="12">
      <t>テイメン</t>
    </rPh>
    <phoneticPr fontId="4"/>
  </si>
  <si>
    <r>
      <t>m</t>
    </r>
    <r>
      <rPr>
        <vertAlign val="superscript"/>
        <sz val="11"/>
        <color auto="1"/>
        <rFont val="ＭＳ Ｐ明朝"/>
      </rPr>
      <t>3</t>
    </r>
    <r>
      <rPr>
        <sz val="11"/>
        <color auto="1"/>
        <rFont val="ＭＳ Ｐ明朝"/>
      </rPr>
      <t>/s</t>
    </r>
  </si>
  <si>
    <t>行為前</t>
    <rPh sb="0" eb="3">
      <t>コウイマエ</t>
    </rPh>
    <phoneticPr fontId="4"/>
  </si>
  <si>
    <t>b</t>
  </si>
  <si>
    <t>6.07D+1.01</t>
  </si>
  <si>
    <r>
      <t>1.13D</t>
    </r>
    <r>
      <rPr>
        <vertAlign val="superscript"/>
        <sz val="11"/>
        <color auto="1"/>
        <rFont val="ＭＳ Ｐ明朝"/>
      </rPr>
      <t>2</t>
    </r>
    <r>
      <rPr>
        <sz val="11"/>
        <color auto="1"/>
        <rFont val="ＭＳ Ｐ明朝"/>
      </rPr>
      <t>+0.638D-0.011</t>
    </r>
  </si>
  <si>
    <t>w2(L)</t>
  </si>
  <si>
    <r>
      <t>0.924D</t>
    </r>
    <r>
      <rPr>
        <vertAlign val="superscript"/>
        <sz val="11"/>
        <color auto="1"/>
        <rFont val="ＭＳ Ｐ明朝"/>
      </rPr>
      <t>2</t>
    </r>
    <r>
      <rPr>
        <sz val="11"/>
        <color auto="1"/>
        <rFont val="ＭＳ Ｐ明朝"/>
      </rPr>
      <t>+0.993D-0.087</t>
    </r>
  </si>
  <si>
    <r>
      <t>Q</t>
    </r>
    <r>
      <rPr>
        <vertAlign val="subscript"/>
        <sz val="11"/>
        <color auto="1"/>
        <rFont val="ＭＳ Ｐ明朝"/>
      </rPr>
      <t>1</t>
    </r>
  </si>
  <si>
    <t>2.570D-0.188</t>
  </si>
  <si>
    <t>使用する二次製品の空隙貯留量を入力</t>
    <rPh sb="0" eb="2">
      <t>シヨウ</t>
    </rPh>
    <rPh sb="4" eb="6">
      <t>ニジ</t>
    </rPh>
    <rPh sb="6" eb="8">
      <t>セイヒン</t>
    </rPh>
    <rPh sb="9" eb="11">
      <t>クウゲキ</t>
    </rPh>
    <rPh sb="11" eb="13">
      <t>チョリュウ</t>
    </rPh>
    <rPh sb="13" eb="14">
      <t>リョウ</t>
    </rPh>
    <rPh sb="15" eb="17">
      <t>ニュウリョク</t>
    </rPh>
    <phoneticPr fontId="4"/>
  </si>
  <si>
    <t>-</t>
  </si>
  <si>
    <t>kfm1</t>
  </si>
  <si>
    <t>　直接放流区域</t>
    <rPh sb="1" eb="3">
      <t>チョクセツ</t>
    </rPh>
    <rPh sb="3" eb="5">
      <t>ホウリュウ</t>
    </rPh>
    <rPh sb="5" eb="7">
      <t>クイキ</t>
    </rPh>
    <phoneticPr fontId="4"/>
  </si>
  <si>
    <t>ｃ</t>
  </si>
  <si>
    <r>
      <t>Q</t>
    </r>
    <r>
      <rPr>
        <vertAlign val="subscript"/>
        <sz val="11"/>
        <color auto="1"/>
        <rFont val="ＭＳ Ｐ明朝"/>
      </rPr>
      <t>t</t>
    </r>
  </si>
  <si>
    <t>開発区域内で調整池に流入しない面積</t>
    <rPh sb="0" eb="2">
      <t>カイハツ</t>
    </rPh>
    <rPh sb="2" eb="4">
      <t>クイキ</t>
    </rPh>
    <rPh sb="4" eb="5">
      <t>ナイ</t>
    </rPh>
    <rPh sb="6" eb="8">
      <t>チョウセイ</t>
    </rPh>
    <rPh sb="8" eb="9">
      <t>イケ</t>
    </rPh>
    <rPh sb="10" eb="12">
      <t>リュウニュウ</t>
    </rPh>
    <rPh sb="15" eb="17">
      <t>メンセキ</t>
    </rPh>
    <phoneticPr fontId="4"/>
  </si>
  <si>
    <t>kfm2</t>
  </si>
  <si>
    <t>　合成流出係数</t>
    <rPh sb="1" eb="3">
      <t>ゴウセイ</t>
    </rPh>
    <rPh sb="3" eb="5">
      <t>リュウシュツ</t>
    </rPh>
    <rPh sb="5" eb="7">
      <t>ケイスウ</t>
    </rPh>
    <phoneticPr fontId="4"/>
  </si>
  <si>
    <r>
      <t>ｆ</t>
    </r>
    <r>
      <rPr>
        <vertAlign val="subscript"/>
        <sz val="11"/>
        <color auto="1"/>
        <rFont val="ＭＳ Ｐ明朝"/>
      </rPr>
      <t>ｃ</t>
    </r>
  </si>
  <si>
    <t>直接放流区域の平均流出係数</t>
    <rPh sb="0" eb="2">
      <t>チョクセツ</t>
    </rPh>
    <rPh sb="2" eb="4">
      <t>ホウリュウ</t>
    </rPh>
    <rPh sb="4" eb="6">
      <t>クイキ</t>
    </rPh>
    <rPh sb="7" eb="9">
      <t>ヘイキン</t>
    </rPh>
    <rPh sb="9" eb="11">
      <t>リュウシュツ</t>
    </rPh>
    <rPh sb="11" eb="13">
      <t>ケイスウ</t>
    </rPh>
    <phoneticPr fontId="4"/>
  </si>
  <si>
    <r>
      <t>m</t>
    </r>
    <r>
      <rPr>
        <vertAlign val="superscript"/>
        <sz val="11"/>
        <color auto="1"/>
        <rFont val="ＭＳ Ｐ明朝"/>
      </rPr>
      <t>3</t>
    </r>
    <r>
      <rPr>
        <sz val="11"/>
        <color auto="1"/>
        <rFont val="ＭＳ Ｐ明朝"/>
      </rPr>
      <t>/ha</t>
    </r>
  </si>
  <si>
    <t>kfm3</t>
  </si>
  <si>
    <t>　直接放流量</t>
    <rPh sb="1" eb="3">
      <t>チョクセツ</t>
    </rPh>
    <rPh sb="3" eb="6">
      <t>ホウリュウリョウ</t>
    </rPh>
    <phoneticPr fontId="4"/>
  </si>
  <si>
    <r>
      <t>ｑ</t>
    </r>
    <r>
      <rPr>
        <vertAlign val="subscript"/>
        <sz val="11"/>
        <color auto="1"/>
        <rFont val="ＭＳ Ｐ明朝"/>
      </rPr>
      <t>１</t>
    </r>
  </si>
  <si>
    <r>
      <t>Q</t>
    </r>
    <r>
      <rPr>
        <vertAlign val="subscript"/>
        <sz val="11"/>
        <color auto="1"/>
        <rFont val="ＭＳ Ｐ明朝"/>
      </rPr>
      <t>0</t>
    </r>
    <r>
      <rPr>
        <sz val="11"/>
        <color auto="1"/>
        <rFont val="ＭＳ Ｐ明朝"/>
      </rPr>
      <t>=1/360*f</t>
    </r>
    <r>
      <rPr>
        <vertAlign val="subscript"/>
        <sz val="11"/>
        <color auto="1"/>
        <rFont val="ＭＳ Ｐ明朝"/>
      </rPr>
      <t>ｃ</t>
    </r>
    <r>
      <rPr>
        <sz val="11"/>
        <color auto="1"/>
        <rFont val="ＭＳ Ｐ明朝"/>
      </rPr>
      <t>*r*ｃ</t>
    </r>
  </si>
  <si>
    <t>　直接放流区域を除いた集水区域</t>
    <rPh sb="1" eb="3">
      <t>チョクセツ</t>
    </rPh>
    <rPh sb="3" eb="5">
      <t>ホウリュウ</t>
    </rPh>
    <rPh sb="5" eb="7">
      <t>クイキ</t>
    </rPh>
    <rPh sb="8" eb="9">
      <t>ノゾ</t>
    </rPh>
    <rPh sb="11" eb="13">
      <t>シュウスイ</t>
    </rPh>
    <rPh sb="13" eb="15">
      <t>クイキ</t>
    </rPh>
    <phoneticPr fontId="4"/>
  </si>
  <si>
    <r>
      <t>A</t>
    </r>
    <r>
      <rPr>
        <vertAlign val="subscript"/>
        <sz val="11"/>
        <color auto="1"/>
        <rFont val="ＭＳ Ｐ明朝"/>
      </rPr>
      <t>ｃ</t>
    </r>
    <r>
      <rPr>
        <sz val="11"/>
        <color auto="1"/>
        <rFont val="ＭＳ Ｐ明朝"/>
      </rPr>
      <t>＝A－ｃ</t>
    </r>
  </si>
  <si>
    <r>
      <t>ｆ</t>
    </r>
    <r>
      <rPr>
        <vertAlign val="subscript"/>
        <sz val="11"/>
        <color auto="1"/>
        <rFont val="ＭＳ Ｐ明朝"/>
      </rPr>
      <t>０ｃ</t>
    </r>
  </si>
  <si>
    <t>池の勾配</t>
    <rPh sb="0" eb="1">
      <t>イケ</t>
    </rPh>
    <rPh sb="2" eb="4">
      <t>コウバイ</t>
    </rPh>
    <phoneticPr fontId="4"/>
  </si>
  <si>
    <r>
      <t>ｆ</t>
    </r>
    <r>
      <rPr>
        <vertAlign val="subscript"/>
        <sz val="11"/>
        <color auto="1"/>
        <rFont val="ＭＳ Ｐ明朝"/>
      </rPr>
      <t>１ｃ</t>
    </r>
  </si>
  <si>
    <r>
      <t>Q</t>
    </r>
    <r>
      <rPr>
        <vertAlign val="subscript"/>
        <sz val="11"/>
        <color auto="1"/>
        <rFont val="ＭＳ Ｐ明朝"/>
      </rPr>
      <t>下段</t>
    </r>
    <r>
      <rPr>
        <sz val="11"/>
        <color auto="1"/>
        <rFont val="ＭＳ Ｐ明朝"/>
      </rPr>
      <t>、Q</t>
    </r>
    <r>
      <rPr>
        <vertAlign val="subscript"/>
        <sz val="11"/>
        <color auto="1"/>
        <rFont val="ＭＳ Ｐ明朝"/>
      </rPr>
      <t>上段</t>
    </r>
    <rPh sb="1" eb="3">
      <t>カダン</t>
    </rPh>
    <rPh sb="5" eb="7">
      <t>ジョウダン</t>
    </rPh>
    <phoneticPr fontId="4"/>
  </si>
  <si>
    <t>自然、2段(下段）</t>
    <rPh sb="0" eb="2">
      <t>シゼン</t>
    </rPh>
    <rPh sb="4" eb="5">
      <t>ダン</t>
    </rPh>
    <rPh sb="6" eb="7">
      <t>カダン</t>
    </rPh>
    <rPh sb="7" eb="8">
      <t>ダン</t>
    </rPh>
    <phoneticPr fontId="4"/>
  </si>
  <si>
    <r>
      <t>Q</t>
    </r>
    <r>
      <rPr>
        <vertAlign val="subscript"/>
        <sz val="11"/>
        <color auto="1"/>
        <rFont val="ＭＳ Ｐ明朝"/>
      </rPr>
      <t>下段</t>
    </r>
    <r>
      <rPr>
        <sz val="11"/>
        <color auto="1"/>
        <rFont val="ＭＳ Ｐ明朝"/>
      </rPr>
      <t>＝Q</t>
    </r>
    <r>
      <rPr>
        <vertAlign val="subscript"/>
        <sz val="11"/>
        <color auto="1"/>
        <rFont val="ＭＳ Ｐ明朝"/>
      </rPr>
      <t>0</t>
    </r>
    <r>
      <rPr>
        <sz val="11"/>
        <color auto="1"/>
        <rFont val="ＭＳ Ｐ明朝"/>
      </rPr>
      <t>－ｑ</t>
    </r>
    <r>
      <rPr>
        <vertAlign val="subscript"/>
        <sz val="11"/>
        <color auto="1"/>
        <rFont val="ＭＳ Ｐ明朝"/>
      </rPr>
      <t>１</t>
    </r>
    <r>
      <rPr>
        <sz val="11"/>
        <color auto="1"/>
        <rFont val="ＭＳ Ｐ明朝"/>
      </rPr>
      <t>－Q</t>
    </r>
    <r>
      <rPr>
        <vertAlign val="subscript"/>
        <sz val="11"/>
        <color auto="1"/>
        <rFont val="ＭＳ Ｐ明朝"/>
      </rPr>
      <t>上段</t>
    </r>
    <rPh sb="1" eb="3">
      <t>カダン</t>
    </rPh>
    <rPh sb="11" eb="13">
      <t>ジョウダン</t>
    </rPh>
    <phoneticPr fontId="4"/>
  </si>
  <si>
    <r>
      <t>(Q</t>
    </r>
    <r>
      <rPr>
        <vertAlign val="subscript"/>
        <sz val="11"/>
        <color auto="1"/>
        <rFont val="ＭＳ Ｐ明朝"/>
      </rPr>
      <t>m</t>
    </r>
    <r>
      <rPr>
        <sz val="11"/>
        <color auto="1"/>
        <rFont val="ＭＳ Ｐ明朝"/>
      </rPr>
      <t>＝Q</t>
    </r>
    <r>
      <rPr>
        <vertAlign val="subscript"/>
        <sz val="11"/>
        <color auto="1"/>
        <rFont val="ＭＳ Ｐ明朝"/>
      </rPr>
      <t>m1</t>
    </r>
    <r>
      <rPr>
        <sz val="11"/>
        <color auto="1"/>
        <rFont val="ＭＳ Ｐ明朝"/>
      </rPr>
      <t>＋Q</t>
    </r>
    <r>
      <rPr>
        <vertAlign val="subscript"/>
        <sz val="11"/>
        <color auto="1"/>
        <rFont val="ＭＳ Ｐ明朝"/>
      </rPr>
      <t>ｍ２</t>
    </r>
    <r>
      <rPr>
        <sz val="11"/>
        <color auto="1"/>
        <rFont val="ＭＳ Ｐ明朝"/>
      </rPr>
      <t>＋・・・・＋Q</t>
    </r>
    <r>
      <rPr>
        <vertAlign val="subscript"/>
        <sz val="11"/>
        <color auto="1"/>
        <rFont val="ＭＳ Ｐ明朝"/>
      </rPr>
      <t>mn</t>
    </r>
    <r>
      <rPr>
        <sz val="11"/>
        <color auto="1"/>
        <rFont val="ＭＳ Ｐ明朝"/>
      </rPr>
      <t>)/3600</t>
    </r>
  </si>
  <si>
    <t>台地・段丘ｏｒ微高地
ｏｒ低地ｏｒ現地試験</t>
    <rPh sb="0" eb="2">
      <t>ダイチ</t>
    </rPh>
    <rPh sb="3" eb="4">
      <t>ダン</t>
    </rPh>
    <rPh sb="4" eb="5">
      <t>オカ</t>
    </rPh>
    <rPh sb="7" eb="10">
      <t>ビコウチ</t>
    </rPh>
    <phoneticPr fontId="4"/>
  </si>
  <si>
    <t>放流量評価</t>
    <rPh sb="0" eb="3">
      <t>ホウリュウリョウ</t>
    </rPh>
    <rPh sb="3" eb="5">
      <t>ヒョウカ</t>
    </rPh>
    <phoneticPr fontId="4"/>
  </si>
  <si>
    <r>
      <t>ｋ</t>
    </r>
    <r>
      <rPr>
        <vertAlign val="subscript"/>
        <sz val="11"/>
        <color auto="1"/>
        <rFont val="ＭＳ Ｐ明朝"/>
      </rPr>
      <t>０</t>
    </r>
  </si>
  <si>
    <t>cm/s</t>
  </si>
  <si>
    <t>←少数第5位まで</t>
    <rPh sb="1" eb="3">
      <t>ショウスウ</t>
    </rPh>
    <rPh sb="3" eb="4">
      <t>ダイ</t>
    </rPh>
    <rPh sb="5" eb="6">
      <t>イ</t>
    </rPh>
    <phoneticPr fontId="4"/>
  </si>
  <si>
    <r>
      <t>ｋ</t>
    </r>
    <r>
      <rPr>
        <vertAlign val="subscript"/>
        <sz val="11"/>
        <color auto="1"/>
        <rFont val="ＭＳ Ｐ明朝"/>
      </rPr>
      <t>０</t>
    </r>
    <r>
      <rPr>
        <sz val="11"/>
        <color auto="1"/>
        <rFont val="ＭＳ Ｐ明朝"/>
      </rPr>
      <t>’</t>
    </r>
  </si>
  <si>
    <t>幅≦1m</t>
    <rPh sb="0" eb="1">
      <t>ハバ</t>
    </rPh>
    <phoneticPr fontId="4"/>
  </si>
  <si>
    <t>α</t>
  </si>
  <si>
    <t>浸透トレンチ
及び
浸透側溝</t>
    <rPh sb="0" eb="2">
      <t>シントウ</t>
    </rPh>
    <rPh sb="7" eb="8">
      <t>オヨ</t>
    </rPh>
    <rPh sb="10" eb="12">
      <t>シントウ</t>
    </rPh>
    <rPh sb="12" eb="14">
      <t>ソッコウ</t>
    </rPh>
    <phoneticPr fontId="4"/>
  </si>
  <si>
    <t>地下水位、目づまり等による影響に対する安全率(=0.81)</t>
    <rPh sb="0" eb="2">
      <t>チカ</t>
    </rPh>
    <rPh sb="2" eb="4">
      <t>スイイ</t>
    </rPh>
    <rPh sb="5" eb="6">
      <t>メヅ</t>
    </rPh>
    <rPh sb="9" eb="10">
      <t>トウ</t>
    </rPh>
    <rPh sb="13" eb="15">
      <t>エイキョウ</t>
    </rPh>
    <rPh sb="16" eb="17">
      <t>タイ</t>
    </rPh>
    <rPh sb="19" eb="22">
      <t>アンゼンリツ</t>
    </rPh>
    <phoneticPr fontId="4"/>
  </si>
  <si>
    <t>①</t>
  </si>
  <si>
    <t>②</t>
  </si>
  <si>
    <r>
      <t>(Q</t>
    </r>
    <r>
      <rPr>
        <vertAlign val="subscript"/>
        <sz val="11"/>
        <color auto="1"/>
        <rFont val="ＭＳ Ｐ明朝"/>
      </rPr>
      <t>ｈ</t>
    </r>
    <r>
      <rPr>
        <sz val="11"/>
        <color auto="1"/>
        <rFont val="ＭＳ Ｐ明朝"/>
      </rPr>
      <t>＝Q</t>
    </r>
    <r>
      <rPr>
        <vertAlign val="subscript"/>
        <sz val="11"/>
        <color auto="1"/>
        <rFont val="ＭＳ Ｐ明朝"/>
      </rPr>
      <t>ｈ1</t>
    </r>
    <r>
      <rPr>
        <sz val="11"/>
        <color auto="1"/>
        <rFont val="ＭＳ Ｐ明朝"/>
      </rPr>
      <t>＋Q</t>
    </r>
    <r>
      <rPr>
        <vertAlign val="subscript"/>
        <sz val="11"/>
        <color auto="1"/>
        <rFont val="ＭＳ Ｐ明朝"/>
      </rPr>
      <t>ｈ２</t>
    </r>
    <r>
      <rPr>
        <sz val="11"/>
        <color auto="1"/>
        <rFont val="ＭＳ Ｐ明朝"/>
      </rPr>
      <t>＋・・・・＋Q</t>
    </r>
    <r>
      <rPr>
        <vertAlign val="subscript"/>
        <sz val="11"/>
        <color auto="1"/>
        <rFont val="ＭＳ Ｐ明朝"/>
      </rPr>
      <t>ｈn</t>
    </r>
    <r>
      <rPr>
        <sz val="11"/>
        <color auto="1"/>
        <rFont val="ＭＳ Ｐ明朝"/>
      </rPr>
      <t>)/3600</t>
    </r>
  </si>
  <si>
    <t>④</t>
  </si>
  <si>
    <t>←それぞれ４種類まで入力可能</t>
    <rPh sb="6" eb="8">
      <t>シュルイ</t>
    </rPh>
    <rPh sb="10" eb="12">
      <t>ニュウリョク</t>
    </rPh>
    <rPh sb="12" eb="14">
      <t>カノウ</t>
    </rPh>
    <phoneticPr fontId="4"/>
  </si>
  <si>
    <t>0.120W+0.985</t>
  </si>
  <si>
    <r>
      <t>-0.453W</t>
    </r>
    <r>
      <rPr>
        <vertAlign val="superscript"/>
        <sz val="11"/>
        <color auto="1"/>
        <rFont val="ＭＳ Ｐ明朝"/>
      </rPr>
      <t>2</t>
    </r>
    <r>
      <rPr>
        <sz val="11"/>
        <color auto="1"/>
        <rFont val="ＭＳ Ｐ明朝"/>
      </rPr>
      <t>+8.289W+0.753</t>
    </r>
  </si>
  <si>
    <t>0.747W+21.355</t>
  </si>
  <si>
    <t>1.676W-0.137</t>
  </si>
  <si>
    <r>
      <t>-0.204W</t>
    </r>
    <r>
      <rPr>
        <vertAlign val="superscript"/>
        <sz val="11"/>
        <color auto="1"/>
        <rFont val="ＭＳ Ｐ明朝"/>
      </rPr>
      <t>2</t>
    </r>
    <r>
      <rPr>
        <sz val="11"/>
        <color auto="1"/>
        <rFont val="ＭＳ Ｐ明朝"/>
      </rPr>
      <t>+3.166W-1.936</t>
    </r>
  </si>
  <si>
    <t>1.265W-15.670</t>
  </si>
  <si>
    <r>
      <t>ｋ</t>
    </r>
    <r>
      <rPr>
        <vertAlign val="subscript"/>
        <sz val="11"/>
        <color auto="1"/>
        <rFont val="ＭＳ Ｐ明朝"/>
      </rPr>
      <t>ｆt</t>
    </r>
  </si>
  <si>
    <t>ますの種類</t>
    <rPh sb="3" eb="5">
      <t>シュルイ</t>
    </rPh>
    <phoneticPr fontId="4"/>
  </si>
  <si>
    <t>←円筒ます：1、正方ます：2、矩形ます：3</t>
    <rPh sb="1" eb="3">
      <t>エントウ</t>
    </rPh>
    <rPh sb="8" eb="10">
      <t>セイホウケイ</t>
    </rPh>
    <rPh sb="15" eb="17">
      <t>クケイ</t>
    </rPh>
    <phoneticPr fontId="4"/>
  </si>
  <si>
    <t>貯留施設諸元</t>
    <rPh sb="0" eb="2">
      <t>チョリュウ</t>
    </rPh>
    <rPh sb="2" eb="4">
      <t>シセツ</t>
    </rPh>
    <rPh sb="4" eb="6">
      <t>ショゲン</t>
    </rPh>
    <phoneticPr fontId="4"/>
  </si>
  <si>
    <t>7.837W+0.82</t>
  </si>
  <si>
    <r>
      <t>1.458W</t>
    </r>
    <r>
      <rPr>
        <vertAlign val="superscript"/>
        <sz val="11"/>
        <color auto="1"/>
        <rFont val="ＭＳ Ｐ明朝"/>
      </rPr>
      <t>2</t>
    </r>
    <r>
      <rPr>
        <sz val="11"/>
        <color auto="1"/>
        <rFont val="ＭＳ Ｐ明朝"/>
      </rPr>
      <t>+1.27W+0.362</t>
    </r>
  </si>
  <si>
    <r>
      <t>1.263W</t>
    </r>
    <r>
      <rPr>
        <vertAlign val="superscript"/>
        <sz val="11"/>
        <color auto="1"/>
        <rFont val="ＭＳ Ｐ明朝"/>
      </rPr>
      <t>2</t>
    </r>
    <r>
      <rPr>
        <sz val="11"/>
        <color auto="1"/>
        <rFont val="ＭＳ Ｐ明朝"/>
      </rPr>
      <t>+4.295W-7.649</t>
    </r>
  </si>
  <si>
    <r>
      <t>1.496W</t>
    </r>
    <r>
      <rPr>
        <vertAlign val="superscript"/>
        <sz val="11"/>
        <color auto="1"/>
        <rFont val="ＭＳ Ｐ明朝"/>
      </rPr>
      <t>2</t>
    </r>
    <r>
      <rPr>
        <sz val="11"/>
        <color auto="1"/>
        <rFont val="ＭＳ Ｐ明朝"/>
      </rPr>
      <t>+0.671W-0.015</t>
    </r>
  </si>
  <si>
    <r>
      <t>A</t>
    </r>
    <r>
      <rPr>
        <vertAlign val="subscript"/>
        <sz val="11"/>
        <color auto="1"/>
        <rFont val="ＭＳ Ｐ明朝"/>
      </rPr>
      <t>h</t>
    </r>
  </si>
  <si>
    <r>
      <t>1.259W</t>
    </r>
    <r>
      <rPr>
        <vertAlign val="superscript"/>
        <sz val="11"/>
        <color auto="1"/>
        <rFont val="ＭＳ Ｐ明朝"/>
      </rPr>
      <t>2</t>
    </r>
    <r>
      <rPr>
        <sz val="11"/>
        <color auto="1"/>
        <rFont val="ＭＳ Ｐ明朝"/>
      </rPr>
      <t>+2.336W-8.13</t>
    </r>
  </si>
  <si>
    <r>
      <t>ｖ</t>
    </r>
    <r>
      <rPr>
        <vertAlign val="subscript"/>
        <sz val="11"/>
        <color auto="1"/>
        <rFont val="ＭＳ Ｐ明朝"/>
      </rPr>
      <t>ｘ１～ｎ</t>
    </r>
  </si>
  <si>
    <t>幅1(直径)</t>
    <rPh sb="0" eb="1">
      <t>ハバ</t>
    </rPh>
    <rPh sb="3" eb="5">
      <t>チョッケイ</t>
    </rPh>
    <phoneticPr fontId="4"/>
  </si>
  <si>
    <r>
      <t>Q</t>
    </r>
    <r>
      <rPr>
        <vertAlign val="subscript"/>
        <sz val="11"/>
        <color auto="1"/>
        <rFont val="ＭＳ Ｐ明朝"/>
      </rPr>
      <t>h</t>
    </r>
  </si>
  <si>
    <t>設置する浸透ますの幅（直径）：充填砕石部</t>
    <rPh sb="0" eb="2">
      <t>セッチ</t>
    </rPh>
    <rPh sb="4" eb="6">
      <t>シントウ</t>
    </rPh>
    <rPh sb="9" eb="10">
      <t>ハバ</t>
    </rPh>
    <rPh sb="11" eb="13">
      <t>チョッケイ</t>
    </rPh>
    <rPh sb="15" eb="17">
      <t>ジュウテン</t>
    </rPh>
    <rPh sb="17" eb="19">
      <t>サイセキ</t>
    </rPh>
    <rPh sb="19" eb="20">
      <t>ブ</t>
    </rPh>
    <phoneticPr fontId="4"/>
  </si>
  <si>
    <t>幅2(延長)</t>
    <rPh sb="0" eb="1">
      <t>ハバ</t>
    </rPh>
    <rPh sb="3" eb="5">
      <t>エンチョウ</t>
    </rPh>
    <phoneticPr fontId="4"/>
  </si>
  <si>
    <t>幅3(直径)</t>
    <rPh sb="0" eb="1">
      <t>ハバ</t>
    </rPh>
    <rPh sb="3" eb="5">
      <t>チョッケイ</t>
    </rPh>
    <phoneticPr fontId="4"/>
  </si>
  <si>
    <t>w3(ｄ)</t>
  </si>
  <si>
    <t>設置する浸透ます本体の幅（直径）</t>
    <rPh sb="0" eb="2">
      <t>セッチ</t>
    </rPh>
    <rPh sb="4" eb="6">
      <t>シントウ</t>
    </rPh>
    <rPh sb="8" eb="10">
      <t>ホンタイ</t>
    </rPh>
    <rPh sb="11" eb="12">
      <t>ハバ</t>
    </rPh>
    <rPh sb="13" eb="15">
      <t>チョッケイ</t>
    </rPh>
    <phoneticPr fontId="4"/>
  </si>
  <si>
    <t>設計水頭</t>
    <rPh sb="0" eb="2">
      <t>セッケイ</t>
    </rPh>
    <rPh sb="2" eb="3">
      <t>スイ</t>
    </rPh>
    <rPh sb="3" eb="4">
      <t>トウ</t>
    </rPh>
    <phoneticPr fontId="4"/>
  </si>
  <si>
    <t>設置する浸透ますの設計水頭</t>
    <rPh sb="0" eb="2">
      <t>セッチ</t>
    </rPh>
    <rPh sb="4" eb="6">
      <t>シントウ</t>
    </rPh>
    <rPh sb="9" eb="11">
      <t>セッケイ</t>
    </rPh>
    <rPh sb="11" eb="13">
      <t>スイトウ</t>
    </rPh>
    <phoneticPr fontId="4"/>
  </si>
  <si>
    <r>
      <t>Q</t>
    </r>
    <r>
      <rPr>
        <vertAlign val="subscript"/>
        <sz val="11"/>
        <color auto="1"/>
        <rFont val="ＭＳ Ｐ明朝"/>
      </rPr>
      <t>ｍ</t>
    </r>
  </si>
  <si>
    <t>幅(直径)、設計水頭を用いて算定式により算出</t>
    <rPh sb="0" eb="1">
      <t>ハバ</t>
    </rPh>
    <rPh sb="2" eb="4">
      <t>チョッケイ</t>
    </rPh>
    <rPh sb="6" eb="8">
      <t>セッケイ</t>
    </rPh>
    <rPh sb="8" eb="10">
      <t>スイトウ</t>
    </rPh>
    <rPh sb="11" eb="12">
      <t>モチ</t>
    </rPh>
    <rPh sb="14" eb="16">
      <t>サンテイ</t>
    </rPh>
    <rPh sb="16" eb="17">
      <t>シキ</t>
    </rPh>
    <rPh sb="20" eb="22">
      <t>サンシュツ</t>
    </rPh>
    <phoneticPr fontId="4"/>
  </si>
  <si>
    <r>
      <t>L</t>
    </r>
    <r>
      <rPr>
        <vertAlign val="subscript"/>
        <sz val="11"/>
        <color auto="1"/>
        <rFont val="ＭＳ Ｐ明朝"/>
      </rPr>
      <t>t</t>
    </r>
  </si>
  <si>
    <t>個　数</t>
    <rPh sb="0" eb="3">
      <t>コスウ</t>
    </rPh>
    <phoneticPr fontId="4"/>
  </si>
  <si>
    <t>N</t>
  </si>
  <si>
    <t>行為後</t>
    <rPh sb="0" eb="3">
      <t>コウイゴ</t>
    </rPh>
    <phoneticPr fontId="4"/>
  </si>
  <si>
    <t>個</t>
    <rPh sb="0" eb="1">
      <t>コ</t>
    </rPh>
    <phoneticPr fontId="4"/>
  </si>
  <si>
    <t>浸透対策量</t>
    <rPh sb="0" eb="2">
      <t>シントウ</t>
    </rPh>
    <rPh sb="2" eb="4">
      <t>タイサク</t>
    </rPh>
    <rPh sb="4" eb="5">
      <t>リョウ</t>
    </rPh>
    <phoneticPr fontId="4"/>
  </si>
  <si>
    <r>
      <t>Q</t>
    </r>
    <r>
      <rPr>
        <vertAlign val="subscript"/>
        <sz val="11"/>
        <color auto="1"/>
        <rFont val="ＭＳ Ｐ明朝"/>
      </rPr>
      <t>ｍ１～ｎ</t>
    </r>
  </si>
  <si>
    <r>
      <t>Q</t>
    </r>
    <r>
      <rPr>
        <vertAlign val="subscript"/>
        <sz val="11"/>
        <color auto="1"/>
        <rFont val="ＭＳ Ｐ明朝"/>
      </rPr>
      <t>m1～n</t>
    </r>
    <r>
      <rPr>
        <sz val="11"/>
        <color auto="1"/>
        <rFont val="ＭＳ Ｐ明朝"/>
      </rPr>
      <t>＝k</t>
    </r>
    <r>
      <rPr>
        <vertAlign val="subscript"/>
        <sz val="11"/>
        <color auto="1"/>
        <rFont val="ＭＳ Ｐ明朝"/>
      </rPr>
      <t>０</t>
    </r>
    <r>
      <rPr>
        <sz val="11"/>
        <color auto="1"/>
        <rFont val="ＭＳ Ｐ明朝"/>
      </rPr>
      <t>'×α×k</t>
    </r>
    <r>
      <rPr>
        <vertAlign val="subscript"/>
        <sz val="11"/>
        <color auto="1"/>
        <rFont val="ＭＳ Ｐ明朝"/>
      </rPr>
      <t>ｆm</t>
    </r>
    <r>
      <rPr>
        <sz val="11"/>
        <color auto="1"/>
        <rFont val="ＭＳ Ｐ明朝"/>
      </rPr>
      <t>×N</t>
    </r>
  </si>
  <si>
    <t>矩形のます</t>
    <rPh sb="0" eb="2">
      <t>クケイ</t>
    </rPh>
    <phoneticPr fontId="4"/>
  </si>
  <si>
    <t>浸透対策量　計</t>
    <rPh sb="0" eb="2">
      <t>シントウ</t>
    </rPh>
    <rPh sb="2" eb="4">
      <t>タイサク</t>
    </rPh>
    <rPh sb="4" eb="5">
      <t>リョウ</t>
    </rPh>
    <rPh sb="6" eb="7">
      <t>ショウケイ</t>
    </rPh>
    <phoneticPr fontId="4"/>
  </si>
  <si>
    <t>施工する透水性舗装の面積</t>
    <rPh sb="0" eb="2">
      <t>セコウ</t>
    </rPh>
    <rPh sb="4" eb="7">
      <t>トウスイセイ</t>
    </rPh>
    <rPh sb="7" eb="9">
      <t>ホソウ</t>
    </rPh>
    <rPh sb="10" eb="12">
      <t>メンセキ</t>
    </rPh>
    <phoneticPr fontId="4"/>
  </si>
  <si>
    <t>底面（透水性舗装を適用）</t>
    <rPh sb="0" eb="2">
      <t>テイメン</t>
    </rPh>
    <rPh sb="3" eb="6">
      <t>トウスイセイ</t>
    </rPh>
    <rPh sb="6" eb="8">
      <t>ホソウ</t>
    </rPh>
    <rPh sb="9" eb="11">
      <t>テキヨウ</t>
    </rPh>
    <phoneticPr fontId="4"/>
  </si>
  <si>
    <t>Ｖ</t>
  </si>
  <si>
    <r>
      <t>m</t>
    </r>
    <r>
      <rPr>
        <vertAlign val="superscript"/>
        <sz val="11"/>
        <color auto="1"/>
        <rFont val="ＭＳ Ｐ明朝"/>
      </rPr>
      <t>3</t>
    </r>
  </si>
  <si>
    <t>施工する透水性舗装の設計水頭</t>
    <rPh sb="0" eb="2">
      <t>セコウ</t>
    </rPh>
    <rPh sb="4" eb="7">
      <t>トウスイセイ</t>
    </rPh>
    <rPh sb="7" eb="9">
      <t>ホソウ</t>
    </rPh>
    <rPh sb="10" eb="12">
      <t>セッケイ</t>
    </rPh>
    <rPh sb="12" eb="14">
      <t>スイトウ</t>
    </rPh>
    <phoneticPr fontId="4"/>
  </si>
  <si>
    <t>設置する浸透ますの形状により算出</t>
    <rPh sb="0" eb="2">
      <t>セッチ</t>
    </rPh>
    <rPh sb="4" eb="6">
      <t>シントウ</t>
    </rPh>
    <rPh sb="9" eb="11">
      <t>ケイジョウ</t>
    </rPh>
    <rPh sb="14" eb="16">
      <t>サンシュツ</t>
    </rPh>
    <phoneticPr fontId="4"/>
  </si>
  <si>
    <t>φ(D)</t>
  </si>
  <si>
    <t>延長200m、幅約4m</t>
    <rPh sb="0" eb="2">
      <t>エンチョウ</t>
    </rPh>
    <rPh sb="7" eb="8">
      <t>ハバ</t>
    </rPh>
    <rPh sb="8" eb="9">
      <t>ヤク</t>
    </rPh>
    <phoneticPr fontId="4"/>
  </si>
  <si>
    <r>
      <t>約400m</t>
    </r>
    <r>
      <rPr>
        <vertAlign val="superscript"/>
        <sz val="11"/>
        <color auto="1"/>
        <rFont val="ＭＳ Ｐ明朝"/>
      </rPr>
      <t>2</t>
    </r>
    <r>
      <rPr>
        <sz val="11"/>
        <color auto="1"/>
        <rFont val="ＭＳ Ｐ明朝"/>
      </rPr>
      <t>以上</t>
    </r>
    <rPh sb="0" eb="1">
      <t>ヤク</t>
    </rPh>
    <rPh sb="6" eb="8">
      <t>イジョウ</t>
    </rPh>
    <phoneticPr fontId="4"/>
  </si>
  <si>
    <t>空隙率</t>
    <rPh sb="0" eb="2">
      <t>クウゲキ</t>
    </rPh>
    <rPh sb="2" eb="3">
      <t>リツ</t>
    </rPh>
    <phoneticPr fontId="4"/>
  </si>
  <si>
    <r>
      <t>α</t>
    </r>
    <r>
      <rPr>
        <vertAlign val="subscript"/>
        <sz val="11"/>
        <color auto="1"/>
        <rFont val="ＭＳ Ｐ明朝"/>
      </rPr>
      <t>ｍ１～ｎ</t>
    </r>
  </si>
  <si>
    <t>％</t>
  </si>
  <si>
    <t>使用する部材により決定</t>
    <rPh sb="0" eb="2">
      <t>シヨウ</t>
    </rPh>
    <rPh sb="4" eb="6">
      <t>ブザイ</t>
    </rPh>
    <rPh sb="9" eb="11">
      <t>ケッテイ</t>
    </rPh>
    <phoneticPr fontId="4"/>
  </si>
  <si>
    <t>空隙貯留量　計</t>
    <rPh sb="0" eb="2">
      <t>クウゲキ</t>
    </rPh>
    <rPh sb="2" eb="4">
      <t>チョリュウ</t>
    </rPh>
    <rPh sb="4" eb="5">
      <t>リョウ</t>
    </rPh>
    <rPh sb="6" eb="7">
      <t>ケイ</t>
    </rPh>
    <phoneticPr fontId="4"/>
  </si>
  <si>
    <r>
      <t>ｖ</t>
    </r>
    <r>
      <rPr>
        <vertAlign val="subscript"/>
        <sz val="11"/>
        <color auto="1"/>
        <rFont val="ＭＳ Ｐ明朝"/>
      </rPr>
      <t>ｍ</t>
    </r>
  </si>
  <si>
    <r>
      <t>ｖ</t>
    </r>
    <r>
      <rPr>
        <vertAlign val="subscript"/>
        <sz val="11"/>
        <color auto="1"/>
        <rFont val="ＭＳ Ｐ明朝"/>
      </rPr>
      <t>ｍ</t>
    </r>
    <r>
      <rPr>
        <sz val="11"/>
        <color auto="1"/>
        <rFont val="ＭＳ Ｐ明朝"/>
      </rPr>
      <t>＝ｖ</t>
    </r>
    <r>
      <rPr>
        <vertAlign val="subscript"/>
        <sz val="11"/>
        <color auto="1"/>
        <rFont val="ＭＳ Ｐ明朝"/>
      </rPr>
      <t>ｍ１</t>
    </r>
    <r>
      <rPr>
        <sz val="11"/>
        <color auto="1"/>
        <rFont val="ＭＳ Ｐ明朝"/>
      </rPr>
      <t>×α</t>
    </r>
    <r>
      <rPr>
        <vertAlign val="subscript"/>
        <sz val="11"/>
        <color auto="1"/>
        <rFont val="ＭＳ Ｐ明朝"/>
      </rPr>
      <t>ｍ１</t>
    </r>
    <r>
      <rPr>
        <sz val="11"/>
        <color auto="1"/>
        <rFont val="ＭＳ Ｐ明朝"/>
      </rPr>
      <t>＋ｖ</t>
    </r>
    <r>
      <rPr>
        <vertAlign val="subscript"/>
        <sz val="11"/>
        <color auto="1"/>
        <rFont val="ＭＳ Ｐ明朝"/>
      </rPr>
      <t>ｍ２</t>
    </r>
    <r>
      <rPr>
        <sz val="11"/>
        <color auto="1"/>
        <rFont val="ＭＳ Ｐ明朝"/>
      </rPr>
      <t>×α</t>
    </r>
    <r>
      <rPr>
        <vertAlign val="subscript"/>
        <sz val="11"/>
        <color auto="1"/>
        <rFont val="ＭＳ Ｐ明朝"/>
      </rPr>
      <t>ｍ２</t>
    </r>
    <r>
      <rPr>
        <sz val="11"/>
        <color auto="1"/>
        <rFont val="ＭＳ Ｐ明朝"/>
      </rPr>
      <t>＋・・・・＋ｖ</t>
    </r>
    <r>
      <rPr>
        <vertAlign val="subscript"/>
        <sz val="11"/>
        <color auto="1"/>
        <rFont val="ＭＳ Ｐ明朝"/>
      </rPr>
      <t>ｍｎ</t>
    </r>
    <r>
      <rPr>
        <sz val="11"/>
        <color auto="1"/>
        <rFont val="ＭＳ Ｐ明朝"/>
      </rPr>
      <t>×α</t>
    </r>
    <r>
      <rPr>
        <vertAlign val="subscript"/>
        <sz val="11"/>
        <color auto="1"/>
        <rFont val="ＭＳ Ｐ明朝"/>
      </rPr>
      <t>ｍｎ</t>
    </r>
  </si>
  <si>
    <t>3.297L+(1.971W+4.663)</t>
  </si>
  <si>
    <t>幅　</t>
    <rPh sb="0" eb="1">
      <t>ハバ</t>
    </rPh>
    <phoneticPr fontId="4"/>
  </si>
  <si>
    <t>w</t>
  </si>
  <si>
    <t>設置する浸透トレンチの幅</t>
    <rPh sb="0" eb="2">
      <t>セッチ</t>
    </rPh>
    <rPh sb="4" eb="6">
      <t>シントウ</t>
    </rPh>
    <rPh sb="11" eb="12">
      <t>ハバ</t>
    </rPh>
    <phoneticPr fontId="4"/>
  </si>
  <si>
    <t>設置するトレンチの設計水頭</t>
    <rPh sb="0" eb="2">
      <t>セッチ</t>
    </rPh>
    <rPh sb="9" eb="11">
      <t>セッケイ</t>
    </rPh>
    <rPh sb="11" eb="13">
      <t>スイトウ</t>
    </rPh>
    <phoneticPr fontId="4"/>
  </si>
  <si>
    <t>幅、設計水頭を用いて算定式により算出</t>
    <rPh sb="0" eb="1">
      <t>ハバ</t>
    </rPh>
    <rPh sb="2" eb="4">
      <t>セッケイ</t>
    </rPh>
    <rPh sb="4" eb="6">
      <t>スイトウ</t>
    </rPh>
    <rPh sb="7" eb="8">
      <t>モチ</t>
    </rPh>
    <rPh sb="10" eb="12">
      <t>サンテイ</t>
    </rPh>
    <rPh sb="12" eb="13">
      <t>シキ</t>
    </rPh>
    <rPh sb="16" eb="18">
      <t>サンシュツ</t>
    </rPh>
    <phoneticPr fontId="4"/>
  </si>
  <si>
    <t>延　長</t>
    <rPh sb="0" eb="3">
      <t>エンチョウ</t>
    </rPh>
    <phoneticPr fontId="4"/>
  </si>
  <si>
    <t>設置する浸透トレンチの延長</t>
    <rPh sb="0" eb="2">
      <t>セッチ</t>
    </rPh>
    <rPh sb="4" eb="6">
      <t>シントウ</t>
    </rPh>
    <rPh sb="11" eb="13">
      <t>エンチョウ</t>
    </rPh>
    <phoneticPr fontId="4"/>
  </si>
  <si>
    <r>
      <t>Q</t>
    </r>
    <r>
      <rPr>
        <vertAlign val="subscript"/>
        <sz val="11"/>
        <color auto="1"/>
        <rFont val="ＭＳ Ｐ明朝"/>
      </rPr>
      <t>t１～ｎ</t>
    </r>
  </si>
  <si>
    <r>
      <t>Q</t>
    </r>
    <r>
      <rPr>
        <vertAlign val="subscript"/>
        <sz val="11"/>
        <color auto="1"/>
        <rFont val="ＭＳ Ｐ明朝"/>
      </rPr>
      <t>t1～ｎ</t>
    </r>
    <r>
      <rPr>
        <sz val="11"/>
        <color auto="1"/>
        <rFont val="ＭＳ Ｐ明朝"/>
      </rPr>
      <t>＝k</t>
    </r>
    <r>
      <rPr>
        <vertAlign val="subscript"/>
        <sz val="11"/>
        <color auto="1"/>
        <rFont val="ＭＳ Ｐ明朝"/>
      </rPr>
      <t>０</t>
    </r>
    <r>
      <rPr>
        <sz val="11"/>
        <color auto="1"/>
        <rFont val="ＭＳ Ｐ明朝"/>
      </rPr>
      <t>'×α×k</t>
    </r>
    <r>
      <rPr>
        <vertAlign val="subscript"/>
        <sz val="11"/>
        <color auto="1"/>
        <rFont val="ＭＳ Ｐ明朝"/>
      </rPr>
      <t>ｆｔ</t>
    </r>
    <r>
      <rPr>
        <sz val="11"/>
        <color auto="1"/>
        <rFont val="ＭＳ Ｐ明朝"/>
      </rPr>
      <t>×L</t>
    </r>
    <r>
      <rPr>
        <vertAlign val="subscript"/>
        <sz val="11"/>
        <color auto="1"/>
        <rFont val="ＭＳ Ｐ明朝"/>
      </rPr>
      <t>t</t>
    </r>
  </si>
  <si>
    <t>設置する浸透トレンチの形状により算出</t>
    <rPh sb="0" eb="2">
      <t>セッチ</t>
    </rPh>
    <rPh sb="4" eb="6">
      <t>シントウ</t>
    </rPh>
    <rPh sb="11" eb="13">
      <t>ケイジョウ</t>
    </rPh>
    <rPh sb="16" eb="18">
      <t>サンシュツ</t>
    </rPh>
    <phoneticPr fontId="4"/>
  </si>
  <si>
    <r>
      <t>ｖ</t>
    </r>
    <r>
      <rPr>
        <vertAlign val="subscript"/>
        <sz val="11"/>
        <color auto="1"/>
        <rFont val="ＭＳ Ｐ明朝"/>
      </rPr>
      <t>ｔ</t>
    </r>
  </si>
  <si>
    <r>
      <t>ｖ</t>
    </r>
    <r>
      <rPr>
        <vertAlign val="subscript"/>
        <sz val="11"/>
        <color auto="1"/>
        <rFont val="ＭＳ Ｐ明朝"/>
      </rPr>
      <t>ｔ</t>
    </r>
    <r>
      <rPr>
        <sz val="11"/>
        <color auto="1"/>
        <rFont val="ＭＳ Ｐ明朝"/>
      </rPr>
      <t>＝ｖ</t>
    </r>
    <r>
      <rPr>
        <vertAlign val="subscript"/>
        <sz val="11"/>
        <color auto="1"/>
        <rFont val="ＭＳ Ｐ明朝"/>
      </rPr>
      <t>ｔ１</t>
    </r>
    <r>
      <rPr>
        <sz val="11"/>
        <color auto="1"/>
        <rFont val="ＭＳ Ｐ明朝"/>
      </rPr>
      <t>×α</t>
    </r>
    <r>
      <rPr>
        <vertAlign val="subscript"/>
        <sz val="11"/>
        <color auto="1"/>
        <rFont val="ＭＳ Ｐ明朝"/>
      </rPr>
      <t>ｔ１</t>
    </r>
    <r>
      <rPr>
        <sz val="11"/>
        <color auto="1"/>
        <rFont val="ＭＳ Ｐ明朝"/>
      </rPr>
      <t>＋ｖ</t>
    </r>
    <r>
      <rPr>
        <vertAlign val="subscript"/>
        <sz val="11"/>
        <color auto="1"/>
        <rFont val="ＭＳ Ｐ明朝"/>
      </rPr>
      <t>ｔ２</t>
    </r>
    <r>
      <rPr>
        <sz val="11"/>
        <color auto="1"/>
        <rFont val="ＭＳ Ｐ明朝"/>
      </rPr>
      <t>×α</t>
    </r>
    <r>
      <rPr>
        <vertAlign val="subscript"/>
        <sz val="11"/>
        <color auto="1"/>
        <rFont val="ＭＳ Ｐ明朝"/>
      </rPr>
      <t>ｔ２</t>
    </r>
    <r>
      <rPr>
        <sz val="11"/>
        <color auto="1"/>
        <rFont val="ＭＳ Ｐ明朝"/>
      </rPr>
      <t>＋・・・・＋ｖ</t>
    </r>
    <r>
      <rPr>
        <vertAlign val="subscript"/>
        <sz val="11"/>
        <color auto="1"/>
        <rFont val="ＭＳ Ｐ明朝"/>
      </rPr>
      <t>ｔｎ</t>
    </r>
    <r>
      <rPr>
        <sz val="11"/>
        <color auto="1"/>
        <rFont val="ＭＳ Ｐ明朝"/>
      </rPr>
      <t>×α</t>
    </r>
    <r>
      <rPr>
        <vertAlign val="subscript"/>
        <sz val="11"/>
        <color auto="1"/>
        <rFont val="ＭＳ Ｐ明朝"/>
      </rPr>
      <t>ｔｎ</t>
    </r>
  </si>
  <si>
    <r>
      <t>Q</t>
    </r>
    <r>
      <rPr>
        <vertAlign val="subscript"/>
        <sz val="11"/>
        <color auto="1"/>
        <rFont val="ＭＳ Ｐ明朝"/>
      </rPr>
      <t>h1～ｎ</t>
    </r>
    <r>
      <rPr>
        <sz val="11"/>
        <color auto="1"/>
        <rFont val="ＭＳ Ｐ明朝"/>
      </rPr>
      <t>＝k</t>
    </r>
    <r>
      <rPr>
        <vertAlign val="subscript"/>
        <sz val="11"/>
        <color auto="1"/>
        <rFont val="ＭＳ Ｐ明朝"/>
      </rPr>
      <t>０</t>
    </r>
    <r>
      <rPr>
        <sz val="11"/>
        <color auto="1"/>
        <rFont val="ＭＳ Ｐ明朝"/>
      </rPr>
      <t>'×α×k</t>
    </r>
    <r>
      <rPr>
        <vertAlign val="subscript"/>
        <sz val="11"/>
        <color auto="1"/>
        <rFont val="ＭＳ Ｐ明朝"/>
      </rPr>
      <t>ｆh</t>
    </r>
    <r>
      <rPr>
        <sz val="11"/>
        <color auto="1"/>
        <rFont val="ＭＳ Ｐ明朝"/>
      </rPr>
      <t>×A</t>
    </r>
    <r>
      <rPr>
        <vertAlign val="subscript"/>
        <sz val="11"/>
        <color auto="1"/>
        <rFont val="ＭＳ Ｐ明朝"/>
      </rPr>
      <t>h</t>
    </r>
  </si>
  <si>
    <r>
      <t>ｖ</t>
    </r>
    <r>
      <rPr>
        <vertAlign val="subscript"/>
        <sz val="11"/>
        <color auto="1"/>
        <rFont val="ＭＳ Ｐ明朝"/>
      </rPr>
      <t>ｈ１～ｎ</t>
    </r>
  </si>
  <si>
    <t>施工する透水性舗装の形状により算出</t>
    <rPh sb="0" eb="2">
      <t>セコウ</t>
    </rPh>
    <rPh sb="4" eb="7">
      <t>トウスイセイ</t>
    </rPh>
    <rPh sb="7" eb="9">
      <t>ホソウ</t>
    </rPh>
    <rPh sb="10" eb="12">
      <t>ケイジョウ</t>
    </rPh>
    <rPh sb="15" eb="17">
      <t>サンシュツ</t>
    </rPh>
    <phoneticPr fontId="4"/>
  </si>
  <si>
    <r>
      <t>α</t>
    </r>
    <r>
      <rPr>
        <vertAlign val="subscript"/>
        <sz val="11"/>
        <color auto="1"/>
        <rFont val="ＭＳ Ｐ明朝"/>
      </rPr>
      <t>h１～ｎ</t>
    </r>
  </si>
  <si>
    <r>
      <t>ｖ</t>
    </r>
    <r>
      <rPr>
        <vertAlign val="subscript"/>
        <sz val="11"/>
        <color auto="1"/>
        <rFont val="ＭＳ Ｐ明朝"/>
      </rPr>
      <t>ｈ</t>
    </r>
  </si>
  <si>
    <r>
      <t>ｖ</t>
    </r>
    <r>
      <rPr>
        <vertAlign val="subscript"/>
        <sz val="11"/>
        <color auto="1"/>
        <rFont val="ＭＳ Ｐ明朝"/>
      </rPr>
      <t>ｈ</t>
    </r>
    <r>
      <rPr>
        <sz val="11"/>
        <color auto="1"/>
        <rFont val="ＭＳ Ｐ明朝"/>
      </rPr>
      <t>＝ｖ</t>
    </r>
    <r>
      <rPr>
        <vertAlign val="subscript"/>
        <sz val="11"/>
        <color auto="1"/>
        <rFont val="ＭＳ Ｐ明朝"/>
      </rPr>
      <t>ｈ１</t>
    </r>
    <r>
      <rPr>
        <sz val="11"/>
        <color auto="1"/>
        <rFont val="ＭＳ Ｐ明朝"/>
      </rPr>
      <t>×α</t>
    </r>
    <r>
      <rPr>
        <vertAlign val="subscript"/>
        <sz val="11"/>
        <color auto="1"/>
        <rFont val="ＭＳ Ｐ明朝"/>
      </rPr>
      <t>ｈ１</t>
    </r>
    <r>
      <rPr>
        <sz val="11"/>
        <color auto="1"/>
        <rFont val="ＭＳ Ｐ明朝"/>
      </rPr>
      <t>＋ｖ</t>
    </r>
    <r>
      <rPr>
        <vertAlign val="subscript"/>
        <sz val="11"/>
        <color auto="1"/>
        <rFont val="ＭＳ Ｐ明朝"/>
      </rPr>
      <t>ｈ２</t>
    </r>
    <r>
      <rPr>
        <sz val="11"/>
        <color auto="1"/>
        <rFont val="ＭＳ Ｐ明朝"/>
      </rPr>
      <t>×α</t>
    </r>
    <r>
      <rPr>
        <vertAlign val="subscript"/>
        <sz val="11"/>
        <color auto="1"/>
        <rFont val="ＭＳ Ｐ明朝"/>
      </rPr>
      <t>ｈ２</t>
    </r>
    <r>
      <rPr>
        <sz val="11"/>
        <color auto="1"/>
        <rFont val="ＭＳ Ｐ明朝"/>
      </rPr>
      <t>＋・・・・＋ｖ</t>
    </r>
    <r>
      <rPr>
        <vertAlign val="subscript"/>
        <sz val="11"/>
        <color auto="1"/>
        <rFont val="ＭＳ Ｐ明朝"/>
      </rPr>
      <t>ｈｎ</t>
    </r>
    <r>
      <rPr>
        <sz val="11"/>
        <color auto="1"/>
        <rFont val="ＭＳ Ｐ明朝"/>
      </rPr>
      <t>×α</t>
    </r>
    <r>
      <rPr>
        <vertAlign val="subscript"/>
        <sz val="11"/>
        <color auto="1"/>
        <rFont val="ＭＳ Ｐ明朝"/>
      </rPr>
      <t>ｈｎ</t>
    </r>
  </si>
  <si>
    <r>
      <t>Q</t>
    </r>
    <r>
      <rPr>
        <vertAlign val="subscript"/>
        <sz val="11"/>
        <color auto="1"/>
        <rFont val="ＭＳ Ｐ明朝"/>
      </rPr>
      <t>ｘ１～ｎ</t>
    </r>
  </si>
  <si>
    <t>施工する施設の浸透能力により算出し入力</t>
  </si>
  <si>
    <r>
      <t>(Q</t>
    </r>
    <r>
      <rPr>
        <vertAlign val="subscript"/>
        <sz val="11"/>
        <color auto="1"/>
        <rFont val="ＭＳ Ｐ明朝"/>
      </rPr>
      <t>ｘ</t>
    </r>
    <r>
      <rPr>
        <sz val="11"/>
        <color auto="1"/>
        <rFont val="ＭＳ Ｐ明朝"/>
      </rPr>
      <t>＝Q</t>
    </r>
    <r>
      <rPr>
        <vertAlign val="subscript"/>
        <sz val="11"/>
        <color auto="1"/>
        <rFont val="ＭＳ Ｐ明朝"/>
      </rPr>
      <t>ｘ1</t>
    </r>
    <r>
      <rPr>
        <sz val="11"/>
        <color auto="1"/>
        <rFont val="ＭＳ Ｐ明朝"/>
      </rPr>
      <t>＋Q</t>
    </r>
    <r>
      <rPr>
        <vertAlign val="subscript"/>
        <sz val="11"/>
        <color auto="1"/>
        <rFont val="ＭＳ Ｐ明朝"/>
      </rPr>
      <t>ｘ２</t>
    </r>
    <r>
      <rPr>
        <sz val="11"/>
        <color auto="1"/>
        <rFont val="ＭＳ Ｐ明朝"/>
      </rPr>
      <t>＋・・・・＋Q</t>
    </r>
    <r>
      <rPr>
        <vertAlign val="subscript"/>
        <sz val="11"/>
        <color auto="1"/>
        <rFont val="ＭＳ Ｐ明朝"/>
      </rPr>
      <t>ｘn</t>
    </r>
    <r>
      <rPr>
        <sz val="11"/>
        <color auto="1"/>
        <rFont val="ＭＳ Ｐ明朝"/>
      </rPr>
      <t>)/3600</t>
    </r>
  </si>
  <si>
    <t>合　計</t>
    <rPh sb="0" eb="3">
      <t>ゴウケイ</t>
    </rPh>
    <phoneticPr fontId="4"/>
  </si>
  <si>
    <r>
      <t>Q</t>
    </r>
    <r>
      <rPr>
        <vertAlign val="subscript"/>
        <sz val="11"/>
        <color auto="1"/>
        <rFont val="ＭＳ Ｐ明朝"/>
      </rPr>
      <t>s</t>
    </r>
    <r>
      <rPr>
        <sz val="11"/>
        <color auto="1"/>
        <rFont val="ＭＳ Ｐ明朝"/>
      </rPr>
      <t>＝Q</t>
    </r>
    <r>
      <rPr>
        <vertAlign val="subscript"/>
        <sz val="11"/>
        <color auto="1"/>
        <rFont val="ＭＳ Ｐ明朝"/>
      </rPr>
      <t>ｍ</t>
    </r>
    <r>
      <rPr>
        <sz val="11"/>
        <color auto="1"/>
        <rFont val="ＭＳ Ｐ明朝"/>
      </rPr>
      <t>＋Q</t>
    </r>
    <r>
      <rPr>
        <vertAlign val="subscript"/>
        <sz val="11"/>
        <color auto="1"/>
        <rFont val="ＭＳ Ｐ明朝"/>
      </rPr>
      <t>ｔ</t>
    </r>
    <r>
      <rPr>
        <sz val="11"/>
        <color auto="1"/>
        <rFont val="ＭＳ Ｐ明朝"/>
      </rPr>
      <t>＋Q</t>
    </r>
    <r>
      <rPr>
        <vertAlign val="subscript"/>
        <sz val="11"/>
        <color auto="1"/>
        <rFont val="ＭＳ Ｐ明朝"/>
      </rPr>
      <t>ｈ</t>
    </r>
    <r>
      <rPr>
        <sz val="11"/>
        <color auto="1"/>
        <rFont val="ＭＳ Ｐ明朝"/>
      </rPr>
      <t>＋Q</t>
    </r>
    <r>
      <rPr>
        <vertAlign val="subscript"/>
        <sz val="11"/>
        <color auto="1"/>
        <rFont val="ＭＳ Ｐ明朝"/>
      </rPr>
      <t>ｘ</t>
    </r>
  </si>
  <si>
    <r>
      <t>ｖ</t>
    </r>
    <r>
      <rPr>
        <vertAlign val="subscript"/>
        <sz val="11"/>
        <color auto="1"/>
        <rFont val="ＭＳ Ｐ明朝"/>
      </rPr>
      <t>ｓ</t>
    </r>
  </si>
  <si>
    <r>
      <t>ｖ</t>
    </r>
    <r>
      <rPr>
        <vertAlign val="subscript"/>
        <sz val="11"/>
        <color auto="1"/>
        <rFont val="ＭＳ Ｐ明朝"/>
      </rPr>
      <t>ｓ</t>
    </r>
    <r>
      <rPr>
        <sz val="11"/>
        <color auto="1"/>
        <rFont val="ＭＳ Ｐ明朝"/>
      </rPr>
      <t>＝ｖ</t>
    </r>
    <r>
      <rPr>
        <vertAlign val="subscript"/>
        <sz val="11"/>
        <color auto="1"/>
        <rFont val="ＭＳ Ｐ明朝"/>
      </rPr>
      <t>ｍ</t>
    </r>
    <r>
      <rPr>
        <sz val="11"/>
        <color auto="1"/>
        <rFont val="ＭＳ Ｐ明朝"/>
      </rPr>
      <t>＋ｖ</t>
    </r>
    <r>
      <rPr>
        <vertAlign val="subscript"/>
        <sz val="11"/>
        <color auto="1"/>
        <rFont val="ＭＳ Ｐ明朝"/>
      </rPr>
      <t>ｔ</t>
    </r>
    <r>
      <rPr>
        <sz val="11"/>
        <color auto="1"/>
        <rFont val="ＭＳ Ｐ明朝"/>
      </rPr>
      <t>＋ｖ</t>
    </r>
    <r>
      <rPr>
        <vertAlign val="subscript"/>
        <sz val="11"/>
        <color auto="1"/>
        <rFont val="ＭＳ Ｐ明朝"/>
      </rPr>
      <t>ｈ</t>
    </r>
    <r>
      <rPr>
        <sz val="11"/>
        <color auto="1"/>
        <rFont val="ＭＳ Ｐ明朝"/>
      </rPr>
      <t>＋ｖ</t>
    </r>
    <r>
      <rPr>
        <vertAlign val="subscript"/>
        <sz val="11"/>
        <color auto="1"/>
        <rFont val="ＭＳ Ｐ明朝"/>
      </rPr>
      <t>ｘ</t>
    </r>
  </si>
  <si>
    <t>池の壁面形状</t>
    <rPh sb="0" eb="1">
      <t>イケ</t>
    </rPh>
    <rPh sb="2" eb="4">
      <t>ヘキメン</t>
    </rPh>
    <rPh sb="4" eb="6">
      <t>ケイジョウ</t>
    </rPh>
    <phoneticPr fontId="4"/>
  </si>
  <si>
    <t>直壁　or　１：○</t>
    <rPh sb="0" eb="1">
      <t>チョク</t>
    </rPh>
    <rPh sb="1" eb="2">
      <t>ヘキ</t>
    </rPh>
    <phoneticPr fontId="4"/>
  </si>
  <si>
    <t>水深～容量関係
水深～ﾎﾟﾝﾌﾟ関係</t>
    <rPh sb="0" eb="2">
      <t>スイシン</t>
    </rPh>
    <rPh sb="3" eb="5">
      <t>ヨウリョウ</t>
    </rPh>
    <rPh sb="5" eb="7">
      <t>カンケイ</t>
    </rPh>
    <phoneticPr fontId="4"/>
  </si>
  <si>
    <t>容量(ｖ)</t>
    <rPh sb="0" eb="2">
      <t>ヨウリョウ</t>
    </rPh>
    <phoneticPr fontId="4"/>
  </si>
  <si>
    <t>ﾎﾟﾝﾌﾟ(ｖ)</t>
  </si>
  <si>
    <t>⑤</t>
  </si>
  <si>
    <t>⑦</t>
  </si>
  <si>
    <t>⑧</t>
  </si>
  <si>
    <t>放流施設諸元</t>
    <rPh sb="0" eb="2">
      <t>ホウリュウコウ</t>
    </rPh>
    <rPh sb="2" eb="4">
      <t>シセツ</t>
    </rPh>
    <rPh sb="4" eb="6">
      <t>ショゲン</t>
    </rPh>
    <phoneticPr fontId="4"/>
  </si>
  <si>
    <t>2段(上段)</t>
    <rPh sb="1" eb="2">
      <t>ダン</t>
    </rPh>
    <rPh sb="3" eb="5">
      <t>ジョウダン</t>
    </rPh>
    <phoneticPr fontId="4"/>
  </si>
  <si>
    <t>放流孔形状</t>
    <rPh sb="0" eb="2">
      <t>ホウリュウ</t>
    </rPh>
    <rPh sb="2" eb="3">
      <t>コウ</t>
    </rPh>
    <rPh sb="3" eb="5">
      <t>ケイジョウ</t>
    </rPh>
    <phoneticPr fontId="4"/>
  </si>
  <si>
    <t>直径(高さ)</t>
    <rPh sb="0" eb="2">
      <t>チョッケイ</t>
    </rPh>
    <rPh sb="3" eb="4">
      <t>タカ</t>
    </rPh>
    <phoneticPr fontId="4"/>
  </si>
  <si>
    <t>矩形の場合→幅　</t>
    <rPh sb="0" eb="2">
      <t>クケイ</t>
    </rPh>
    <rPh sb="3" eb="5">
      <t>バアイ</t>
    </rPh>
    <rPh sb="6" eb="7">
      <t>ハバ</t>
    </rPh>
    <phoneticPr fontId="4"/>
  </si>
  <si>
    <t>管底位置</t>
    <rPh sb="0" eb="1">
      <t>カン</t>
    </rPh>
    <rPh sb="1" eb="2">
      <t>テイ</t>
    </rPh>
    <rPh sb="2" eb="4">
      <t>イチ</t>
    </rPh>
    <phoneticPr fontId="4"/>
  </si>
  <si>
    <t>池底から</t>
    <rPh sb="0" eb="1">
      <t>イケ</t>
    </rPh>
    <rPh sb="1" eb="2">
      <t>ソコ</t>
    </rPh>
    <phoneticPr fontId="4"/>
  </si>
  <si>
    <r>
      <t>ｈ</t>
    </r>
    <r>
      <rPr>
        <vertAlign val="subscript"/>
        <sz val="11"/>
        <color auto="1"/>
        <rFont val="ＭＳ Ｐ明朝"/>
      </rPr>
      <t>０</t>
    </r>
  </si>
  <si>
    <r>
      <t>Q</t>
    </r>
    <r>
      <rPr>
        <vertAlign val="subscript"/>
        <sz val="11"/>
        <color auto="1"/>
        <rFont val="ＭＳ Ｐ明朝"/>
      </rPr>
      <t>ｍａｘ</t>
    </r>
  </si>
  <si>
    <t>池内最大水深</t>
    <rPh sb="0" eb="1">
      <t>イケ</t>
    </rPh>
    <rPh sb="1" eb="2">
      <t>ナイ</t>
    </rPh>
    <rPh sb="2" eb="4">
      <t>サイダイ</t>
    </rPh>
    <rPh sb="4" eb="6">
      <t>スイシン</t>
    </rPh>
    <phoneticPr fontId="4"/>
  </si>
  <si>
    <r>
      <t>Ｈ</t>
    </r>
    <r>
      <rPr>
        <vertAlign val="subscript"/>
        <sz val="11"/>
        <color auto="1"/>
        <rFont val="ＭＳ Ｐ明朝"/>
      </rPr>
      <t>ｍａｘ</t>
    </r>
  </si>
  <si>
    <t>開発区域に必要な調整池容量</t>
    <rPh sb="0" eb="2">
      <t>カイハツ</t>
    </rPh>
    <rPh sb="2" eb="4">
      <t>クイキ</t>
    </rPh>
    <rPh sb="5" eb="7">
      <t>ヒツヨウ</t>
    </rPh>
    <rPh sb="8" eb="11">
      <t>チョウセイチ</t>
    </rPh>
    <rPh sb="11" eb="13">
      <t>ヨウリョウ</t>
    </rPh>
    <phoneticPr fontId="4"/>
  </si>
  <si>
    <t>ＯＫ　ｏｒ　ＮＧ</t>
  </si>
  <si>
    <r>
      <t>許容放流量 Q　≧　最大放流量 Q</t>
    </r>
    <r>
      <rPr>
        <vertAlign val="subscript"/>
        <sz val="11"/>
        <color auto="1"/>
        <rFont val="ＭＳ Ｐ明朝"/>
      </rPr>
      <t>ｍａｘ</t>
    </r>
    <r>
      <rPr>
        <sz val="11"/>
        <color auto="1"/>
        <rFont val="ＭＳ Ｐ明朝"/>
      </rPr>
      <t>＋直接放流量ｑ</t>
    </r>
    <r>
      <rPr>
        <vertAlign val="subscript"/>
        <sz val="11"/>
        <color auto="1"/>
        <rFont val="ＭＳ Ｐ明朝"/>
      </rPr>
      <t>１</t>
    </r>
    <rPh sb="10" eb="12">
      <t>サイダイ</t>
    </rPh>
    <rPh sb="12" eb="15">
      <t>ホウリュウリョウ</t>
    </rPh>
    <rPh sb="21" eb="23">
      <t>チョクセツ</t>
    </rPh>
    <rPh sb="23" eb="26">
      <t>ホウリュウリョウ</t>
    </rPh>
    <phoneticPr fontId="4"/>
  </si>
  <si>
    <t>①欄　様式Ａ-１</t>
    <rPh sb="1" eb="2">
      <t>ラン</t>
    </rPh>
    <rPh sb="3" eb="5">
      <t>ヨウシキ</t>
    </rPh>
    <phoneticPr fontId="4"/>
  </si>
  <si>
    <t>現地試験を実施していない場合、当該数値を採用</t>
    <rPh sb="0" eb="2">
      <t>ゲンチ</t>
    </rPh>
    <rPh sb="2" eb="4">
      <t>シケン</t>
    </rPh>
    <rPh sb="5" eb="7">
      <t>ジッシ</t>
    </rPh>
    <rPh sb="12" eb="14">
      <t>バアイ</t>
    </rPh>
    <rPh sb="15" eb="17">
      <t>トウガイ</t>
    </rPh>
    <rPh sb="17" eb="19">
      <t>スウチ</t>
    </rPh>
    <rPh sb="20" eb="22">
      <t>サイヨウ</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</si>
</sst>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13">
    <numFmt numFmtId="181" formatCode="#,##0.0000;[Red]\-#,##0.0000"/>
    <numFmt numFmtId="185" formatCode="#,##0.00_ "/>
    <numFmt numFmtId="179" formatCode="0&quot;Ａ&quot;"/>
    <numFmt numFmtId="183" formatCode="0.0"/>
    <numFmt numFmtId="177" formatCode="0.000"/>
    <numFmt numFmtId="182" formatCode="0.0000"/>
    <numFmt numFmtId="178" formatCode="0.00000"/>
    <numFmt numFmtId="184" formatCode="0.00000&quot;m3/s分をカットする貯留浸透施設を設置&quot;"/>
    <numFmt numFmtId="180" formatCode="0.00000&quot;≧&quot;"/>
    <numFmt numFmtId="187" formatCode="0.00000_ "/>
    <numFmt numFmtId="188" formatCode="0.00000_);[Red]\(0.00000\)"/>
    <numFmt numFmtId="176" formatCode="0.0000_ "/>
    <numFmt numFmtId="186" formatCode="0.000_ "/>
  </numFmts>
  <fonts count="27">
    <font>
      <sz val="11"/>
      <color auto="1"/>
      <name val="ＭＳ Ｐゴシック"/>
      <family val="3"/>
    </font>
    <font>
      <sz val="11"/>
      <color theme="1"/>
      <name val="ＭＳ Ｐゴシック"/>
      <family val="3"/>
      <scheme val="minor"/>
    </font>
    <font>
      <sz val="11"/>
      <color auto="1"/>
      <name val="ＭＳ Ｐゴシック"/>
      <family val="3"/>
    </font>
    <font>
      <sz val="11"/>
      <color auto="1"/>
      <name val="Times New Roman"/>
      <family val="1"/>
    </font>
    <font>
      <sz val="6"/>
      <color auto="1"/>
      <name val="ＭＳ Ｐゴシック"/>
      <family val="3"/>
    </font>
    <font>
      <sz val="11"/>
      <color auto="1"/>
      <name val="ＭＳ ゴシック"/>
      <family val="3"/>
    </font>
    <font>
      <b/>
      <sz val="16"/>
      <color auto="1"/>
      <name val="ＭＳ ゴシック"/>
      <family val="3"/>
    </font>
    <font>
      <sz val="12"/>
      <color auto="1"/>
      <name val="ＭＳ ゴシック"/>
      <family val="3"/>
    </font>
    <font>
      <sz val="14"/>
      <color auto="1"/>
      <name val="ＭＳ ゴシック"/>
      <family val="3"/>
    </font>
    <font>
      <sz val="16"/>
      <color auto="1"/>
      <name val="ＭＳ ゴシック"/>
      <family val="3"/>
    </font>
    <font>
      <sz val="11"/>
      <color auto="1"/>
      <name val="ＭＳ Ｐ明朝"/>
      <family val="1"/>
    </font>
    <font>
      <b/>
      <sz val="12"/>
      <color theme="1"/>
      <name val="ＭＳ Ｐゴシック"/>
      <family val="3"/>
      <scheme val="minor"/>
    </font>
    <font>
      <sz val="10"/>
      <color auto="1"/>
      <name val="ＭＳ Ｐ明朝"/>
      <family val="1"/>
    </font>
    <font>
      <b/>
      <sz val="11"/>
      <color auto="1"/>
      <name val="ＭＳ Ｐ明朝"/>
      <family val="1"/>
    </font>
    <font>
      <sz val="9"/>
      <color auto="1"/>
      <name val="ＭＳ Ｐ明朝"/>
      <family val="1"/>
    </font>
    <font>
      <b/>
      <sz val="11"/>
      <color theme="1"/>
      <name val="ＭＳ Ｐゴシック"/>
      <family val="3"/>
      <scheme val="minor"/>
    </font>
    <font>
      <sz val="9"/>
      <color auto="1"/>
      <name val="ＭＳ 明朝"/>
      <family val="1"/>
    </font>
    <font>
      <sz val="8"/>
      <color auto="1"/>
      <name val="ＭＳ 明朝"/>
      <family val="1"/>
    </font>
    <font>
      <sz val="12"/>
      <color auto="1"/>
      <name val="ＭＳ Ｐゴシック"/>
      <family val="3"/>
    </font>
    <font>
      <b/>
      <sz val="14"/>
      <color auto="1"/>
      <name val="ＭＳ Ｐゴシック"/>
      <family val="3"/>
    </font>
    <font>
      <sz val="10"/>
      <color auto="1"/>
      <name val="ＭＳ ゴシック"/>
      <family val="3"/>
    </font>
    <font>
      <b/>
      <sz val="11"/>
      <color auto="1"/>
      <name val="ＭＳ Ｐゴシック"/>
      <family val="3"/>
    </font>
    <font>
      <b/>
      <sz val="16"/>
      <color auto="1"/>
      <name val="ＭＳ Ｐゴシック"/>
      <family val="3"/>
    </font>
    <font>
      <b/>
      <sz val="12"/>
      <color auto="1"/>
      <name val="ＭＳ Ｐゴシック"/>
      <family val="3"/>
    </font>
    <font>
      <sz val="9"/>
      <color indexed="9"/>
      <name val="ＭＳ Ｐゴシック"/>
      <family val="3"/>
    </font>
    <font>
      <sz val="6"/>
      <color auto="1"/>
      <name val="ＭＳ Ｐ明朝"/>
      <family val="1"/>
    </font>
    <font>
      <sz val="4.5"/>
      <color auto="1"/>
      <name val="ＭＳ 明朝"/>
      <family val="1"/>
    </font>
  </fonts>
  <fills count="7">
    <fill>
      <patternFill patternType="none"/>
    </fill>
    <fill>
      <patternFill patternType="gray125"/>
    </fill>
    <fill>
      <patternFill patternType="solid">
        <fgColor indexed="42"/>
        <bgColor indexed="64"/>
      </patternFill>
    </fill>
    <fill>
      <patternFill patternType="solid">
        <fgColor rgb="FFDDDDDD"/>
        <bgColor indexed="64"/>
      </patternFill>
    </fill>
    <fill>
      <patternFill patternType="solid">
        <fgColor indexed="26"/>
        <bgColor indexed="64"/>
      </patternFill>
    </fill>
    <fill>
      <patternFill patternType="solid">
        <fgColor rgb="FFFFFFCC"/>
        <bgColor indexed="64"/>
      </patternFill>
    </fill>
    <fill>
      <patternFill patternType="solid">
        <fgColor indexed="41"/>
        <bgColor indexed="64"/>
      </patternFill>
    </fill>
  </fills>
  <borders count="124">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diagonalUp="1" diagonalDown="1">
      <left style="thin">
        <color indexed="64"/>
      </left>
      <right style="thin">
        <color indexed="64"/>
      </right>
      <top style="thin">
        <color indexed="64"/>
      </top>
      <bottom/>
      <diagonal style="thin">
        <color indexed="64"/>
      </diagonal>
    </border>
    <border diagonalUp="1" diagonalDown="1">
      <left style="thin">
        <color indexed="64"/>
      </left>
      <right style="thin">
        <color indexed="64"/>
      </right>
      <top/>
      <bottom/>
      <diagonal style="thin">
        <color indexed="64"/>
      </diagonal>
    </border>
    <border diagonalUp="1" diagonalDown="1">
      <left style="thin">
        <color indexed="64"/>
      </left>
      <right style="thin">
        <color indexed="64"/>
      </right>
      <top/>
      <bottom style="thin">
        <color indexed="64"/>
      </bottom>
      <diagonal style="thin">
        <color indexed="64"/>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top style="medium">
        <color indexed="64"/>
      </top>
      <bottom style="medium">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style="thin">
        <color indexed="64"/>
      </bottom>
      <diagonal/>
    </border>
    <border>
      <left style="medium">
        <color indexed="64"/>
      </left>
      <right style="hair">
        <color indexed="64"/>
      </right>
      <top style="medium">
        <color indexed="64"/>
      </top>
      <bottom style="thin">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top/>
      <bottom style="medium">
        <color indexed="64"/>
      </bottom>
      <diagonal/>
    </border>
    <border>
      <left style="hair">
        <color indexed="64"/>
      </left>
      <right style="hair">
        <color indexed="64"/>
      </right>
      <top style="medium">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style="hair">
        <color indexed="64"/>
      </left>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medium">
        <color indexed="64"/>
      </top>
      <bottom style="thin">
        <color indexed="64"/>
      </bottom>
      <diagonal/>
    </border>
    <border>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right style="hair">
        <color indexed="64"/>
      </right>
      <top style="medium">
        <color indexed="64"/>
      </top>
      <bottom style="thin">
        <color indexed="64"/>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right style="hair">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medium">
        <color indexed="64"/>
      </bottom>
      <diagonal/>
    </border>
    <border diagonalDown="1">
      <left style="medium">
        <color indexed="64"/>
      </left>
      <right style="hair">
        <color indexed="64"/>
      </right>
      <top style="medium">
        <color indexed="64"/>
      </top>
      <bottom style="thin">
        <color indexed="64"/>
      </bottom>
      <diagonal style="hair">
        <color indexed="64"/>
      </diagonal>
    </border>
    <border diagonalDown="1">
      <left style="medium">
        <color indexed="64"/>
      </left>
      <right style="hair">
        <color indexed="64"/>
      </right>
      <top/>
      <bottom style="medium">
        <color indexed="64"/>
      </bottom>
      <diagonal style="hair">
        <color indexed="64"/>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style="medium">
        <color indexed="64"/>
      </top>
      <bottom style="thin">
        <color indexed="64"/>
      </bottom>
      <diagonal/>
    </border>
    <border>
      <left style="hair">
        <color indexed="64"/>
      </left>
      <right style="medium">
        <color indexed="64"/>
      </right>
      <top style="thin">
        <color indexed="64"/>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medium">
        <color indexed="64"/>
      </bottom>
      <diagonal/>
    </border>
  </borders>
  <cellStyleXfs count="6">
    <xf numFmtId="0" fontId="0" fillId="0" borderId="0">
      <alignment vertical="center"/>
    </xf>
    <xf numFmtId="38" fontId="1" fillId="0" borderId="0" applyFill="0" applyBorder="0" applyAlignment="0" applyProtection="0">
      <alignment vertical="center"/>
    </xf>
    <xf numFmtId="0" fontId="2" fillId="0" borderId="0"/>
    <xf numFmtId="0" fontId="1" fillId="0" borderId="0">
      <alignment vertical="center"/>
    </xf>
    <xf numFmtId="0" fontId="2" fillId="0" borderId="0"/>
    <xf numFmtId="0" fontId="3" fillId="0" borderId="0"/>
  </cellStyleXfs>
  <cellXfs count="516">
    <xf numFmtId="0" fontId="0" fillId="0" borderId="0" xfId="0">
      <alignment vertical="center"/>
    </xf>
    <xf numFmtId="0" fontId="5" fillId="0" borderId="0" xfId="0" applyFont="1">
      <alignment vertical="center"/>
    </xf>
    <xf numFmtId="0" fontId="6" fillId="0" borderId="0" xfId="0" applyFont="1">
      <alignment vertical="center"/>
    </xf>
    <xf numFmtId="0" fontId="7" fillId="0" borderId="1" xfId="0" applyFont="1" applyBorder="1" applyAlignment="1">
      <alignment vertical="center" wrapText="1"/>
    </xf>
    <xf numFmtId="0" fontId="7" fillId="0" borderId="2" xfId="0" applyFont="1" applyBorder="1" applyAlignment="1">
      <alignment vertical="center" wrapText="1"/>
    </xf>
    <xf numFmtId="0" fontId="7" fillId="0" borderId="3" xfId="0" applyFont="1" applyBorder="1" applyAlignment="1">
      <alignment vertical="center" wrapText="1"/>
    </xf>
    <xf numFmtId="0" fontId="7" fillId="0" borderId="4" xfId="0" applyFont="1" applyBorder="1" applyAlignment="1" applyProtection="1">
      <alignment horizontal="right" vertical="center"/>
      <protection locked="0"/>
    </xf>
    <xf numFmtId="0" fontId="7" fillId="0" borderId="4" xfId="0" applyFont="1" applyBorder="1" applyProtection="1">
      <alignment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0" xfId="0" applyFont="1" applyBorder="1" applyAlignment="1">
      <alignment horizontal="center" vertical="center" wrapText="1"/>
    </xf>
    <xf numFmtId="0" fontId="7" fillId="0" borderId="8" xfId="0" applyFont="1" applyBorder="1" applyAlignment="1">
      <alignment horizontal="center" vertical="center" wrapText="1"/>
    </xf>
    <xf numFmtId="1" fontId="8" fillId="0" borderId="9" xfId="0" applyNumberFormat="1" applyFont="1" applyBorder="1" applyAlignment="1" applyProtection="1">
      <alignment vertical="center" shrinkToFit="1"/>
      <protection locked="0"/>
    </xf>
    <xf numFmtId="1" fontId="8" fillId="0" borderId="10" xfId="0" applyNumberFormat="1" applyFont="1" applyBorder="1" applyAlignment="1">
      <alignment vertical="center" shrinkToFit="1"/>
    </xf>
    <xf numFmtId="1" fontId="8" fillId="0" borderId="11" xfId="0" applyNumberFormat="1" applyFont="1" applyBorder="1" applyAlignment="1">
      <alignment horizontal="center" vertical="center"/>
    </xf>
    <xf numFmtId="1" fontId="8" fillId="0" borderId="12" xfId="0" applyNumberFormat="1" applyFont="1" applyBorder="1" applyAlignment="1">
      <alignment horizontal="center" vertical="center"/>
    </xf>
    <xf numFmtId="0" fontId="7" fillId="0" borderId="1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6" xfId="0" applyFont="1" applyBorder="1" applyAlignment="1">
      <alignment horizontal="center" vertical="center" wrapText="1"/>
    </xf>
    <xf numFmtId="1" fontId="8" fillId="0" borderId="9" xfId="0" applyNumberFormat="1" applyFont="1" applyBorder="1" applyAlignment="1">
      <alignment vertical="center" shrinkToFit="1"/>
    </xf>
    <xf numFmtId="1" fontId="8" fillId="0" borderId="10" xfId="0" applyNumberFormat="1" applyFont="1" applyBorder="1" applyAlignment="1">
      <alignment horizontal="center" vertical="center"/>
    </xf>
    <xf numFmtId="0" fontId="7" fillId="0" borderId="0" xfId="0" applyFont="1" applyBorder="1" applyAlignment="1">
      <alignment vertical="center" wrapText="1"/>
    </xf>
    <xf numFmtId="0" fontId="7" fillId="0" borderId="8" xfId="0" applyFont="1" applyBorder="1" applyAlignment="1">
      <alignment vertical="center" wrapText="1"/>
    </xf>
    <xf numFmtId="0" fontId="7" fillId="0" borderId="14"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vertical="center" wrapText="1"/>
    </xf>
    <xf numFmtId="1" fontId="8" fillId="0" borderId="17" xfId="0" applyNumberFormat="1" applyFont="1" applyBorder="1" applyAlignment="1">
      <alignment horizontal="center" vertical="center"/>
    </xf>
    <xf numFmtId="0" fontId="7" fillId="0" borderId="18" xfId="0" applyFont="1" applyBorder="1" applyAlignment="1">
      <alignment vertical="center" wrapText="1"/>
    </xf>
    <xf numFmtId="0" fontId="7" fillId="0" borderId="7" xfId="0" applyFont="1" applyBorder="1" applyAlignment="1">
      <alignment vertical="center" wrapText="1"/>
    </xf>
    <xf numFmtId="0" fontId="7" fillId="0" borderId="19" xfId="0" applyFont="1" applyBorder="1" applyAlignment="1">
      <alignment horizontal="center" vertical="center" wrapText="1"/>
    </xf>
    <xf numFmtId="0" fontId="7" fillId="0" borderId="20" xfId="0" applyFont="1" applyBorder="1" applyAlignment="1">
      <alignment horizontal="center" vertical="center" wrapText="1"/>
    </xf>
    <xf numFmtId="1" fontId="8" fillId="0" borderId="17" xfId="0" applyNumberFormat="1" applyFont="1" applyBorder="1" applyAlignment="1">
      <alignment vertical="center" shrinkToFi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13" xfId="0" applyFont="1" applyBorder="1" applyAlignment="1">
      <alignment horizontal="left" vertical="center" wrapText="1"/>
    </xf>
    <xf numFmtId="0" fontId="7" fillId="0" borderId="8" xfId="0" applyFont="1" applyBorder="1" applyAlignment="1">
      <alignment horizontal="left" vertical="center" wrapText="1"/>
    </xf>
    <xf numFmtId="0" fontId="5" fillId="0" borderId="14" xfId="0" applyFont="1" applyBorder="1" applyAlignment="1">
      <alignment vertical="center" wrapText="1"/>
    </xf>
    <xf numFmtId="0" fontId="5" fillId="0" borderId="15" xfId="0" applyFont="1" applyBorder="1" applyAlignment="1">
      <alignment vertical="center" wrapText="1"/>
    </xf>
    <xf numFmtId="0" fontId="5" fillId="0" borderId="16" xfId="0" applyFont="1" applyBorder="1" applyAlignment="1">
      <alignment vertical="center" wrapText="1"/>
    </xf>
    <xf numFmtId="0" fontId="7" fillId="0" borderId="19" xfId="0" applyFont="1" applyBorder="1" applyAlignment="1">
      <alignment horizontal="left" vertical="center" wrapText="1"/>
    </xf>
    <xf numFmtId="0" fontId="7" fillId="0" borderId="20" xfId="0" applyFont="1" applyBorder="1" applyAlignment="1">
      <alignment horizontal="left" vertical="center" wrapText="1"/>
    </xf>
    <xf numFmtId="0" fontId="7" fillId="0" borderId="21" xfId="0" applyFont="1" applyBorder="1" applyAlignment="1">
      <alignment vertical="center" wrapText="1"/>
    </xf>
    <xf numFmtId="0" fontId="7" fillId="0" borderId="20" xfId="0" applyFont="1" applyBorder="1" applyAlignment="1">
      <alignment vertical="center" wrapText="1"/>
    </xf>
    <xf numFmtId="0" fontId="7" fillId="0" borderId="22" xfId="0" applyFont="1" applyBorder="1" applyAlignment="1">
      <alignment horizontal="center" vertical="center" wrapText="1"/>
    </xf>
    <xf numFmtId="0" fontId="7" fillId="0" borderId="18" xfId="0" applyFont="1" applyBorder="1" applyAlignment="1">
      <alignment horizontal="center" vertical="center" wrapText="1"/>
    </xf>
    <xf numFmtId="1" fontId="8" fillId="0" borderId="0" xfId="0" applyNumberFormat="1" applyFont="1" applyAlignment="1" applyProtection="1">
      <alignment vertical="center" shrinkToFit="1"/>
      <protection locked="0"/>
    </xf>
    <xf numFmtId="0" fontId="7" fillId="0" borderId="0" xfId="0" applyFont="1">
      <alignment vertical="center"/>
    </xf>
    <xf numFmtId="0" fontId="6" fillId="0" borderId="0" xfId="0" applyFont="1" applyAlignment="1">
      <alignment horizontal="right" vertical="center"/>
    </xf>
    <xf numFmtId="0" fontId="7" fillId="0" borderId="23" xfId="0" applyFont="1" applyBorder="1" applyAlignment="1">
      <alignment horizontal="center" vertical="center" wrapText="1"/>
    </xf>
    <xf numFmtId="0" fontId="7" fillId="0" borderId="24" xfId="0" applyFont="1" applyBorder="1" applyAlignment="1">
      <alignment horizontal="center" vertical="center" wrapText="1"/>
    </xf>
    <xf numFmtId="0" fontId="5" fillId="0" borderId="25" xfId="0" applyFont="1" applyBorder="1" applyAlignment="1">
      <alignment vertical="center" wrapText="1"/>
    </xf>
    <xf numFmtId="0" fontId="5" fillId="0" borderId="24" xfId="0" applyFont="1" applyBorder="1" applyAlignment="1">
      <alignment vertical="center" wrapText="1"/>
    </xf>
    <xf numFmtId="1" fontId="8" fillId="0" borderId="26" xfId="0" applyNumberFormat="1" applyFont="1" applyBorder="1" applyAlignment="1" applyProtection="1">
      <alignment vertical="center" shrinkToFit="1"/>
      <protection locked="0"/>
    </xf>
    <xf numFmtId="1" fontId="8" fillId="0" borderId="27" xfId="0" applyNumberFormat="1" applyFont="1" applyBorder="1" applyAlignment="1">
      <alignment vertical="center" shrinkToFit="1"/>
    </xf>
    <xf numFmtId="1" fontId="8" fillId="0" borderId="27" xfId="0" applyNumberFormat="1" applyFont="1" applyBorder="1" applyAlignment="1">
      <alignment horizontal="center" vertical="center"/>
    </xf>
    <xf numFmtId="1" fontId="8" fillId="0" borderId="28" xfId="0" applyNumberFormat="1" applyFont="1" applyBorder="1" applyAlignment="1">
      <alignment horizontal="center" vertical="center"/>
    </xf>
    <xf numFmtId="0" fontId="5" fillId="0" borderId="29" xfId="0" applyFont="1" applyBorder="1" applyAlignment="1">
      <alignment vertical="center" wrapText="1"/>
    </xf>
    <xf numFmtId="0" fontId="5" fillId="0" borderId="30" xfId="0" applyFont="1" applyBorder="1" applyAlignment="1">
      <alignment vertical="center" wrapText="1"/>
    </xf>
    <xf numFmtId="0" fontId="5" fillId="0" borderId="31" xfId="0" applyFont="1" applyBorder="1" applyAlignment="1">
      <alignment vertical="center" wrapText="1"/>
    </xf>
    <xf numFmtId="0" fontId="7" fillId="0" borderId="32" xfId="0" applyFont="1" applyBorder="1" applyAlignment="1">
      <alignmen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5" xfId="0" applyFont="1" applyBorder="1" applyAlignment="1">
      <alignment horizontal="center" vertical="center"/>
    </xf>
    <xf numFmtId="0" fontId="7" fillId="0" borderId="33" xfId="0" applyFont="1" applyBorder="1" applyAlignment="1">
      <alignment horizontal="center" vertical="center" wrapText="1"/>
    </xf>
    <xf numFmtId="0" fontId="7" fillId="0" borderId="34" xfId="0" applyFont="1" applyBorder="1" applyAlignment="1">
      <alignment horizontal="center" vertical="center" wrapText="1"/>
    </xf>
    <xf numFmtId="0" fontId="5" fillId="0" borderId="35" xfId="0" applyFont="1" applyBorder="1" applyAlignment="1">
      <alignment horizontal="center" vertical="center" wrapText="1"/>
    </xf>
    <xf numFmtId="0" fontId="0" fillId="0" borderId="34" xfId="0" applyBorder="1" applyAlignment="1">
      <alignment horizontal="center" vertical="center" wrapText="1"/>
    </xf>
    <xf numFmtId="0" fontId="0" fillId="0" borderId="35" xfId="0" applyBorder="1" applyAlignment="1">
      <alignment horizontal="center" vertical="center" wrapText="1"/>
    </xf>
    <xf numFmtId="0" fontId="7" fillId="0" borderId="33" xfId="0" applyFont="1" applyBorder="1" applyAlignment="1">
      <alignment horizontal="left" vertical="center" wrapText="1"/>
    </xf>
    <xf numFmtId="0" fontId="0" fillId="0" borderId="34" xfId="0" applyBorder="1" applyAlignment="1">
      <alignment horizontal="left" vertical="center" wrapText="1"/>
    </xf>
    <xf numFmtId="0" fontId="0" fillId="0" borderId="35" xfId="0" applyBorder="1" applyAlignment="1">
      <alignment horizontal="left" vertical="center" wrapText="1"/>
    </xf>
    <xf numFmtId="0" fontId="0" fillId="0" borderId="34" xfId="0" applyBorder="1" applyAlignment="1">
      <alignment vertical="center"/>
    </xf>
    <xf numFmtId="0" fontId="0" fillId="0" borderId="35" xfId="0" applyBorder="1" applyAlignment="1">
      <alignment vertical="center"/>
    </xf>
    <xf numFmtId="0" fontId="7" fillId="0" borderId="36" xfId="0" applyFont="1" applyBorder="1" applyAlignment="1">
      <alignment horizontal="center" vertical="center"/>
    </xf>
    <xf numFmtId="0" fontId="7" fillId="0" borderId="0" xfId="0" applyFont="1" applyAlignment="1">
      <alignment horizontal="center" vertical="center"/>
    </xf>
    <xf numFmtId="0" fontId="7" fillId="0" borderId="37" xfId="0" applyFont="1" applyBorder="1" applyAlignment="1">
      <alignment vertical="center"/>
    </xf>
    <xf numFmtId="0" fontId="7" fillId="0" borderId="38" xfId="0" applyFont="1" applyBorder="1" applyAlignment="1">
      <alignment horizontal="center" vertical="center"/>
    </xf>
    <xf numFmtId="0" fontId="7" fillId="0" borderId="0" xfId="0" applyFont="1" applyBorder="1" applyAlignment="1">
      <alignment horizontal="center" vertical="center"/>
    </xf>
    <xf numFmtId="0" fontId="7" fillId="0" borderId="8" xfId="0" applyFont="1" applyBorder="1" applyAlignment="1">
      <alignment horizontal="center" vertical="center"/>
    </xf>
    <xf numFmtId="0" fontId="7" fillId="0" borderId="39" xfId="0" applyFont="1" applyBorder="1" applyAlignment="1">
      <alignment horizontal="center" vertical="center" wrapText="1"/>
    </xf>
    <xf numFmtId="0" fontId="7" fillId="0" borderId="21" xfId="0" applyFont="1" applyBorder="1" applyAlignment="1">
      <alignment horizontal="center" vertical="center" wrapText="1"/>
    </xf>
    <xf numFmtId="0" fontId="5" fillId="0" borderId="20" xfId="0" applyFont="1" applyBorder="1" applyAlignment="1">
      <alignment horizontal="center" vertical="center" wrapText="1"/>
    </xf>
    <xf numFmtId="0" fontId="0" fillId="0" borderId="39" xfId="0"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0" fillId="0" borderId="39" xfId="0" applyBorder="1" applyAlignment="1">
      <alignment horizontal="left" vertical="center" wrapText="1"/>
    </xf>
    <xf numFmtId="0" fontId="0" fillId="0" borderId="21" xfId="0" applyBorder="1" applyAlignment="1">
      <alignment horizontal="left" vertical="center" wrapText="1"/>
    </xf>
    <xf numFmtId="0" fontId="0" fillId="0" borderId="20" xfId="0" applyBorder="1" applyAlignment="1">
      <alignment horizontal="left" vertical="center" wrapText="1"/>
    </xf>
    <xf numFmtId="0" fontId="0" fillId="0" borderId="39" xfId="0" applyBorder="1" applyAlignment="1">
      <alignment vertical="center"/>
    </xf>
    <xf numFmtId="0" fontId="0" fillId="0" borderId="21" xfId="0" applyBorder="1" applyAlignment="1">
      <alignment vertical="center"/>
    </xf>
    <xf numFmtId="0" fontId="0" fillId="0" borderId="20" xfId="0" applyBorder="1" applyAlignment="1">
      <alignment vertical="center"/>
    </xf>
    <xf numFmtId="0" fontId="7" fillId="0" borderId="40" xfId="0" applyFont="1" applyBorder="1" applyAlignment="1">
      <alignment horizontal="center" vertical="center"/>
    </xf>
    <xf numFmtId="0" fontId="7" fillId="0" borderId="21" xfId="0" applyFont="1" applyBorder="1" applyAlignment="1">
      <alignment horizontal="center" vertical="center"/>
    </xf>
    <xf numFmtId="0" fontId="7" fillId="0" borderId="11" xfId="0" applyFont="1" applyBorder="1" applyAlignment="1">
      <alignment vertical="center" wrapText="1"/>
    </xf>
    <xf numFmtId="0" fontId="5" fillId="0" borderId="7" xfId="0" applyFont="1" applyBorder="1" applyAlignment="1">
      <alignment vertical="center" wrapText="1"/>
    </xf>
    <xf numFmtId="0" fontId="7" fillId="0" borderId="7" xfId="0" applyFont="1" applyBorder="1" applyAlignment="1">
      <alignment vertical="center"/>
    </xf>
    <xf numFmtId="0" fontId="5" fillId="0" borderId="41" xfId="0" applyFont="1" applyBorder="1" applyAlignment="1">
      <alignment vertical="center"/>
    </xf>
    <xf numFmtId="176" fontId="9" fillId="0" borderId="11" xfId="0" applyNumberFormat="1" applyFont="1" applyBorder="1" applyAlignment="1">
      <alignment horizontal="center" vertical="center"/>
    </xf>
    <xf numFmtId="0" fontId="8" fillId="0" borderId="0" xfId="0" applyFont="1" applyAlignment="1">
      <alignment horizontal="centerContinuous" vertical="center"/>
    </xf>
    <xf numFmtId="0" fontId="7" fillId="0" borderId="10" xfId="0" applyFont="1" applyBorder="1" applyAlignment="1">
      <alignment vertical="center" wrapText="1"/>
    </xf>
    <xf numFmtId="0" fontId="0" fillId="0" borderId="10" xfId="0" applyBorder="1" applyAlignment="1">
      <alignment vertical="center" wrapText="1"/>
    </xf>
    <xf numFmtId="0" fontId="5" fillId="0" borderId="8" xfId="0" applyFont="1" applyBorder="1" applyAlignment="1">
      <alignment vertical="center" wrapText="1"/>
    </xf>
    <xf numFmtId="0" fontId="7" fillId="0" borderId="8" xfId="0" applyFont="1" applyBorder="1" applyAlignment="1">
      <alignment vertical="center"/>
    </xf>
    <xf numFmtId="0" fontId="5" fillId="0" borderId="12" xfId="0" applyFont="1" applyBorder="1" applyAlignment="1">
      <alignment vertical="center"/>
    </xf>
    <xf numFmtId="176" fontId="9" fillId="0" borderId="10" xfId="0" applyNumberFormat="1" applyFont="1" applyBorder="1" applyAlignment="1">
      <alignment horizontal="center" vertical="center"/>
    </xf>
    <xf numFmtId="0" fontId="5" fillId="0" borderId="0" xfId="0" applyFont="1" applyAlignment="1">
      <alignment horizontal="centerContinuous" vertical="center"/>
    </xf>
    <xf numFmtId="0" fontId="5" fillId="0" borderId="20" xfId="0" applyFont="1" applyBorder="1" applyAlignment="1">
      <alignment vertical="center" wrapText="1"/>
    </xf>
    <xf numFmtId="0" fontId="7" fillId="0" borderId="20" xfId="0" applyFont="1" applyBorder="1" applyAlignment="1">
      <alignment vertical="center"/>
    </xf>
    <xf numFmtId="0" fontId="5" fillId="0" borderId="42" xfId="0" applyFont="1" applyBorder="1" applyAlignment="1">
      <alignment vertical="center"/>
    </xf>
    <xf numFmtId="176" fontId="9" fillId="0" borderId="17" xfId="0" applyNumberFormat="1" applyFont="1" applyBorder="1" applyAlignment="1">
      <alignment horizontal="center" vertical="center"/>
    </xf>
    <xf numFmtId="0" fontId="5" fillId="0" borderId="37" xfId="0" applyFont="1" applyBorder="1">
      <alignment vertical="center"/>
    </xf>
    <xf numFmtId="0" fontId="5" fillId="0" borderId="0" xfId="0" applyFont="1" applyBorder="1">
      <alignment vertical="center"/>
    </xf>
    <xf numFmtId="0" fontId="5" fillId="0" borderId="0" xfId="0" applyFont="1" applyBorder="1" applyAlignment="1">
      <alignment vertical="center" wrapText="1"/>
    </xf>
    <xf numFmtId="0" fontId="5" fillId="0" borderId="12" xfId="0" applyFont="1" applyBorder="1">
      <alignment vertical="center"/>
    </xf>
    <xf numFmtId="0" fontId="0" fillId="0" borderId="17" xfId="0" applyBorder="1" applyAlignment="1">
      <alignment vertical="center" wrapText="1"/>
    </xf>
    <xf numFmtId="0" fontId="7" fillId="0" borderId="17" xfId="0" applyFont="1" applyBorder="1" applyAlignment="1">
      <alignment vertical="center" wrapText="1"/>
    </xf>
    <xf numFmtId="0" fontId="5" fillId="0" borderId="43" xfId="0" applyFont="1" applyBorder="1" applyAlignment="1">
      <alignment horizontal="center" vertical="center"/>
    </xf>
    <xf numFmtId="0" fontId="7" fillId="0" borderId="4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14" xfId="0" applyFont="1" applyBorder="1" applyAlignment="1">
      <alignment horizontal="center" vertical="center"/>
    </xf>
    <xf numFmtId="176" fontId="8" fillId="0" borderId="9" xfId="0" applyNumberFormat="1" applyFont="1" applyBorder="1" applyAlignment="1" applyProtection="1">
      <alignment vertical="center" shrinkToFit="1"/>
      <protection locked="0"/>
    </xf>
    <xf numFmtId="176" fontId="8" fillId="0" borderId="9" xfId="0" applyNumberFormat="1" applyFont="1" applyBorder="1">
      <alignment vertical="center"/>
    </xf>
    <xf numFmtId="176" fontId="8" fillId="0" borderId="14" xfId="0" applyNumberFormat="1" applyFont="1" applyBorder="1" applyAlignment="1">
      <alignment vertical="center"/>
    </xf>
    <xf numFmtId="176" fontId="8" fillId="0" borderId="11" xfId="0" applyNumberFormat="1" applyFont="1" applyBorder="1">
      <alignment vertical="center"/>
    </xf>
    <xf numFmtId="176" fontId="8" fillId="0" borderId="41" xfId="0" applyNumberFormat="1" applyFont="1" applyBorder="1">
      <alignment vertical="center"/>
    </xf>
    <xf numFmtId="0" fontId="8" fillId="0" borderId="0" xfId="0" applyFont="1">
      <alignment vertical="center"/>
    </xf>
    <xf numFmtId="0" fontId="7" fillId="0" borderId="37" xfId="0" applyFont="1" applyBorder="1" applyAlignment="1">
      <alignment horizontal="center" vertical="center"/>
    </xf>
    <xf numFmtId="176" fontId="8" fillId="0" borderId="9" xfId="0" applyNumberFormat="1" applyFont="1" applyBorder="1" applyAlignment="1">
      <alignment vertical="center"/>
    </xf>
    <xf numFmtId="176" fontId="8" fillId="0" borderId="15" xfId="0" applyNumberFormat="1" applyFont="1" applyBorder="1" applyAlignment="1">
      <alignment vertical="center"/>
    </xf>
    <xf numFmtId="176" fontId="8" fillId="0" borderId="45" xfId="0" applyNumberFormat="1" applyFont="1" applyBorder="1" applyAlignment="1">
      <alignment vertical="center"/>
    </xf>
    <xf numFmtId="176" fontId="8" fillId="0" borderId="46" xfId="0" applyNumberFormat="1" applyFont="1" applyBorder="1" applyAlignment="1">
      <alignment vertical="center"/>
    </xf>
    <xf numFmtId="176" fontId="8" fillId="0" borderId="47" xfId="0" applyNumberFormat="1" applyFont="1" applyBorder="1" applyAlignment="1">
      <alignment vertical="center"/>
    </xf>
    <xf numFmtId="0" fontId="7" fillId="0" borderId="48" xfId="0" applyFont="1" applyBorder="1" applyAlignment="1">
      <alignment horizontal="center" vertical="center"/>
    </xf>
    <xf numFmtId="0" fontId="7" fillId="0" borderId="22" xfId="0" applyFont="1" applyBorder="1" applyAlignment="1">
      <alignment horizontal="center" vertical="center"/>
    </xf>
    <xf numFmtId="0" fontId="7" fillId="0" borderId="18" xfId="0" applyFont="1" applyBorder="1" applyAlignment="1">
      <alignment horizontal="center" vertical="center"/>
    </xf>
    <xf numFmtId="0" fontId="7" fillId="0" borderId="7" xfId="0" applyFont="1" applyBorder="1" applyAlignment="1">
      <alignment horizontal="center" vertical="center"/>
    </xf>
    <xf numFmtId="0" fontId="8" fillId="0" borderId="9" xfId="0" applyFont="1" applyBorder="1" applyAlignment="1">
      <alignment horizontal="center" vertical="center"/>
    </xf>
    <xf numFmtId="0" fontId="7" fillId="0" borderId="9" xfId="0" applyFont="1" applyBorder="1" applyAlignment="1">
      <alignment horizontal="center" vertical="center"/>
    </xf>
    <xf numFmtId="0" fontId="8" fillId="0" borderId="14" xfId="0" applyFont="1" applyBorder="1" applyAlignment="1">
      <alignment horizontal="center" vertical="center"/>
    </xf>
    <xf numFmtId="0" fontId="8" fillId="0" borderId="11" xfId="0" applyFont="1" applyBorder="1" applyAlignment="1">
      <alignment horizontal="center" vertical="center"/>
    </xf>
    <xf numFmtId="0" fontId="7" fillId="0" borderId="49" xfId="0" applyFont="1" applyBorder="1" applyAlignment="1">
      <alignment horizontal="center" vertical="center"/>
    </xf>
    <xf numFmtId="0" fontId="7" fillId="0" borderId="50"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7" fillId="0" borderId="29" xfId="0" applyFont="1" applyBorder="1" applyAlignment="1">
      <alignment horizontal="left" vertical="center" wrapText="1"/>
    </xf>
    <xf numFmtId="0" fontId="7" fillId="0" borderId="30" xfId="0" applyFont="1" applyBorder="1" applyAlignment="1">
      <alignment horizontal="left" vertical="center" wrapText="1"/>
    </xf>
    <xf numFmtId="0" fontId="7" fillId="0" borderId="31" xfId="0" applyFont="1" applyBorder="1" applyAlignment="1">
      <alignment horizontal="left" vertical="center" wrapText="1"/>
    </xf>
    <xf numFmtId="0" fontId="7" fillId="0" borderId="29" xfId="0" applyFont="1" applyBorder="1" applyAlignment="1">
      <alignment horizontal="left" vertical="center"/>
    </xf>
    <xf numFmtId="0" fontId="7" fillId="0" borderId="29" xfId="0" applyFont="1" applyBorder="1" applyAlignment="1">
      <alignment vertical="center"/>
    </xf>
    <xf numFmtId="0" fontId="7" fillId="0" borderId="26" xfId="0" applyFont="1" applyBorder="1">
      <alignment vertical="center"/>
    </xf>
    <xf numFmtId="0" fontId="7" fillId="0" borderId="26" xfId="0" applyFont="1" applyBorder="1" applyAlignment="1">
      <alignment vertical="center"/>
    </xf>
    <xf numFmtId="0" fontId="7" fillId="0" borderId="31" xfId="0" applyFont="1" applyBorder="1">
      <alignment vertical="center"/>
    </xf>
    <xf numFmtId="0" fontId="7" fillId="0" borderId="51" xfId="0" applyFont="1" applyBorder="1">
      <alignment vertical="center"/>
    </xf>
    <xf numFmtId="0" fontId="1" fillId="0" borderId="0" xfId="3" applyFont="1" applyAlignment="1">
      <alignment vertical="center"/>
    </xf>
    <xf numFmtId="0" fontId="10" fillId="0" borderId="0" xfId="3" applyFont="1" applyAlignment="1">
      <alignment horizontal="right" vertical="center" shrinkToFit="1"/>
    </xf>
    <xf numFmtId="0" fontId="10" fillId="0" borderId="0" xfId="3" applyFont="1" applyAlignment="1">
      <alignment horizontal="center" vertical="center" shrinkToFit="1"/>
    </xf>
    <xf numFmtId="0" fontId="10" fillId="0" borderId="0" xfId="3" applyFont="1" applyAlignment="1">
      <alignment vertical="center" shrinkToFit="1"/>
    </xf>
    <xf numFmtId="0" fontId="11" fillId="0" borderId="0" xfId="3" applyFont="1" applyAlignment="1">
      <alignment vertical="center"/>
    </xf>
    <xf numFmtId="0" fontId="1" fillId="2" borderId="52" xfId="3" applyFont="1" applyFill="1" applyBorder="1" applyAlignment="1">
      <alignment horizontal="centerContinuous" vertical="center"/>
    </xf>
    <xf numFmtId="0" fontId="10" fillId="3" borderId="3" xfId="3" applyFont="1" applyFill="1" applyBorder="1" applyAlignment="1">
      <alignment vertical="center" shrinkToFit="1"/>
    </xf>
    <xf numFmtId="0" fontId="10" fillId="0" borderId="53" xfId="3" applyFont="1" applyBorder="1" applyAlignment="1">
      <alignment horizontal="center" vertical="center" shrinkToFit="1"/>
    </xf>
    <xf numFmtId="0" fontId="10" fillId="0" borderId="2" xfId="3" applyFont="1" applyBorder="1" applyAlignment="1">
      <alignment horizontal="center" vertical="center" shrinkToFit="1"/>
    </xf>
    <xf numFmtId="0" fontId="10" fillId="0" borderId="35" xfId="3" applyFont="1" applyBorder="1" applyAlignment="1">
      <alignment horizontal="center" vertical="center" shrinkToFit="1"/>
    </xf>
    <xf numFmtId="0" fontId="10" fillId="0" borderId="54" xfId="3" applyFont="1" applyBorder="1" applyAlignment="1">
      <alignment vertical="center" shrinkToFit="1"/>
    </xf>
    <xf numFmtId="0" fontId="10" fillId="0" borderId="33" xfId="3" applyFont="1" applyBorder="1" applyAlignment="1">
      <alignment vertical="center" shrinkToFit="1"/>
    </xf>
    <xf numFmtId="0" fontId="10" fillId="0" borderId="35" xfId="3" applyFont="1" applyBorder="1" applyAlignment="1">
      <alignment vertical="center" shrinkToFit="1"/>
    </xf>
    <xf numFmtId="0" fontId="10" fillId="3" borderId="54" xfId="3" applyFont="1" applyFill="1" applyBorder="1" applyAlignment="1">
      <alignment vertical="center" shrinkToFit="1"/>
    </xf>
    <xf numFmtId="0" fontId="10" fillId="0" borderId="36" xfId="3" applyFont="1" applyBorder="1" applyAlignment="1">
      <alignment vertical="center" shrinkToFit="1"/>
    </xf>
    <xf numFmtId="0" fontId="10" fillId="0" borderId="34" xfId="3" applyFont="1" applyBorder="1" applyAlignment="1">
      <alignment vertical="center" shrinkToFit="1"/>
    </xf>
    <xf numFmtId="0" fontId="10" fillId="0" borderId="54" xfId="3" applyFont="1" applyBorder="1" applyAlignment="1">
      <alignment horizontal="center" vertical="center" shrinkToFit="1"/>
    </xf>
    <xf numFmtId="0" fontId="10" fillId="0" borderId="33" xfId="3" applyFont="1" applyBorder="1" applyAlignment="1">
      <alignment horizontal="center" vertical="center" shrinkToFit="1"/>
    </xf>
    <xf numFmtId="0" fontId="10" fillId="0" borderId="34" xfId="3" applyFont="1" applyBorder="1" applyAlignment="1">
      <alignment horizontal="center" vertical="center" shrinkToFit="1"/>
    </xf>
    <xf numFmtId="0" fontId="1" fillId="2" borderId="55" xfId="3" applyFont="1" applyFill="1" applyBorder="1" applyAlignment="1">
      <alignment horizontal="centerContinuous" vertical="center"/>
    </xf>
    <xf numFmtId="0" fontId="10" fillId="3" borderId="16" xfId="3" applyFont="1" applyFill="1" applyBorder="1" applyAlignment="1">
      <alignment vertical="center" shrinkToFit="1"/>
    </xf>
    <xf numFmtId="0" fontId="10" fillId="0" borderId="11" xfId="3" applyFont="1" applyBorder="1" applyAlignment="1">
      <alignment vertical="center" shrinkToFit="1"/>
    </xf>
    <xf numFmtId="0" fontId="12" fillId="0" borderId="11" xfId="3" applyFont="1" applyBorder="1" applyAlignment="1">
      <alignment vertical="center" shrinkToFit="1"/>
    </xf>
    <xf numFmtId="0" fontId="13" fillId="0" borderId="10" xfId="3" applyFont="1" applyBorder="1" applyAlignment="1">
      <alignment vertical="center" shrinkToFit="1"/>
    </xf>
    <xf numFmtId="0" fontId="12" fillId="0" borderId="10" xfId="3" applyFont="1" applyBorder="1" applyAlignment="1">
      <alignment vertical="center" shrinkToFit="1"/>
    </xf>
    <xf numFmtId="0" fontId="10" fillId="0" borderId="39" xfId="3" applyFont="1" applyBorder="1" applyAlignment="1">
      <alignment vertical="center" shrinkToFit="1"/>
    </xf>
    <xf numFmtId="0" fontId="10" fillId="0" borderId="20" xfId="3" applyFont="1" applyBorder="1" applyAlignment="1">
      <alignment vertical="center" shrinkToFit="1"/>
    </xf>
    <xf numFmtId="0" fontId="10" fillId="3" borderId="10" xfId="3" applyFont="1" applyFill="1" applyBorder="1" applyAlignment="1">
      <alignment vertical="center" shrinkToFit="1"/>
    </xf>
    <xf numFmtId="0" fontId="10" fillId="0" borderId="10" xfId="3" applyFont="1" applyBorder="1" applyAlignment="1">
      <alignment vertical="center" shrinkToFit="1"/>
    </xf>
    <xf numFmtId="0" fontId="10" fillId="0" borderId="17" xfId="3" applyFont="1" applyBorder="1" applyAlignment="1">
      <alignment vertical="center" shrinkToFit="1"/>
    </xf>
    <xf numFmtId="0" fontId="13" fillId="0" borderId="56" xfId="3" applyFont="1" applyBorder="1" applyAlignment="1">
      <alignment vertical="center" shrinkToFit="1"/>
    </xf>
    <xf numFmtId="0" fontId="10" fillId="0" borderId="21" xfId="3" applyFont="1" applyBorder="1" applyAlignment="1">
      <alignment vertical="center" shrinkToFit="1"/>
    </xf>
    <xf numFmtId="0" fontId="10" fillId="0" borderId="39" xfId="3" applyFont="1" applyBorder="1" applyAlignment="1">
      <alignment vertical="center" wrapText="1" shrinkToFit="1"/>
    </xf>
    <xf numFmtId="0" fontId="10" fillId="0" borderId="21" xfId="3" applyFont="1" applyBorder="1" applyAlignment="1">
      <alignment vertical="center" wrapText="1" shrinkToFit="1"/>
    </xf>
    <xf numFmtId="0" fontId="10" fillId="0" borderId="20" xfId="3" applyFont="1" applyBorder="1" applyAlignment="1">
      <alignment vertical="center" wrapText="1" shrinkToFit="1"/>
    </xf>
    <xf numFmtId="0" fontId="13" fillId="0" borderId="17" xfId="3" applyFont="1" applyBorder="1" applyAlignment="1">
      <alignment vertical="center" shrinkToFit="1"/>
    </xf>
    <xf numFmtId="0" fontId="13" fillId="0" borderId="40" xfId="3" applyFont="1" applyBorder="1" applyAlignment="1">
      <alignment vertical="center" shrinkToFit="1"/>
    </xf>
    <xf numFmtId="0" fontId="10" fillId="0" borderId="8" xfId="3" applyFont="1" applyBorder="1" applyAlignment="1">
      <alignment vertical="center" shrinkToFit="1"/>
    </xf>
    <xf numFmtId="0" fontId="12" fillId="0" borderId="17" xfId="3" applyFont="1" applyBorder="1" applyAlignment="1">
      <alignment vertical="center" shrinkToFit="1"/>
    </xf>
    <xf numFmtId="0" fontId="10" fillId="0" borderId="9" xfId="3" applyFont="1" applyBorder="1" applyAlignment="1">
      <alignment horizontal="right" vertical="center" shrinkToFit="1"/>
    </xf>
    <xf numFmtId="0" fontId="10" fillId="0" borderId="17" xfId="3" applyFont="1" applyBorder="1" applyAlignment="1">
      <alignment horizontal="right" vertical="center" shrinkToFit="1"/>
    </xf>
    <xf numFmtId="0" fontId="10" fillId="0" borderId="40" xfId="3" applyFont="1" applyBorder="1" applyAlignment="1">
      <alignment horizontal="right" vertical="center" shrinkToFit="1"/>
    </xf>
    <xf numFmtId="0" fontId="12" fillId="0" borderId="14" xfId="3" applyFont="1" applyFill="1" applyBorder="1" applyAlignment="1">
      <alignment vertical="center" wrapText="1" shrinkToFit="1"/>
    </xf>
    <xf numFmtId="0" fontId="12" fillId="0" borderId="15" xfId="3" applyFont="1" applyFill="1" applyBorder="1" applyAlignment="1">
      <alignment vertical="center" wrapText="1" shrinkToFit="1"/>
    </xf>
    <xf numFmtId="0" fontId="12" fillId="0" borderId="16" xfId="3" applyFont="1" applyFill="1" applyBorder="1" applyAlignment="1">
      <alignment vertical="center" wrapText="1" shrinkToFit="1"/>
    </xf>
    <xf numFmtId="0" fontId="10" fillId="0" borderId="9" xfId="3" applyFont="1" applyBorder="1" applyAlignment="1">
      <alignment vertical="center" shrinkToFit="1"/>
    </xf>
    <xf numFmtId="0" fontId="10" fillId="0" borderId="10" xfId="3" applyFont="1" applyBorder="1" applyAlignment="1">
      <alignment horizontal="center" vertical="center" shrinkToFit="1"/>
    </xf>
    <xf numFmtId="0" fontId="10" fillId="0" borderId="49" xfId="3" applyFont="1" applyBorder="1" applyAlignment="1">
      <alignment horizontal="right" vertical="center" shrinkToFit="1"/>
    </xf>
    <xf numFmtId="0" fontId="10" fillId="0" borderId="14" xfId="3" applyFont="1" applyBorder="1" applyAlignment="1">
      <alignment horizontal="center" vertical="center" wrapText="1" shrinkToFit="1"/>
    </xf>
    <xf numFmtId="0" fontId="10" fillId="0" borderId="15" xfId="3" applyFont="1" applyBorder="1" applyAlignment="1">
      <alignment horizontal="center" vertical="center" wrapText="1" shrinkToFit="1"/>
    </xf>
    <xf numFmtId="0" fontId="10" fillId="0" borderId="16" xfId="3" applyFont="1" applyBorder="1" applyAlignment="1">
      <alignment horizontal="center" vertical="center" wrapText="1" shrinkToFit="1"/>
    </xf>
    <xf numFmtId="0" fontId="10" fillId="0" borderId="9" xfId="3" applyFont="1" applyBorder="1" applyAlignment="1">
      <alignment horizontal="center" vertical="center" shrinkToFit="1"/>
    </xf>
    <xf numFmtId="0" fontId="10" fillId="0" borderId="11" xfId="3" applyFont="1" applyBorder="1" applyAlignment="1">
      <alignment horizontal="center" vertical="center" shrinkToFit="1"/>
    </xf>
    <xf numFmtId="0" fontId="10" fillId="0" borderId="49" xfId="3" applyFont="1" applyBorder="1" applyAlignment="1">
      <alignment horizontal="center" vertical="center" shrinkToFit="1"/>
    </xf>
    <xf numFmtId="0" fontId="10" fillId="0" borderId="22" xfId="3" applyFont="1" applyBorder="1" applyAlignment="1">
      <alignment horizontal="center" vertical="center" shrinkToFit="1"/>
    </xf>
    <xf numFmtId="0" fontId="10" fillId="0" borderId="7" xfId="3" applyFont="1" applyBorder="1" applyAlignment="1">
      <alignment horizontal="center" vertical="center" shrinkToFit="1"/>
    </xf>
    <xf numFmtId="0" fontId="10" fillId="3" borderId="9" xfId="3" applyFont="1" applyFill="1" applyBorder="1" applyAlignment="1">
      <alignment horizontal="center" vertical="center" shrinkToFit="1"/>
    </xf>
    <xf numFmtId="0" fontId="13" fillId="4" borderId="57" xfId="3" applyFont="1" applyFill="1" applyBorder="1" applyAlignment="1">
      <alignment horizontal="center" vertical="center" shrinkToFit="1"/>
    </xf>
    <xf numFmtId="0" fontId="10" fillId="0" borderId="17" xfId="3" applyFont="1" applyBorder="1" applyAlignment="1">
      <alignment horizontal="center" vertical="center" shrinkToFit="1"/>
    </xf>
    <xf numFmtId="0" fontId="10" fillId="0" borderId="39" xfId="3" applyFont="1" applyBorder="1" applyAlignment="1">
      <alignment horizontal="center" vertical="center" shrinkToFit="1"/>
    </xf>
    <xf numFmtId="0" fontId="10" fillId="0" borderId="20" xfId="3" applyFont="1" applyBorder="1" applyAlignment="1">
      <alignment horizontal="center" vertical="center" shrinkToFit="1"/>
    </xf>
    <xf numFmtId="0" fontId="10" fillId="3" borderId="11" xfId="3" applyFont="1" applyFill="1" applyBorder="1" applyAlignment="1">
      <alignment horizontal="center" vertical="center" shrinkToFit="1"/>
    </xf>
    <xf numFmtId="177" fontId="10" fillId="2" borderId="11" xfId="3" applyNumberFormat="1" applyFont="1" applyFill="1" applyBorder="1" applyAlignment="1" applyProtection="1">
      <alignment horizontal="center" vertical="center" shrinkToFit="1"/>
      <protection locked="0"/>
    </xf>
    <xf numFmtId="0" fontId="13" fillId="4" borderId="56" xfId="3" applyFont="1" applyFill="1" applyBorder="1" applyAlignment="1">
      <alignment horizontal="center" vertical="center" shrinkToFit="1"/>
    </xf>
    <xf numFmtId="0" fontId="10" fillId="3" borderId="16" xfId="3" applyFont="1" applyFill="1" applyBorder="1" applyAlignment="1">
      <alignment horizontal="center" vertical="center" shrinkToFit="1"/>
    </xf>
    <xf numFmtId="0" fontId="10" fillId="0" borderId="57" xfId="3" applyFont="1" applyBorder="1" applyAlignment="1">
      <alignment horizontal="center" vertical="center" shrinkToFit="1"/>
    </xf>
    <xf numFmtId="0" fontId="10" fillId="0" borderId="14" xfId="3" applyFont="1" applyBorder="1" applyAlignment="1">
      <alignment horizontal="center" vertical="center" shrinkToFit="1"/>
    </xf>
    <xf numFmtId="0" fontId="10" fillId="0" borderId="16" xfId="3" applyFont="1" applyBorder="1" applyAlignment="1">
      <alignment horizontal="center" vertical="center" shrinkToFit="1"/>
    </xf>
    <xf numFmtId="0" fontId="10" fillId="0" borderId="58" xfId="3" applyFont="1" applyBorder="1" applyAlignment="1">
      <alignment horizontal="center" vertical="center" shrinkToFit="1"/>
    </xf>
    <xf numFmtId="0" fontId="10" fillId="3" borderId="59" xfId="3" applyFont="1" applyFill="1" applyBorder="1" applyAlignment="1">
      <alignment horizontal="center" vertical="center" shrinkToFit="1"/>
    </xf>
    <xf numFmtId="2" fontId="10" fillId="2" borderId="59" xfId="3" applyNumberFormat="1" applyFont="1" applyFill="1" applyBorder="1" applyAlignment="1" applyProtection="1">
      <alignment horizontal="center" vertical="center" shrinkToFit="1"/>
      <protection locked="0"/>
    </xf>
    <xf numFmtId="0" fontId="13" fillId="4" borderId="40" xfId="3" applyFont="1" applyFill="1" applyBorder="1" applyAlignment="1">
      <alignment horizontal="center" vertical="center" shrinkToFit="1"/>
    </xf>
    <xf numFmtId="38" fontId="10" fillId="5" borderId="11" xfId="1" applyNumberFormat="1" applyFont="1" applyFill="1" applyBorder="1" applyAlignment="1" applyProtection="1">
      <alignment horizontal="center" vertical="center" shrinkToFit="1"/>
      <protection locked="0"/>
    </xf>
    <xf numFmtId="38" fontId="10" fillId="5" borderId="57" xfId="1" applyNumberFormat="1" applyFont="1" applyFill="1" applyBorder="1" applyAlignment="1" applyProtection="1">
      <alignment horizontal="center" vertical="center" shrinkToFit="1"/>
      <protection locked="0"/>
    </xf>
    <xf numFmtId="38" fontId="13" fillId="4" borderId="60" xfId="1" applyFont="1" applyFill="1" applyBorder="1" applyAlignment="1">
      <alignment horizontal="center" vertical="center" shrinkToFit="1"/>
    </xf>
    <xf numFmtId="38" fontId="10" fillId="0" borderId="61" xfId="1" applyFont="1" applyFill="1" applyBorder="1" applyAlignment="1" applyProtection="1">
      <alignment horizontal="center" vertical="center" shrinkToFit="1"/>
      <protection locked="0"/>
    </xf>
    <xf numFmtId="177" fontId="10" fillId="5" borderId="16" xfId="3" applyNumberFormat="1" applyFont="1" applyFill="1" applyBorder="1" applyAlignment="1" applyProtection="1">
      <alignment horizontal="center" vertical="center" shrinkToFit="1"/>
      <protection locked="0"/>
    </xf>
    <xf numFmtId="177" fontId="10" fillId="5" borderId="14" xfId="3" applyNumberFormat="1" applyFont="1" applyFill="1" applyBorder="1" applyAlignment="1" applyProtection="1">
      <alignment horizontal="center" vertical="center" shrinkToFit="1"/>
      <protection locked="0"/>
    </xf>
    <xf numFmtId="0" fontId="13" fillId="4" borderId="60" xfId="3" applyFont="1" applyFill="1" applyBorder="1" applyAlignment="1">
      <alignment horizontal="right" vertical="center" shrinkToFit="1"/>
    </xf>
    <xf numFmtId="178" fontId="10" fillId="5" borderId="16" xfId="3" applyNumberFormat="1" applyFont="1" applyFill="1" applyBorder="1" applyAlignment="1" applyProtection="1">
      <alignment horizontal="center" vertical="center" shrinkToFit="1"/>
      <protection locked="0"/>
    </xf>
    <xf numFmtId="178" fontId="10" fillId="5" borderId="9" xfId="3" applyNumberFormat="1" applyFont="1" applyFill="1" applyBorder="1" applyAlignment="1" applyProtection="1">
      <alignment horizontal="center" vertical="center" shrinkToFit="1"/>
      <protection locked="0"/>
    </xf>
    <xf numFmtId="38" fontId="10" fillId="0" borderId="11" xfId="1" applyNumberFormat="1" applyFont="1" applyFill="1" applyBorder="1" applyAlignment="1" applyProtection="1">
      <alignment horizontal="center" vertical="center" shrinkToFit="1"/>
      <protection locked="0"/>
    </xf>
    <xf numFmtId="177" fontId="10" fillId="0" borderId="9" xfId="3" applyNumberFormat="1" applyFont="1" applyFill="1" applyBorder="1" applyAlignment="1" applyProtection="1">
      <alignment horizontal="center" vertical="center" shrinkToFit="1"/>
      <protection locked="0"/>
    </xf>
    <xf numFmtId="178" fontId="10" fillId="4" borderId="9" xfId="3" applyNumberFormat="1" applyFont="1" applyFill="1" applyBorder="1" applyAlignment="1">
      <alignment horizontal="center" vertical="center" shrinkToFit="1"/>
    </xf>
    <xf numFmtId="38" fontId="10" fillId="4" borderId="9" xfId="1" applyFont="1" applyFill="1" applyBorder="1" applyAlignment="1">
      <alignment horizontal="center" vertical="center" shrinkToFit="1"/>
    </xf>
    <xf numFmtId="177" fontId="10" fillId="2" borderId="9" xfId="3" applyNumberFormat="1" applyFont="1" applyFill="1" applyBorder="1" applyAlignment="1" applyProtection="1">
      <alignment horizontal="center" vertical="center" shrinkToFit="1"/>
      <protection locked="0"/>
    </xf>
    <xf numFmtId="177" fontId="10" fillId="2" borderId="14" xfId="3" applyNumberFormat="1" applyFont="1" applyFill="1" applyBorder="1" applyAlignment="1" applyProtection="1">
      <alignment horizontal="center" vertical="center" shrinkToFit="1"/>
      <protection locked="0"/>
    </xf>
    <xf numFmtId="178" fontId="13" fillId="4" borderId="60" xfId="3" applyNumberFormat="1" applyFont="1" applyFill="1" applyBorder="1" applyAlignment="1">
      <alignment horizontal="center" vertical="center" shrinkToFit="1"/>
    </xf>
    <xf numFmtId="0" fontId="10" fillId="0" borderId="11" xfId="3" applyFont="1" applyFill="1" applyBorder="1" applyAlignment="1" applyProtection="1">
      <alignment horizontal="center" vertical="center" shrinkToFit="1"/>
      <protection locked="0"/>
    </xf>
    <xf numFmtId="178" fontId="10" fillId="0" borderId="11" xfId="3" applyNumberFormat="1" applyFont="1" applyFill="1" applyBorder="1" applyAlignment="1" applyProtection="1">
      <alignment horizontal="center" vertical="center" shrinkToFit="1"/>
      <protection locked="0"/>
    </xf>
    <xf numFmtId="2" fontId="10" fillId="4" borderId="9" xfId="3" applyNumberFormat="1" applyFont="1" applyFill="1" applyBorder="1" applyAlignment="1">
      <alignment horizontal="center" vertical="center" shrinkToFit="1"/>
    </xf>
    <xf numFmtId="0" fontId="10" fillId="4" borderId="9" xfId="3" applyFont="1" applyFill="1" applyBorder="1" applyAlignment="1">
      <alignment horizontal="center" vertical="center" shrinkToFit="1"/>
    </xf>
    <xf numFmtId="0" fontId="10" fillId="3" borderId="62" xfId="3" applyFont="1" applyFill="1" applyBorder="1" applyAlignment="1">
      <alignment horizontal="center" vertical="center" shrinkToFit="1"/>
    </xf>
    <xf numFmtId="0" fontId="10" fillId="0" borderId="11" xfId="3" quotePrefix="1" applyFont="1" applyFill="1" applyBorder="1" applyAlignment="1" applyProtection="1">
      <alignment horizontal="center" vertical="center" shrinkToFit="1"/>
      <protection locked="0"/>
    </xf>
    <xf numFmtId="2" fontId="10" fillId="0" borderId="62" xfId="3" applyNumberFormat="1" applyFont="1" applyFill="1" applyBorder="1" applyAlignment="1" applyProtection="1">
      <alignment horizontal="center" vertical="center" shrinkToFit="1"/>
      <protection locked="0"/>
    </xf>
    <xf numFmtId="2" fontId="10" fillId="0" borderId="11" xfId="3" applyNumberFormat="1" applyFont="1" applyFill="1" applyBorder="1" applyAlignment="1" applyProtection="1">
      <alignment horizontal="center" vertical="center" shrinkToFit="1"/>
      <protection locked="0"/>
    </xf>
    <xf numFmtId="2" fontId="10" fillId="4" borderId="62" xfId="3" applyNumberFormat="1" applyFont="1" applyFill="1" applyBorder="1" applyAlignment="1">
      <alignment horizontal="center" vertical="center" shrinkToFit="1"/>
    </xf>
    <xf numFmtId="1" fontId="10" fillId="0" borderId="62" xfId="3" applyNumberFormat="1" applyFont="1" applyFill="1" applyBorder="1" applyAlignment="1" applyProtection="1">
      <alignment horizontal="center" vertical="center" shrinkToFit="1"/>
      <protection locked="0"/>
    </xf>
    <xf numFmtId="178" fontId="10" fillId="4" borderId="62" xfId="3" applyNumberFormat="1" applyFont="1" applyFill="1" applyBorder="1" applyAlignment="1">
      <alignment horizontal="center" vertical="center" shrinkToFit="1"/>
    </xf>
    <xf numFmtId="177" fontId="10" fillId="4" borderId="62" xfId="3" applyNumberFormat="1" applyFont="1" applyFill="1" applyBorder="1" applyAlignment="1">
      <alignment horizontal="center" vertical="center" shrinkToFit="1"/>
    </xf>
    <xf numFmtId="0" fontId="10" fillId="0" borderId="62" xfId="3" applyFont="1" applyFill="1" applyBorder="1" applyAlignment="1" applyProtection="1">
      <alignment horizontal="center" vertical="center" shrinkToFit="1"/>
      <protection locked="0"/>
    </xf>
    <xf numFmtId="177" fontId="10" fillId="4" borderId="63" xfId="3" applyNumberFormat="1" applyFont="1" applyFill="1" applyBorder="1" applyAlignment="1">
      <alignment horizontal="center" vertical="center" shrinkToFit="1"/>
    </xf>
    <xf numFmtId="178" fontId="13" fillId="4" borderId="52" xfId="3" applyNumberFormat="1" applyFont="1" applyFill="1" applyBorder="1" applyAlignment="1">
      <alignment horizontal="center" vertical="center" shrinkToFit="1"/>
    </xf>
    <xf numFmtId="177" fontId="13" fillId="4" borderId="5" xfId="3" applyNumberFormat="1" applyFont="1" applyFill="1" applyBorder="1" applyAlignment="1">
      <alignment horizontal="center" vertical="center" shrinkToFit="1"/>
    </xf>
    <xf numFmtId="49" fontId="10" fillId="0" borderId="11" xfId="3" applyNumberFormat="1" applyFont="1" applyFill="1" applyBorder="1" applyAlignment="1" applyProtection="1">
      <alignment horizontal="center" vertical="center" shrinkToFit="1"/>
      <protection locked="0"/>
    </xf>
    <xf numFmtId="0" fontId="12" fillId="3" borderId="16" xfId="3" applyFont="1" applyFill="1" applyBorder="1" applyAlignment="1">
      <alignment horizontal="center" vertical="center" shrinkToFit="1"/>
    </xf>
    <xf numFmtId="178" fontId="13" fillId="2" borderId="11" xfId="3" applyNumberFormat="1" applyFont="1" applyFill="1" applyBorder="1" applyAlignment="1" applyProtection="1">
      <alignment horizontal="center" vertical="center" shrinkToFit="1"/>
      <protection locked="0"/>
    </xf>
    <xf numFmtId="177" fontId="13" fillId="2" borderId="9" xfId="3" applyNumberFormat="1" applyFont="1" applyFill="1" applyBorder="1" applyAlignment="1" applyProtection="1">
      <alignment horizontal="center" vertical="center" shrinkToFit="1"/>
      <protection locked="0"/>
    </xf>
    <xf numFmtId="2" fontId="13" fillId="2" borderId="9" xfId="3" applyNumberFormat="1" applyFont="1" applyFill="1" applyBorder="1" applyAlignment="1" applyProtection="1">
      <alignment horizontal="center" vertical="center" shrinkToFit="1"/>
      <protection locked="0"/>
    </xf>
    <xf numFmtId="179" fontId="13" fillId="4" borderId="11" xfId="3" applyNumberFormat="1" applyFont="1" applyFill="1" applyBorder="1" applyAlignment="1">
      <alignment horizontal="center" vertical="center" shrinkToFit="1"/>
    </xf>
    <xf numFmtId="180" fontId="13" fillId="4" borderId="57" xfId="3" applyNumberFormat="1" applyFont="1" applyFill="1" applyBorder="1" applyAlignment="1">
      <alignment horizontal="right" vertical="center" shrinkToFit="1"/>
    </xf>
    <xf numFmtId="38" fontId="10" fillId="5" borderId="10" xfId="1" applyNumberFormat="1" applyFont="1" applyFill="1" applyBorder="1" applyAlignment="1" applyProtection="1">
      <alignment horizontal="center" vertical="center" shrinkToFit="1"/>
      <protection locked="0"/>
    </xf>
    <xf numFmtId="38" fontId="10" fillId="5" borderId="56" xfId="1" applyNumberFormat="1" applyFont="1" applyFill="1" applyBorder="1" applyAlignment="1" applyProtection="1">
      <alignment horizontal="center" vertical="center" shrinkToFit="1"/>
      <protection locked="0"/>
    </xf>
    <xf numFmtId="38" fontId="13" fillId="4" borderId="64" xfId="1" applyFont="1" applyFill="1" applyBorder="1" applyAlignment="1">
      <alignment horizontal="center" vertical="center" shrinkToFit="1"/>
    </xf>
    <xf numFmtId="38" fontId="10" fillId="0" borderId="64" xfId="1" applyFont="1" applyFill="1" applyBorder="1" applyAlignment="1" applyProtection="1">
      <alignment horizontal="center" vertical="center" shrinkToFit="1"/>
      <protection locked="0"/>
    </xf>
    <xf numFmtId="0" fontId="13" fillId="4" borderId="64" xfId="3" applyFont="1" applyFill="1" applyBorder="1" applyAlignment="1">
      <alignment horizontal="right" vertical="center" shrinkToFit="1"/>
    </xf>
    <xf numFmtId="38" fontId="10" fillId="0" borderId="10" xfId="1" applyNumberFormat="1" applyFont="1" applyFill="1" applyBorder="1" applyAlignment="1" applyProtection="1">
      <alignment horizontal="center" vertical="center" shrinkToFit="1"/>
      <protection locked="0"/>
    </xf>
    <xf numFmtId="178" fontId="13" fillId="4" borderId="64" xfId="3" applyNumberFormat="1" applyFont="1" applyFill="1" applyBorder="1" applyAlignment="1">
      <alignment horizontal="center" vertical="center" shrinkToFit="1"/>
    </xf>
    <xf numFmtId="0" fontId="10" fillId="0" borderId="10" xfId="3" applyFont="1" applyFill="1" applyBorder="1" applyAlignment="1" applyProtection="1">
      <alignment horizontal="center" vertical="center" shrinkToFit="1"/>
      <protection locked="0"/>
    </xf>
    <xf numFmtId="178" fontId="10" fillId="0" borderId="10" xfId="3" applyNumberFormat="1" applyFont="1" applyFill="1" applyBorder="1" applyAlignment="1" applyProtection="1">
      <alignment horizontal="center" vertical="center" shrinkToFit="1"/>
      <protection locked="0"/>
    </xf>
    <xf numFmtId="0" fontId="10" fillId="3" borderId="65" xfId="3" applyFont="1" applyFill="1" applyBorder="1" applyAlignment="1">
      <alignment horizontal="center" vertical="center" shrinkToFit="1"/>
    </xf>
    <xf numFmtId="0" fontId="10" fillId="0" borderId="66" xfId="3" applyFont="1" applyFill="1" applyBorder="1" applyAlignment="1" applyProtection="1">
      <alignment horizontal="center" vertical="center" shrinkToFit="1"/>
      <protection locked="0"/>
    </xf>
    <xf numFmtId="2" fontId="10" fillId="0" borderId="65" xfId="3" applyNumberFormat="1" applyFont="1" applyFill="1" applyBorder="1" applyAlignment="1" applyProtection="1">
      <alignment horizontal="center" vertical="center" shrinkToFit="1"/>
      <protection locked="0"/>
    </xf>
    <xf numFmtId="2" fontId="10" fillId="0" borderId="66" xfId="3" applyNumberFormat="1" applyFont="1" applyFill="1" applyBorder="1" applyAlignment="1" applyProtection="1">
      <alignment horizontal="center" vertical="center" shrinkToFit="1"/>
      <protection locked="0"/>
    </xf>
    <xf numFmtId="2" fontId="10" fillId="4" borderId="65" xfId="3" applyNumberFormat="1" applyFont="1" applyFill="1" applyBorder="1" applyAlignment="1">
      <alignment horizontal="center" vertical="center" shrinkToFit="1"/>
    </xf>
    <xf numFmtId="1" fontId="10" fillId="0" borderId="65" xfId="3" applyNumberFormat="1" applyFont="1" applyFill="1" applyBorder="1" applyAlignment="1" applyProtection="1">
      <alignment horizontal="center" vertical="center" shrinkToFit="1"/>
      <protection locked="0"/>
    </xf>
    <xf numFmtId="178" fontId="10" fillId="4" borderId="65" xfId="3" applyNumberFormat="1" applyFont="1" applyFill="1" applyBorder="1" applyAlignment="1">
      <alignment horizontal="center" vertical="center" shrinkToFit="1"/>
    </xf>
    <xf numFmtId="177" fontId="10" fillId="4" borderId="65" xfId="3" applyNumberFormat="1" applyFont="1" applyFill="1" applyBorder="1" applyAlignment="1">
      <alignment horizontal="center" vertical="center" shrinkToFit="1"/>
    </xf>
    <xf numFmtId="0" fontId="10" fillId="0" borderId="65" xfId="3" applyFont="1" applyFill="1" applyBorder="1" applyAlignment="1" applyProtection="1">
      <alignment horizontal="center" vertical="center" shrinkToFit="1"/>
      <protection locked="0"/>
    </xf>
    <xf numFmtId="177" fontId="10" fillId="4" borderId="67" xfId="3" applyNumberFormat="1" applyFont="1" applyFill="1" applyBorder="1" applyAlignment="1">
      <alignment horizontal="center" vertical="center" shrinkToFit="1"/>
    </xf>
    <xf numFmtId="178" fontId="13" fillId="4" borderId="55" xfId="3" applyNumberFormat="1" applyFont="1" applyFill="1" applyBorder="1" applyAlignment="1">
      <alignment horizontal="center" vertical="center" shrinkToFit="1"/>
    </xf>
    <xf numFmtId="177" fontId="13" fillId="4" borderId="68" xfId="3" applyNumberFormat="1" applyFont="1" applyFill="1" applyBorder="1" applyAlignment="1">
      <alignment horizontal="center" vertical="center" shrinkToFit="1"/>
    </xf>
    <xf numFmtId="49" fontId="10" fillId="0" borderId="10" xfId="3" applyNumberFormat="1" applyFont="1" applyFill="1" applyBorder="1" applyAlignment="1" applyProtection="1">
      <alignment horizontal="center" vertical="center" shrinkToFit="1"/>
      <protection locked="0"/>
    </xf>
    <xf numFmtId="178" fontId="13" fillId="2" borderId="10" xfId="3" applyNumberFormat="1" applyFont="1" applyFill="1" applyBorder="1" applyAlignment="1" applyProtection="1">
      <alignment horizontal="center" vertical="center" shrinkToFit="1"/>
      <protection locked="0"/>
    </xf>
    <xf numFmtId="179" fontId="13" fillId="4" borderId="10" xfId="3" applyNumberFormat="1" applyFont="1" applyFill="1" applyBorder="1" applyAlignment="1">
      <alignment horizontal="center" vertical="center" shrinkToFit="1"/>
    </xf>
    <xf numFmtId="180" fontId="13" fillId="4" borderId="56" xfId="3" applyNumberFormat="1" applyFont="1" applyFill="1" applyBorder="1" applyAlignment="1">
      <alignment horizontal="right" vertical="center" shrinkToFit="1"/>
    </xf>
    <xf numFmtId="38" fontId="10" fillId="5" borderId="17" xfId="1" applyNumberFormat="1" applyFont="1" applyFill="1" applyBorder="1" applyAlignment="1" applyProtection="1">
      <alignment horizontal="center" vertical="center" shrinkToFit="1"/>
      <protection locked="0"/>
    </xf>
    <xf numFmtId="38" fontId="10" fillId="5" borderId="40" xfId="1" applyNumberFormat="1" applyFont="1" applyFill="1" applyBorder="1" applyAlignment="1" applyProtection="1">
      <alignment horizontal="center" vertical="center" shrinkToFit="1"/>
      <protection locked="0"/>
    </xf>
    <xf numFmtId="38" fontId="13" fillId="4" borderId="69" xfId="1" applyFont="1" applyFill="1" applyBorder="1" applyAlignment="1">
      <alignment horizontal="center" vertical="center" shrinkToFit="1"/>
    </xf>
    <xf numFmtId="38" fontId="10" fillId="0" borderId="69" xfId="1" applyFont="1" applyFill="1" applyBorder="1" applyAlignment="1" applyProtection="1">
      <alignment horizontal="center" vertical="center" shrinkToFit="1"/>
      <protection locked="0"/>
    </xf>
    <xf numFmtId="38" fontId="10" fillId="0" borderId="17" xfId="1" applyNumberFormat="1" applyFont="1" applyFill="1" applyBorder="1" applyAlignment="1" applyProtection="1">
      <alignment horizontal="center" vertical="center" shrinkToFit="1"/>
      <protection locked="0"/>
    </xf>
    <xf numFmtId="178" fontId="13" fillId="4" borderId="69" xfId="3" applyNumberFormat="1" applyFont="1" applyFill="1" applyBorder="1" applyAlignment="1">
      <alignment horizontal="center" vertical="center" shrinkToFit="1"/>
    </xf>
    <xf numFmtId="0" fontId="10" fillId="0" borderId="17" xfId="3" applyFont="1" applyFill="1" applyBorder="1" applyAlignment="1" applyProtection="1">
      <alignment horizontal="center" vertical="center" shrinkToFit="1"/>
      <protection locked="0"/>
    </xf>
    <xf numFmtId="178" fontId="10" fillId="0" borderId="17" xfId="3" applyNumberFormat="1" applyFont="1" applyFill="1" applyBorder="1" applyAlignment="1" applyProtection="1">
      <alignment horizontal="center" vertical="center" shrinkToFit="1"/>
      <protection locked="0"/>
    </xf>
    <xf numFmtId="177" fontId="10" fillId="2" borderId="62" xfId="3" applyNumberFormat="1" applyFont="1" applyFill="1" applyBorder="1" applyAlignment="1" applyProtection="1">
      <alignment horizontal="center" vertical="center" shrinkToFit="1"/>
      <protection locked="0"/>
    </xf>
    <xf numFmtId="178" fontId="13" fillId="2" borderId="17" xfId="3" applyNumberFormat="1" applyFont="1" applyFill="1" applyBorder="1" applyAlignment="1" applyProtection="1">
      <alignment horizontal="center" vertical="center" shrinkToFit="1"/>
      <protection locked="0"/>
    </xf>
    <xf numFmtId="0" fontId="1" fillId="0" borderId="11" xfId="3" applyFont="1" applyBorder="1" applyAlignment="1">
      <alignment vertical="center"/>
    </xf>
    <xf numFmtId="0" fontId="1" fillId="2" borderId="11" xfId="3" applyFont="1" applyFill="1" applyBorder="1" applyAlignment="1">
      <alignment vertical="center"/>
    </xf>
    <xf numFmtId="0" fontId="1" fillId="4" borderId="11" xfId="3" applyFont="1" applyFill="1" applyBorder="1" applyAlignment="1">
      <alignment vertical="center"/>
    </xf>
    <xf numFmtId="181" fontId="10" fillId="4" borderId="11" xfId="1" applyNumberFormat="1" applyFont="1" applyFill="1" applyBorder="1" applyAlignment="1">
      <alignment horizontal="center" vertical="center" shrinkToFit="1"/>
    </xf>
    <xf numFmtId="181" fontId="10" fillId="4" borderId="57" xfId="1" applyNumberFormat="1" applyFont="1" applyFill="1" applyBorder="1" applyAlignment="1">
      <alignment horizontal="center" vertical="center" shrinkToFit="1"/>
    </xf>
    <xf numFmtId="181" fontId="13" fillId="4" borderId="61" xfId="1" applyNumberFormat="1" applyFont="1" applyFill="1" applyBorder="1" applyAlignment="1">
      <alignment horizontal="center" vertical="center" shrinkToFit="1"/>
    </xf>
    <xf numFmtId="181" fontId="10" fillId="4" borderId="61" xfId="1" applyNumberFormat="1" applyFont="1" applyFill="1" applyBorder="1" applyAlignment="1">
      <alignment horizontal="center" vertical="center" shrinkToFit="1"/>
    </xf>
    <xf numFmtId="0" fontId="13" fillId="4" borderId="64" xfId="3" applyFont="1" applyFill="1" applyBorder="1" applyAlignment="1" applyProtection="1">
      <alignment horizontal="left" vertical="center" shrinkToFit="1"/>
      <protection locked="0"/>
    </xf>
    <xf numFmtId="182" fontId="10" fillId="4" borderId="9" xfId="3" applyNumberFormat="1" applyFont="1" applyFill="1" applyBorder="1" applyAlignment="1">
      <alignment horizontal="center" vertical="center" shrinkToFit="1"/>
    </xf>
    <xf numFmtId="178" fontId="13" fillId="0" borderId="61" xfId="3" applyNumberFormat="1" applyFont="1" applyFill="1" applyBorder="1" applyAlignment="1" applyProtection="1">
      <alignment horizontal="center" vertical="center" shrinkToFit="1"/>
      <protection locked="0"/>
    </xf>
    <xf numFmtId="178" fontId="10" fillId="4" borderId="11" xfId="3" applyNumberFormat="1" applyFont="1" applyFill="1" applyBorder="1" applyAlignment="1">
      <alignment horizontal="center" vertical="center" shrinkToFit="1"/>
    </xf>
    <xf numFmtId="178" fontId="12" fillId="0" borderId="11" xfId="3" applyNumberFormat="1" applyFont="1" applyFill="1" applyBorder="1" applyAlignment="1">
      <alignment vertical="center" shrinkToFit="1"/>
    </xf>
    <xf numFmtId="0" fontId="10" fillId="3" borderId="17" xfId="3" applyFont="1" applyFill="1" applyBorder="1" applyAlignment="1">
      <alignment horizontal="center" vertical="center" shrinkToFit="1"/>
    </xf>
    <xf numFmtId="178" fontId="10" fillId="2" borderId="17" xfId="3" applyNumberFormat="1" applyFont="1" applyFill="1" applyBorder="1" applyAlignment="1" applyProtection="1">
      <alignment horizontal="center" vertical="center" shrinkToFit="1"/>
      <protection locked="0"/>
    </xf>
    <xf numFmtId="0" fontId="13" fillId="2" borderId="11" xfId="3" applyNumberFormat="1" applyFont="1" applyFill="1" applyBorder="1" applyAlignment="1" applyProtection="1">
      <alignment horizontal="center" vertical="center" shrinkToFit="1"/>
      <protection locked="0"/>
    </xf>
    <xf numFmtId="178" fontId="13" fillId="4" borderId="56" xfId="3" applyNumberFormat="1" applyFont="1" applyFill="1" applyBorder="1" applyAlignment="1">
      <alignment horizontal="left" vertical="center" shrinkToFit="1"/>
    </xf>
    <xf numFmtId="0" fontId="1" fillId="0" borderId="17" xfId="3" applyFont="1" applyBorder="1" applyAlignment="1">
      <alignment vertical="center"/>
    </xf>
    <xf numFmtId="0" fontId="1" fillId="2" borderId="17" xfId="3" applyFont="1" applyFill="1" applyBorder="1" applyAlignment="1">
      <alignment vertical="center"/>
    </xf>
    <xf numFmtId="0" fontId="1" fillId="4" borderId="17" xfId="3" applyFont="1" applyFill="1" applyBorder="1" applyAlignment="1">
      <alignment vertical="center"/>
    </xf>
    <xf numFmtId="181" fontId="10" fillId="4" borderId="17" xfId="1" applyNumberFormat="1" applyFont="1" applyFill="1" applyBorder="1" applyAlignment="1">
      <alignment horizontal="center" vertical="center" shrinkToFit="1"/>
    </xf>
    <xf numFmtId="181" fontId="10" fillId="4" borderId="40" xfId="1" applyNumberFormat="1" applyFont="1" applyFill="1" applyBorder="1" applyAlignment="1">
      <alignment horizontal="center" vertical="center" shrinkToFit="1"/>
    </xf>
    <xf numFmtId="181" fontId="13" fillId="4" borderId="70" xfId="1" applyNumberFormat="1" applyFont="1" applyFill="1" applyBorder="1" applyAlignment="1">
      <alignment horizontal="center" vertical="center" shrinkToFit="1"/>
    </xf>
    <xf numFmtId="181" fontId="10" fillId="4" borderId="69" xfId="1" applyNumberFormat="1" applyFont="1" applyFill="1" applyBorder="1" applyAlignment="1">
      <alignment horizontal="center" vertical="center" shrinkToFit="1"/>
    </xf>
    <xf numFmtId="0" fontId="13" fillId="4" borderId="70" xfId="3" applyFont="1" applyFill="1" applyBorder="1" applyAlignment="1" applyProtection="1">
      <alignment horizontal="left" vertical="center" shrinkToFit="1"/>
      <protection locked="0"/>
    </xf>
    <xf numFmtId="0" fontId="10" fillId="3" borderId="17" xfId="3" applyFont="1" applyFill="1" applyBorder="1" applyAlignment="1">
      <alignment vertical="center" shrinkToFit="1"/>
    </xf>
    <xf numFmtId="178" fontId="13" fillId="0" borderId="70" xfId="3" applyNumberFormat="1" applyFont="1" applyFill="1" applyBorder="1" applyAlignment="1" applyProtection="1">
      <alignment horizontal="center" vertical="center" shrinkToFit="1"/>
      <protection locked="0"/>
    </xf>
    <xf numFmtId="178" fontId="10" fillId="4" borderId="17" xfId="3" applyNumberFormat="1" applyFont="1" applyFill="1" applyBorder="1" applyAlignment="1">
      <alignment horizontal="center" vertical="center" shrinkToFit="1"/>
    </xf>
    <xf numFmtId="178" fontId="12" fillId="0" borderId="17" xfId="3" applyNumberFormat="1" applyFont="1" applyFill="1" applyBorder="1" applyAlignment="1">
      <alignment vertical="center" shrinkToFit="1"/>
    </xf>
    <xf numFmtId="0" fontId="10" fillId="0" borderId="59" xfId="3" applyFont="1" applyFill="1" applyBorder="1" applyAlignment="1" applyProtection="1">
      <alignment horizontal="center" vertical="center" shrinkToFit="1"/>
      <protection locked="0"/>
    </xf>
    <xf numFmtId="2" fontId="10" fillId="0" borderId="59" xfId="3" applyNumberFormat="1" applyFont="1" applyFill="1" applyBorder="1" applyAlignment="1" applyProtection="1">
      <alignment horizontal="center" vertical="center" shrinkToFit="1"/>
      <protection locked="0"/>
    </xf>
    <xf numFmtId="2" fontId="10" fillId="4" borderId="59" xfId="3" applyNumberFormat="1" applyFont="1" applyFill="1" applyBorder="1" applyAlignment="1">
      <alignment horizontal="center" vertical="center" shrinkToFit="1"/>
    </xf>
    <xf numFmtId="1" fontId="10" fillId="0" borderId="59" xfId="3" applyNumberFormat="1" applyFont="1" applyFill="1" applyBorder="1" applyAlignment="1" applyProtection="1">
      <alignment horizontal="center" vertical="center" shrinkToFit="1"/>
      <protection locked="0"/>
    </xf>
    <xf numFmtId="178" fontId="10" fillId="4" borderId="59" xfId="3" applyNumberFormat="1" applyFont="1" applyFill="1" applyBorder="1" applyAlignment="1">
      <alignment horizontal="center" vertical="center" shrinkToFit="1"/>
    </xf>
    <xf numFmtId="177" fontId="10" fillId="4" borderId="59" xfId="3" applyNumberFormat="1" applyFont="1" applyFill="1" applyBorder="1" applyAlignment="1">
      <alignment horizontal="center" vertical="center" shrinkToFit="1"/>
    </xf>
    <xf numFmtId="177" fontId="10" fillId="4" borderId="71" xfId="3" applyNumberFormat="1" applyFont="1" applyFill="1" applyBorder="1" applyAlignment="1">
      <alignment horizontal="center" vertical="center" shrinkToFit="1"/>
    </xf>
    <xf numFmtId="178" fontId="13" fillId="4" borderId="72" xfId="3" applyNumberFormat="1" applyFont="1" applyFill="1" applyBorder="1" applyAlignment="1">
      <alignment horizontal="center" vertical="center" shrinkToFit="1"/>
    </xf>
    <xf numFmtId="177" fontId="13" fillId="4" borderId="51" xfId="3" applyNumberFormat="1" applyFont="1" applyFill="1" applyBorder="1" applyAlignment="1">
      <alignment horizontal="center" vertical="center" shrinkToFit="1"/>
    </xf>
    <xf numFmtId="49" fontId="10" fillId="0" borderId="17" xfId="3" applyNumberFormat="1" applyFont="1" applyFill="1" applyBorder="1" applyAlignment="1" applyProtection="1">
      <alignment horizontal="center" vertical="center" shrinkToFit="1"/>
      <protection locked="0"/>
    </xf>
    <xf numFmtId="178" fontId="10" fillId="2" borderId="9" xfId="3" applyNumberFormat="1" applyFont="1" applyFill="1" applyBorder="1" applyAlignment="1" applyProtection="1">
      <alignment horizontal="center" vertical="center" shrinkToFit="1"/>
      <protection locked="0"/>
    </xf>
    <xf numFmtId="0" fontId="13" fillId="2" borderId="17" xfId="3" applyNumberFormat="1" applyFont="1" applyFill="1" applyBorder="1" applyAlignment="1" applyProtection="1">
      <alignment horizontal="center" vertical="center" shrinkToFit="1"/>
      <protection locked="0"/>
    </xf>
    <xf numFmtId="179" fontId="13" fillId="4" borderId="17" xfId="3" applyNumberFormat="1" applyFont="1" applyFill="1" applyBorder="1" applyAlignment="1">
      <alignment horizontal="center" vertical="center" shrinkToFit="1"/>
    </xf>
    <xf numFmtId="178" fontId="13" fillId="4" borderId="40" xfId="3" applyNumberFormat="1" applyFont="1" applyFill="1" applyBorder="1" applyAlignment="1">
      <alignment horizontal="left" vertical="center" shrinkToFit="1"/>
    </xf>
    <xf numFmtId="0" fontId="10" fillId="3" borderId="7" xfId="3" applyFont="1" applyFill="1" applyBorder="1" applyAlignment="1" applyProtection="1">
      <alignment vertical="center" shrinkToFit="1"/>
      <protection locked="0"/>
    </xf>
    <xf numFmtId="0" fontId="10" fillId="0" borderId="9" xfId="3" applyFont="1" applyFill="1" applyBorder="1" applyAlignment="1" applyProtection="1">
      <alignment vertical="center"/>
      <protection locked="0"/>
    </xf>
    <xf numFmtId="0" fontId="10" fillId="4" borderId="17" xfId="3" applyFont="1" applyFill="1" applyBorder="1" applyAlignment="1" applyProtection="1">
      <alignment vertical="center"/>
      <protection locked="0"/>
    </xf>
    <xf numFmtId="0" fontId="10" fillId="4" borderId="9" xfId="3" applyFont="1" applyFill="1" applyBorder="1" applyAlignment="1" applyProtection="1">
      <alignment vertical="center" shrinkToFit="1"/>
      <protection locked="0"/>
    </xf>
    <xf numFmtId="0" fontId="12" fillId="4" borderId="17" xfId="3" applyFont="1" applyFill="1" applyBorder="1" applyAlignment="1" applyProtection="1">
      <alignment vertical="center" shrinkToFit="1"/>
      <protection locked="0"/>
    </xf>
    <xf numFmtId="0" fontId="12" fillId="3" borderId="11" xfId="3" applyFont="1" applyFill="1" applyBorder="1" applyAlignment="1" applyProtection="1">
      <alignment vertical="center" shrinkToFit="1"/>
      <protection locked="0"/>
    </xf>
    <xf numFmtId="0" fontId="10" fillId="0" borderId="9" xfId="3" applyFont="1" applyFill="1" applyBorder="1" applyAlignment="1" applyProtection="1">
      <alignment vertical="center" shrinkToFit="1"/>
      <protection locked="0"/>
    </xf>
    <xf numFmtId="0" fontId="10" fillId="4" borderId="39" xfId="3" applyFont="1" applyFill="1" applyBorder="1" applyAlignment="1" applyProtection="1">
      <alignment vertical="center" shrinkToFit="1"/>
      <protection locked="0"/>
    </xf>
    <xf numFmtId="0" fontId="10" fillId="4" borderId="17" xfId="3" applyFont="1" applyFill="1" applyBorder="1" applyAlignment="1" applyProtection="1">
      <alignment vertical="center" shrinkToFit="1"/>
      <protection locked="0"/>
    </xf>
    <xf numFmtId="0" fontId="10" fillId="4" borderId="40" xfId="3" applyFont="1" applyFill="1" applyBorder="1" applyAlignment="1" applyProtection="1">
      <alignment vertical="center" shrinkToFit="1"/>
      <protection locked="0"/>
    </xf>
    <xf numFmtId="0" fontId="10" fillId="4" borderId="9" xfId="3" applyFont="1" applyFill="1" applyBorder="1" applyAlignment="1" applyProtection="1">
      <alignment vertical="center"/>
      <protection locked="0"/>
    </xf>
    <xf numFmtId="0" fontId="12" fillId="4" borderId="9" xfId="3" applyFont="1" applyFill="1" applyBorder="1" applyAlignment="1" applyProtection="1">
      <alignment vertical="center" shrinkToFit="1"/>
      <protection locked="0"/>
    </xf>
    <xf numFmtId="0" fontId="10" fillId="4" borderId="11" xfId="3" applyFont="1" applyFill="1" applyBorder="1" applyAlignment="1" applyProtection="1">
      <alignment vertical="center" shrinkToFit="1"/>
      <protection locked="0"/>
    </xf>
    <xf numFmtId="0" fontId="10" fillId="4" borderId="11" xfId="3" applyFont="1" applyFill="1" applyBorder="1" applyAlignment="1" applyProtection="1">
      <alignment vertical="center"/>
      <protection locked="0"/>
    </xf>
    <xf numFmtId="0" fontId="14" fillId="4" borderId="9" xfId="3" applyFont="1" applyFill="1" applyBorder="1" applyAlignment="1" applyProtection="1">
      <alignment vertical="center"/>
      <protection locked="0"/>
    </xf>
    <xf numFmtId="0" fontId="10" fillId="4" borderId="40" xfId="3" applyFont="1" applyFill="1" applyBorder="1" applyAlignment="1" applyProtection="1">
      <alignment vertical="center"/>
      <protection locked="0"/>
    </xf>
    <xf numFmtId="0" fontId="10" fillId="3" borderId="7" xfId="3" applyFont="1" applyFill="1" applyBorder="1" applyAlignment="1">
      <alignment vertical="center" shrinkToFit="1"/>
    </xf>
    <xf numFmtId="0" fontId="10" fillId="4" borderId="10" xfId="3" applyFont="1" applyFill="1" applyBorder="1" applyAlignment="1">
      <alignment vertical="center" shrinkToFit="1"/>
    </xf>
    <xf numFmtId="0" fontId="12" fillId="4" borderId="11" xfId="3" applyFont="1" applyFill="1" applyBorder="1" applyAlignment="1">
      <alignment vertical="center" shrinkToFit="1"/>
    </xf>
    <xf numFmtId="0" fontId="12" fillId="0" borderId="14" xfId="3" applyFont="1" applyFill="1" applyBorder="1" applyAlignment="1">
      <alignment vertical="center" shrinkToFit="1"/>
    </xf>
    <xf numFmtId="0" fontId="12" fillId="0" borderId="15" xfId="3" applyFont="1" applyFill="1" applyBorder="1" applyAlignment="1">
      <alignment vertical="center" shrinkToFit="1"/>
    </xf>
    <xf numFmtId="0" fontId="12" fillId="0" borderId="16" xfId="3" applyFont="1" applyFill="1" applyBorder="1" applyAlignment="1">
      <alignment vertical="center" shrinkToFit="1"/>
    </xf>
    <xf numFmtId="0" fontId="10" fillId="0" borderId="18" xfId="3" applyFont="1" applyBorder="1" applyAlignment="1">
      <alignment vertical="center" shrinkToFit="1"/>
    </xf>
    <xf numFmtId="0" fontId="10" fillId="4" borderId="9" xfId="3" applyFont="1" applyFill="1" applyBorder="1" applyAlignment="1">
      <alignment vertical="center" shrinkToFit="1"/>
    </xf>
    <xf numFmtId="0" fontId="10" fillId="4" borderId="9" xfId="3" applyFont="1" applyFill="1" applyBorder="1" applyAlignment="1">
      <alignment vertical="center"/>
    </xf>
    <xf numFmtId="0" fontId="10" fillId="4" borderId="49" xfId="3" applyFont="1" applyFill="1" applyBorder="1" applyAlignment="1">
      <alignment vertical="center" shrinkToFit="1"/>
    </xf>
    <xf numFmtId="0" fontId="15" fillId="0" borderId="0" xfId="3" applyFont="1" applyAlignment="1">
      <alignment horizontal="right" vertical="center"/>
    </xf>
    <xf numFmtId="0" fontId="1" fillId="2" borderId="72" xfId="3" applyFont="1" applyFill="1" applyBorder="1" applyAlignment="1">
      <alignment horizontal="centerContinuous" vertical="center" shrinkToFit="1"/>
    </xf>
    <xf numFmtId="0" fontId="10" fillId="3" borderId="24" xfId="3" applyFont="1" applyFill="1" applyBorder="1" applyAlignment="1">
      <alignment vertical="center" shrinkToFit="1"/>
    </xf>
    <xf numFmtId="0" fontId="12" fillId="0" borderId="29" xfId="3" applyFont="1" applyBorder="1" applyAlignment="1">
      <alignment horizontal="center" vertical="center" shrinkToFit="1"/>
    </xf>
    <xf numFmtId="0" fontId="12" fillId="0" borderId="30" xfId="3" applyFont="1" applyBorder="1" applyAlignment="1">
      <alignment horizontal="center" vertical="center" shrinkToFit="1"/>
    </xf>
    <xf numFmtId="0" fontId="12" fillId="0" borderId="31" xfId="3" applyFont="1" applyBorder="1" applyAlignment="1">
      <alignment horizontal="center" vertical="center" shrinkToFit="1"/>
    </xf>
    <xf numFmtId="0" fontId="12" fillId="0" borderId="29" xfId="3" applyFont="1" applyBorder="1" applyAlignment="1">
      <alignment horizontal="center" vertical="center" wrapText="1" shrinkToFit="1"/>
    </xf>
    <xf numFmtId="0" fontId="12" fillId="0" borderId="26" xfId="3" applyFont="1" applyBorder="1" applyAlignment="1">
      <alignment horizontal="center" vertical="center" shrinkToFit="1"/>
    </xf>
    <xf numFmtId="0" fontId="10" fillId="0" borderId="29" xfId="3" applyFont="1" applyBorder="1" applyAlignment="1">
      <alignment horizontal="center" vertical="center" shrinkToFit="1"/>
    </xf>
    <xf numFmtId="0" fontId="10" fillId="0" borderId="31" xfId="3" applyFont="1" applyBorder="1" applyAlignment="1">
      <alignment horizontal="center" vertical="center" shrinkToFit="1"/>
    </xf>
    <xf numFmtId="0" fontId="10" fillId="3" borderId="27" xfId="3" applyFont="1" applyFill="1" applyBorder="1" applyAlignment="1">
      <alignment vertical="center" shrinkToFit="1"/>
    </xf>
    <xf numFmtId="0" fontId="10" fillId="0" borderId="26" xfId="3" applyFont="1" applyBorder="1" applyAlignment="1">
      <alignment horizontal="center" vertical="center" shrinkToFit="1"/>
    </xf>
    <xf numFmtId="0" fontId="10" fillId="0" borderId="51" xfId="3" applyFont="1" applyBorder="1" applyAlignment="1">
      <alignment horizontal="center" vertical="center" shrinkToFit="1"/>
    </xf>
    <xf numFmtId="0" fontId="10" fillId="3" borderId="73" xfId="3" applyFont="1" applyFill="1" applyBorder="1" applyAlignment="1">
      <alignment vertical="center" shrinkToFit="1"/>
    </xf>
    <xf numFmtId="0" fontId="12" fillId="0" borderId="30" xfId="3" applyFont="1" applyBorder="1" applyAlignment="1">
      <alignment horizontal="center" vertical="center" wrapText="1" shrinkToFit="1"/>
    </xf>
    <xf numFmtId="0" fontId="12" fillId="0" borderId="31" xfId="3" applyFont="1" applyBorder="1" applyAlignment="1">
      <alignment horizontal="center" vertical="center" wrapText="1" shrinkToFit="1"/>
    </xf>
    <xf numFmtId="0" fontId="10" fillId="0" borderId="29" xfId="3" applyFont="1" applyBorder="1" applyAlignment="1">
      <alignment horizontal="center" vertical="center" wrapText="1" shrinkToFit="1"/>
    </xf>
    <xf numFmtId="0" fontId="10" fillId="0" borderId="30" xfId="3" applyFont="1" applyBorder="1" applyAlignment="1">
      <alignment horizontal="center" vertical="center" wrapText="1" shrinkToFit="1"/>
    </xf>
    <xf numFmtId="0" fontId="10" fillId="0" borderId="31" xfId="3" applyFont="1" applyBorder="1" applyAlignment="1">
      <alignment horizontal="center" vertical="center" wrapText="1" shrinkToFit="1"/>
    </xf>
    <xf numFmtId="0" fontId="10" fillId="0" borderId="30" xfId="3" applyFont="1" applyBorder="1" applyAlignment="1">
      <alignment horizontal="center" vertical="center" shrinkToFit="1"/>
    </xf>
    <xf numFmtId="0" fontId="10" fillId="4" borderId="26" xfId="3" applyFont="1" applyFill="1" applyBorder="1" applyAlignment="1">
      <alignment vertical="center" shrinkToFit="1"/>
    </xf>
    <xf numFmtId="0" fontId="12" fillId="4" borderId="27" xfId="3" applyFont="1" applyFill="1" applyBorder="1" applyAlignment="1">
      <alignment vertical="center" shrinkToFit="1"/>
    </xf>
    <xf numFmtId="0" fontId="10" fillId="0" borderId="74" xfId="3" applyFont="1" applyBorder="1" applyAlignment="1">
      <alignment horizontal="center" vertical="center" shrinkToFit="1"/>
    </xf>
    <xf numFmtId="0" fontId="10" fillId="0" borderId="16" xfId="3" applyFont="1" applyBorder="1" applyAlignment="1">
      <alignment horizontal="right" vertical="center" shrinkToFit="1"/>
    </xf>
    <xf numFmtId="0" fontId="10" fillId="0" borderId="75" xfId="3" applyFont="1" applyBorder="1" applyAlignment="1">
      <alignment horizontal="right" vertical="center" shrinkToFit="1"/>
    </xf>
    <xf numFmtId="0" fontId="10" fillId="0" borderId="4" xfId="3" applyFont="1" applyBorder="1" applyAlignment="1">
      <alignment horizontal="right" vertical="center" shrinkToFit="1"/>
    </xf>
    <xf numFmtId="0" fontId="10" fillId="0" borderId="76" xfId="3" applyFont="1" applyBorder="1" applyAlignment="1">
      <alignment horizontal="right" vertical="center" shrinkToFit="1"/>
    </xf>
    <xf numFmtId="0" fontId="10" fillId="0" borderId="0" xfId="3" applyFont="1" applyBorder="1" applyAlignment="1">
      <alignment horizontal="right" vertical="center" shrinkToFit="1"/>
    </xf>
    <xf numFmtId="0" fontId="10" fillId="0" borderId="14" xfId="3" applyFont="1" applyBorder="1" applyAlignment="1">
      <alignment horizontal="right" vertical="center" shrinkToFit="1"/>
    </xf>
    <xf numFmtId="0" fontId="10" fillId="0" borderId="77" xfId="3" applyFont="1" applyBorder="1" applyAlignment="1">
      <alignment horizontal="center" vertical="center" shrinkToFit="1"/>
    </xf>
    <xf numFmtId="0" fontId="10" fillId="0" borderId="0" xfId="3" applyFont="1" applyBorder="1" applyAlignment="1">
      <alignment horizontal="center" vertical="center" shrinkToFit="1"/>
    </xf>
    <xf numFmtId="0" fontId="10" fillId="0" borderId="78" xfId="3" applyFont="1" applyBorder="1" applyAlignment="1">
      <alignment horizontal="center" vertical="center" shrinkToFit="1"/>
    </xf>
    <xf numFmtId="2" fontId="10" fillId="0" borderId="44" xfId="3" applyNumberFormat="1" applyFont="1" applyBorder="1" applyAlignment="1">
      <alignment horizontal="center" vertical="center" shrinkToFit="1"/>
    </xf>
    <xf numFmtId="2" fontId="10" fillId="0" borderId="9" xfId="3" applyNumberFormat="1" applyFont="1" applyBorder="1" applyAlignment="1">
      <alignment horizontal="center" vertical="center" shrinkToFit="1"/>
    </xf>
    <xf numFmtId="2" fontId="10" fillId="0" borderId="49" xfId="3" applyNumberFormat="1" applyFont="1" applyBorder="1" applyAlignment="1">
      <alignment horizontal="center" vertical="center" shrinkToFit="1"/>
    </xf>
    <xf numFmtId="2" fontId="10" fillId="0" borderId="0" xfId="3" applyNumberFormat="1" applyFont="1" applyBorder="1" applyAlignment="1">
      <alignment horizontal="center" vertical="center" shrinkToFit="1"/>
    </xf>
    <xf numFmtId="0" fontId="10" fillId="0" borderId="8" xfId="3" applyFont="1" applyBorder="1" applyAlignment="1">
      <alignment horizontal="center" vertical="center" shrinkToFit="1"/>
    </xf>
    <xf numFmtId="0" fontId="10" fillId="0" borderId="9" xfId="3" quotePrefix="1" applyFont="1" applyBorder="1" applyAlignment="1">
      <alignment horizontal="center" vertical="center" shrinkToFit="1"/>
    </xf>
    <xf numFmtId="0" fontId="10" fillId="0" borderId="79" xfId="3" applyFont="1" applyBorder="1" applyAlignment="1">
      <alignment horizontal="center" vertical="center" shrinkToFit="1"/>
    </xf>
    <xf numFmtId="2" fontId="10" fillId="0" borderId="80" xfId="3" applyNumberFormat="1" applyFont="1" applyBorder="1" applyAlignment="1">
      <alignment horizontal="center" vertical="center" shrinkToFit="1"/>
    </xf>
    <xf numFmtId="2" fontId="10" fillId="0" borderId="26" xfId="3" applyNumberFormat="1" applyFont="1" applyBorder="1" applyAlignment="1">
      <alignment horizontal="center" vertical="center" shrinkToFit="1"/>
    </xf>
    <xf numFmtId="2" fontId="10" fillId="0" borderId="58" xfId="3" applyNumberFormat="1" applyFont="1" applyBorder="1" applyAlignment="1">
      <alignment horizontal="center" vertical="center" shrinkToFit="1"/>
    </xf>
    <xf numFmtId="2" fontId="10" fillId="0" borderId="48" xfId="3" applyNumberFormat="1" applyFont="1" applyBorder="1" applyAlignment="1">
      <alignment horizontal="center" vertical="center" shrinkToFit="1"/>
    </xf>
    <xf numFmtId="2" fontId="10" fillId="0" borderId="11" xfId="3" applyNumberFormat="1" applyFont="1" applyBorder="1" applyAlignment="1">
      <alignment horizontal="center" vertical="center" shrinkToFit="1"/>
    </xf>
    <xf numFmtId="2" fontId="10" fillId="0" borderId="57" xfId="3" applyNumberFormat="1" applyFont="1" applyBorder="1" applyAlignment="1">
      <alignment horizontal="center" vertical="center" shrinkToFit="1"/>
    </xf>
    <xf numFmtId="0" fontId="16" fillId="0" borderId="9" xfId="0" applyFont="1" applyBorder="1" applyAlignment="1">
      <alignment horizontal="center" vertical="center" wrapText="1"/>
    </xf>
    <xf numFmtId="0" fontId="16" fillId="0" borderId="14" xfId="0" applyFont="1" applyBorder="1" applyAlignment="1">
      <alignment horizontal="left" vertical="center" wrapText="1"/>
    </xf>
    <xf numFmtId="0" fontId="16" fillId="0" borderId="9" xfId="0" applyFont="1" applyBorder="1" applyAlignment="1">
      <alignment horizontal="justify" vertical="center" wrapText="1"/>
    </xf>
    <xf numFmtId="0" fontId="16" fillId="0" borderId="9" xfId="0" applyFont="1" applyBorder="1" applyAlignment="1">
      <alignment horizontal="left" vertical="center" wrapText="1"/>
    </xf>
    <xf numFmtId="0" fontId="17" fillId="0" borderId="9" xfId="0" applyFont="1" applyBorder="1" applyAlignment="1">
      <alignment horizontal="justify" vertical="center" wrapText="1"/>
    </xf>
    <xf numFmtId="183" fontId="17" fillId="0" borderId="9" xfId="0" applyNumberFormat="1" applyFont="1" applyBorder="1" applyAlignment="1">
      <alignment horizontal="right" vertical="center" wrapText="1"/>
    </xf>
    <xf numFmtId="0" fontId="16" fillId="0" borderId="9" xfId="0" applyFont="1" applyBorder="1" applyAlignment="1">
      <alignment horizontal="distributed" vertical="center" wrapText="1"/>
    </xf>
    <xf numFmtId="0" fontId="17" fillId="0" borderId="9" xfId="0" applyFont="1" applyBorder="1" applyAlignment="1">
      <alignment horizontal="center" vertical="center" wrapText="1"/>
    </xf>
    <xf numFmtId="0" fontId="16" fillId="0" borderId="9" xfId="0" applyFont="1" applyBorder="1" applyAlignment="1">
      <alignment horizontal="right" vertical="center" wrapText="1"/>
    </xf>
    <xf numFmtId="184" fontId="16" fillId="0" borderId="9" xfId="0" applyNumberFormat="1" applyFont="1" applyBorder="1" applyAlignment="1">
      <alignment horizontal="center" vertical="center" wrapText="1"/>
    </xf>
    <xf numFmtId="0" fontId="0" fillId="0" borderId="0" xfId="4" applyFont="1"/>
    <xf numFmtId="0" fontId="18" fillId="0" borderId="0" xfId="4" applyFont="1"/>
    <xf numFmtId="0" fontId="19" fillId="0" borderId="0" xfId="4" applyFont="1"/>
    <xf numFmtId="0" fontId="20" fillId="6" borderId="81" xfId="5" applyFont="1" applyFill="1" applyBorder="1" applyAlignment="1" applyProtection="1">
      <alignment horizontal="center" vertical="center" wrapText="1"/>
    </xf>
    <xf numFmtId="0" fontId="20" fillId="6" borderId="82" xfId="5" applyFont="1" applyFill="1" applyBorder="1" applyAlignment="1" applyProtection="1">
      <alignment horizontal="center" vertical="center" textRotation="255"/>
      <protection locked="0"/>
    </xf>
    <xf numFmtId="0" fontId="20" fillId="6" borderId="83" xfId="5" applyFont="1" applyFill="1" applyBorder="1" applyAlignment="1" applyProtection="1">
      <alignment horizontal="center" vertical="center" textRotation="255"/>
      <protection locked="0"/>
    </xf>
    <xf numFmtId="0" fontId="20" fillId="6" borderId="84" xfId="5" applyFont="1" applyFill="1" applyBorder="1" applyAlignment="1" applyProtection="1">
      <alignment horizontal="center" vertical="center" textRotation="255"/>
      <protection locked="0"/>
    </xf>
    <xf numFmtId="0" fontId="20" fillId="6" borderId="85" xfId="5" applyFont="1" applyFill="1" applyBorder="1" applyAlignment="1" applyProtection="1">
      <alignment horizontal="center" vertical="center" textRotation="255"/>
      <protection locked="0"/>
    </xf>
    <xf numFmtId="0" fontId="20" fillId="6" borderId="86" xfId="5" applyFont="1" applyFill="1" applyBorder="1" applyAlignment="1" applyProtection="1">
      <alignment horizontal="center" vertical="center" textRotation="255"/>
      <protection locked="0"/>
    </xf>
    <xf numFmtId="0" fontId="20" fillId="6" borderId="33" xfId="5" applyFont="1" applyFill="1" applyBorder="1" applyAlignment="1" applyProtection="1">
      <alignment horizontal="center" vertical="center" textRotation="255"/>
      <protection locked="0"/>
    </xf>
    <xf numFmtId="0" fontId="0" fillId="0" borderId="34" xfId="0" applyBorder="1">
      <alignment vertical="center"/>
    </xf>
    <xf numFmtId="0" fontId="0" fillId="0" borderId="87" xfId="0" applyBorder="1">
      <alignment vertical="center"/>
    </xf>
    <xf numFmtId="0" fontId="2" fillId="6" borderId="32" xfId="4" applyFill="1" applyBorder="1" applyAlignment="1">
      <alignment horizontal="center" vertical="center"/>
    </xf>
    <xf numFmtId="0" fontId="2" fillId="6" borderId="87" xfId="4" applyFont="1" applyFill="1" applyBorder="1" applyAlignment="1">
      <alignment horizontal="center" vertical="center"/>
    </xf>
    <xf numFmtId="0" fontId="20" fillId="6" borderId="88" xfId="5" applyFont="1" applyFill="1" applyBorder="1" applyAlignment="1" applyProtection="1">
      <alignment horizontal="center" vertical="center" wrapText="1"/>
    </xf>
    <xf numFmtId="0" fontId="20" fillId="6" borderId="89" xfId="5" applyFont="1" applyFill="1" applyBorder="1" applyAlignment="1" applyProtection="1">
      <alignment horizontal="center" vertical="center" textRotation="255" wrapText="1"/>
      <protection locked="0"/>
    </xf>
    <xf numFmtId="0" fontId="20" fillId="6" borderId="90" xfId="5" applyFont="1" applyFill="1" applyBorder="1" applyAlignment="1" applyProtection="1">
      <alignment horizontal="center" vertical="center" textRotation="255" wrapText="1"/>
      <protection locked="0"/>
    </xf>
    <xf numFmtId="0" fontId="20" fillId="6" borderId="91" xfId="5" applyFont="1" applyFill="1" applyBorder="1" applyAlignment="1" applyProtection="1">
      <alignment horizontal="center" vertical="center" textRotation="255" wrapText="1"/>
      <protection locked="0"/>
    </xf>
    <xf numFmtId="0" fontId="20" fillId="6" borderId="92" xfId="5" applyFont="1" applyFill="1" applyBorder="1" applyAlignment="1" applyProtection="1">
      <alignment horizontal="center" vertical="center" textRotation="255" wrapText="1"/>
      <protection locked="0"/>
    </xf>
    <xf numFmtId="0" fontId="20" fillId="6" borderId="93" xfId="5" applyFont="1" applyFill="1" applyBorder="1" applyAlignment="1" applyProtection="1">
      <alignment horizontal="center" vertical="center" textRotation="255" wrapText="1"/>
      <protection locked="0"/>
    </xf>
    <xf numFmtId="0" fontId="20" fillId="6" borderId="93" xfId="5" applyFont="1" applyFill="1" applyBorder="1" applyAlignment="1" applyProtection="1">
      <alignment horizontal="center" vertical="center" textRotation="255"/>
      <protection locked="0"/>
    </xf>
    <xf numFmtId="0" fontId="20" fillId="6" borderId="94" xfId="5" applyFont="1" applyFill="1" applyBorder="1" applyAlignment="1" applyProtection="1">
      <alignment horizontal="center" vertical="center" textRotation="255" wrapText="1"/>
      <protection locked="0"/>
    </xf>
    <xf numFmtId="0" fontId="0" fillId="0" borderId="38" xfId="0" applyBorder="1">
      <alignment vertical="center"/>
    </xf>
    <xf numFmtId="0" fontId="0" fillId="0" borderId="0" xfId="0">
      <alignment vertical="center"/>
    </xf>
    <xf numFmtId="0" fontId="0" fillId="0" borderId="12" xfId="0" applyBorder="1">
      <alignment vertical="center"/>
    </xf>
    <xf numFmtId="0" fontId="2" fillId="6" borderId="37" xfId="4" applyFill="1" applyBorder="1" applyAlignment="1">
      <alignment horizontal="center" vertical="center"/>
    </xf>
    <xf numFmtId="0" fontId="2" fillId="6" borderId="12" xfId="4" applyFill="1" applyBorder="1" applyAlignment="1">
      <alignment horizontal="center" vertical="center"/>
    </xf>
    <xf numFmtId="0" fontId="21" fillId="0" borderId="0" xfId="4" applyFont="1"/>
    <xf numFmtId="0" fontId="20" fillId="6" borderId="95" xfId="5" applyFont="1" applyFill="1" applyBorder="1" applyAlignment="1" applyProtection="1">
      <alignment horizontal="center" vertical="center" wrapText="1"/>
    </xf>
    <xf numFmtId="0" fontId="20" fillId="6" borderId="39" xfId="5" applyFont="1" applyFill="1" applyBorder="1" applyAlignment="1" applyProtection="1">
      <alignment horizontal="center" vertical="center" textRotation="255" wrapText="1"/>
      <protection locked="0"/>
    </xf>
    <xf numFmtId="0" fontId="20" fillId="6" borderId="21" xfId="5" applyFont="1" applyFill="1" applyBorder="1" applyAlignment="1" applyProtection="1">
      <alignment horizontal="center" vertical="center" textRotation="255" wrapText="1"/>
      <protection locked="0"/>
    </xf>
    <xf numFmtId="0" fontId="20" fillId="6" borderId="20" xfId="5" applyFont="1" applyFill="1" applyBorder="1" applyAlignment="1" applyProtection="1">
      <alignment horizontal="center" vertical="center" textRotation="255" wrapText="1"/>
      <protection locked="0"/>
    </xf>
    <xf numFmtId="0" fontId="20" fillId="6" borderId="96" xfId="5" applyFont="1" applyFill="1" applyBorder="1" applyAlignment="1" applyProtection="1">
      <alignment horizontal="center" vertical="center" textRotation="255" wrapText="1"/>
      <protection locked="0"/>
    </xf>
    <xf numFmtId="0" fontId="20" fillId="6" borderId="97" xfId="5" applyFont="1" applyFill="1" applyBorder="1" applyAlignment="1" applyProtection="1">
      <alignment horizontal="center" vertical="center" textRotation="255"/>
      <protection locked="0"/>
    </xf>
    <xf numFmtId="0" fontId="20" fillId="6" borderId="97" xfId="5" applyFont="1" applyFill="1" applyBorder="1" applyAlignment="1" applyProtection="1">
      <alignment horizontal="center" vertical="center" textRotation="255" wrapText="1"/>
      <protection locked="0"/>
    </xf>
    <xf numFmtId="0" fontId="20" fillId="6" borderId="98" xfId="5" applyFont="1" applyFill="1" applyBorder="1" applyAlignment="1" applyProtection="1">
      <alignment horizontal="center" vertical="center" textRotation="255" wrapText="1"/>
      <protection locked="0"/>
    </xf>
    <xf numFmtId="0" fontId="0" fillId="0" borderId="39" xfId="0" applyBorder="1">
      <alignment vertical="center"/>
    </xf>
    <xf numFmtId="0" fontId="0" fillId="0" borderId="21" xfId="0" applyBorder="1">
      <alignment vertical="center"/>
    </xf>
    <xf numFmtId="0" fontId="0" fillId="0" borderId="42" xfId="0" applyBorder="1">
      <alignment vertical="center"/>
    </xf>
    <xf numFmtId="0" fontId="20" fillId="6" borderId="44" xfId="5" applyFont="1" applyFill="1" applyBorder="1" applyAlignment="1" applyProtection="1">
      <alignment horizontal="center" vertical="center" wrapText="1"/>
    </xf>
    <xf numFmtId="0" fontId="20" fillId="6" borderId="99" xfId="5" applyFont="1" applyFill="1" applyBorder="1" applyAlignment="1" applyProtection="1">
      <alignment vertical="center" wrapText="1"/>
      <protection locked="0"/>
    </xf>
    <xf numFmtId="0" fontId="20" fillId="6" borderId="100" xfId="5" applyFont="1" applyFill="1" applyBorder="1" applyAlignment="1" applyProtection="1">
      <alignment vertical="center" wrapText="1"/>
      <protection locked="0"/>
    </xf>
    <xf numFmtId="0" fontId="20" fillId="6" borderId="101" xfId="5" applyFont="1" applyFill="1" applyBorder="1" applyAlignment="1" applyProtection="1">
      <alignment vertical="center" wrapText="1"/>
      <protection locked="0"/>
    </xf>
    <xf numFmtId="0" fontId="20" fillId="6" borderId="102" xfId="5" applyFont="1" applyFill="1" applyBorder="1" applyAlignment="1" applyProtection="1">
      <alignment vertical="center" wrapText="1"/>
      <protection locked="0"/>
    </xf>
    <xf numFmtId="0" fontId="20" fillId="6" borderId="103" xfId="5" applyFont="1" applyFill="1" applyBorder="1" applyAlignment="1" applyProtection="1">
      <alignment vertical="center" wrapText="1"/>
      <protection locked="0"/>
    </xf>
    <xf numFmtId="0" fontId="20" fillId="6" borderId="104" xfId="5" applyFont="1" applyFill="1" applyBorder="1" applyAlignment="1" applyProtection="1">
      <alignment vertical="center" wrapText="1"/>
      <protection locked="0"/>
    </xf>
    <xf numFmtId="0" fontId="2" fillId="6" borderId="73" xfId="4" applyFill="1" applyBorder="1" applyAlignment="1">
      <alignment horizontal="center" vertical="center"/>
    </xf>
    <xf numFmtId="0" fontId="2" fillId="6" borderId="28" xfId="4" applyFill="1" applyBorder="1" applyAlignment="1">
      <alignment horizontal="center" vertical="center"/>
    </xf>
    <xf numFmtId="0" fontId="0" fillId="0" borderId="0" xfId="4" applyFont="1" applyAlignment="1">
      <alignment horizontal="right"/>
    </xf>
    <xf numFmtId="0" fontId="20" fillId="6" borderId="105" xfId="5" applyFont="1" applyFill="1" applyBorder="1" applyAlignment="1" applyProtection="1">
      <alignment horizontal="center" vertical="center" wrapText="1"/>
    </xf>
    <xf numFmtId="185" fontId="7" fillId="0" borderId="106" xfId="5" applyNumberFormat="1" applyFont="1" applyFill="1" applyBorder="1" applyAlignment="1" applyProtection="1">
      <alignment horizontal="center" vertical="center"/>
      <protection locked="0"/>
    </xf>
    <xf numFmtId="185" fontId="7" fillId="0" borderId="107" xfId="5" applyNumberFormat="1" applyFont="1" applyFill="1" applyBorder="1" applyAlignment="1" applyProtection="1">
      <alignment horizontal="center" vertical="center"/>
      <protection locked="0"/>
    </xf>
    <xf numFmtId="185" fontId="7" fillId="0" borderId="108" xfId="5" applyNumberFormat="1" applyFont="1" applyFill="1" applyBorder="1" applyAlignment="1" applyProtection="1">
      <alignment horizontal="center" vertical="center"/>
      <protection locked="0"/>
    </xf>
    <xf numFmtId="185" fontId="7" fillId="0" borderId="109" xfId="5" applyNumberFormat="1" applyFont="1" applyFill="1" applyBorder="1" applyAlignment="1" applyProtection="1">
      <alignment horizontal="center" vertical="center"/>
      <protection locked="0"/>
    </xf>
    <xf numFmtId="185" fontId="7" fillId="0" borderId="110" xfId="5" applyNumberFormat="1" applyFont="1" applyFill="1" applyBorder="1" applyAlignment="1" applyProtection="1">
      <alignment horizontal="center" vertical="center"/>
      <protection locked="0"/>
    </xf>
    <xf numFmtId="185" fontId="7" fillId="0" borderId="111" xfId="5" applyNumberFormat="1" applyFont="1" applyFill="1" applyBorder="1" applyAlignment="1" applyProtection="1">
      <alignment horizontal="center" vertical="center"/>
      <protection locked="0"/>
    </xf>
    <xf numFmtId="0" fontId="18" fillId="0" borderId="112" xfId="4" applyFont="1" applyBorder="1" applyAlignment="1">
      <alignment horizontal="right" vertical="center"/>
    </xf>
    <xf numFmtId="0" fontId="18" fillId="0" borderId="113" xfId="4" applyFont="1" applyBorder="1" applyAlignment="1">
      <alignment horizontal="right" vertical="center"/>
    </xf>
    <xf numFmtId="176" fontId="7" fillId="0" borderId="93" xfId="5" applyNumberFormat="1" applyFont="1" applyFill="1" applyBorder="1" applyAlignment="1" applyProtection="1">
      <alignment vertical="center" shrinkToFit="1"/>
      <protection locked="0"/>
    </xf>
    <xf numFmtId="176" fontId="7" fillId="0" borderId="67" xfId="5" applyNumberFormat="1" applyFont="1" applyFill="1" applyBorder="1" applyAlignment="1" applyProtection="1">
      <alignment vertical="center" shrinkToFit="1"/>
      <protection locked="0"/>
    </xf>
    <xf numFmtId="176" fontId="7" fillId="0" borderId="114" xfId="5" applyNumberFormat="1" applyFont="1" applyFill="1" applyBorder="1" applyAlignment="1" applyProtection="1">
      <alignment vertical="center" shrinkToFit="1"/>
      <protection locked="0"/>
    </xf>
    <xf numFmtId="176" fontId="7" fillId="0" borderId="115" xfId="5" applyNumberFormat="1" applyFont="1" applyFill="1" applyBorder="1" applyAlignment="1" applyProtection="1">
      <alignment vertical="center" shrinkToFit="1"/>
      <protection locked="0"/>
    </xf>
    <xf numFmtId="176" fontId="7" fillId="0" borderId="88" xfId="4" applyNumberFormat="1" applyFont="1" applyBorder="1" applyAlignment="1">
      <alignment vertical="center" shrinkToFit="1"/>
    </xf>
    <xf numFmtId="186" fontId="7" fillId="0" borderId="116" xfId="4" applyNumberFormat="1" applyFont="1" applyBorder="1" applyAlignment="1">
      <alignment vertical="center" shrinkToFit="1"/>
    </xf>
    <xf numFmtId="0" fontId="21" fillId="0" borderId="0" xfId="4" applyFont="1" applyAlignment="1">
      <alignment horizontal="right" vertical="top"/>
    </xf>
    <xf numFmtId="0" fontId="0" fillId="0" borderId="0" xfId="0" applyAlignment="1">
      <alignment horizontal="right" vertical="top"/>
    </xf>
    <xf numFmtId="0" fontId="20" fillId="6" borderId="117" xfId="5" applyFont="1" applyFill="1" applyBorder="1" applyAlignment="1" applyProtection="1">
      <alignment horizontal="center" vertical="center" wrapText="1"/>
    </xf>
    <xf numFmtId="176" fontId="7" fillId="0" borderId="118" xfId="5" applyNumberFormat="1" applyFont="1" applyFill="1" applyBorder="1" applyAlignment="1" applyProtection="1">
      <alignment vertical="center" shrinkToFit="1"/>
      <protection locked="0"/>
    </xf>
    <xf numFmtId="176" fontId="7" fillId="0" borderId="119" xfId="5" applyNumberFormat="1" applyFont="1" applyFill="1" applyBorder="1" applyAlignment="1" applyProtection="1">
      <alignment vertical="center" shrinkToFit="1"/>
      <protection locked="0"/>
    </xf>
    <xf numFmtId="176" fontId="7" fillId="0" borderId="120" xfId="5" applyNumberFormat="1" applyFont="1" applyFill="1" applyBorder="1" applyAlignment="1" applyProtection="1">
      <alignment vertical="center" shrinkToFit="1"/>
      <protection locked="0"/>
    </xf>
    <xf numFmtId="176" fontId="7" fillId="0" borderId="121" xfId="5" applyNumberFormat="1" applyFont="1" applyFill="1" applyBorder="1" applyAlignment="1" applyProtection="1">
      <alignment vertical="center" shrinkToFit="1"/>
      <protection locked="0"/>
    </xf>
    <xf numFmtId="176" fontId="7" fillId="0" borderId="122" xfId="5" applyNumberFormat="1" applyFont="1" applyFill="1" applyBorder="1" applyAlignment="1" applyProtection="1">
      <alignment vertical="center" shrinkToFit="1"/>
      <protection locked="0"/>
    </xf>
    <xf numFmtId="176" fontId="7" fillId="0" borderId="123" xfId="5" applyNumberFormat="1" applyFont="1" applyFill="1" applyBorder="1" applyAlignment="1" applyProtection="1">
      <alignment vertical="center" shrinkToFit="1"/>
      <protection locked="0"/>
    </xf>
    <xf numFmtId="176" fontId="7" fillId="0" borderId="73" xfId="4" applyNumberFormat="1" applyFont="1" applyBorder="1" applyAlignment="1">
      <alignment vertical="center" shrinkToFit="1"/>
    </xf>
    <xf numFmtId="186" fontId="7" fillId="0" borderId="28" xfId="4" applyNumberFormat="1" applyFont="1" applyBorder="1" applyAlignment="1">
      <alignment vertical="center" shrinkToFit="1"/>
    </xf>
    <xf numFmtId="0" fontId="18" fillId="0" borderId="0" xfId="4" applyFont="1" applyAlignment="1">
      <alignment horizontal="left" indent="2"/>
    </xf>
    <xf numFmtId="0" fontId="22" fillId="0" borderId="0" xfId="4" applyFont="1"/>
    <xf numFmtId="0" fontId="23" fillId="0" borderId="0" xfId="4" applyFont="1"/>
    <xf numFmtId="0" fontId="18" fillId="0" borderId="0" xfId="4" applyFont="1" applyBorder="1"/>
    <xf numFmtId="187" fontId="18" fillId="0" borderId="0" xfId="4" applyNumberFormat="1" applyFont="1" applyAlignment="1"/>
    <xf numFmtId="188" fontId="18" fillId="0" borderId="0" xfId="4" applyNumberFormat="1" applyFont="1" applyAlignment="1"/>
    <xf numFmtId="0" fontId="18" fillId="0" borderId="0" xfId="4" applyFont="1" applyAlignment="1"/>
    <xf numFmtId="186" fontId="18" fillId="0" borderId="0" xfId="4" applyNumberFormat="1" applyFont="1"/>
    <xf numFmtId="187" fontId="23" fillId="0" borderId="0" xfId="4" applyNumberFormat="1" applyFont="1"/>
    <xf numFmtId="187" fontId="18" fillId="0" borderId="0" xfId="4" applyNumberFormat="1" applyFont="1"/>
    <xf numFmtId="0" fontId="23" fillId="0" borderId="0" xfId="4" applyFont="1" applyAlignment="1">
      <alignment horizontal="left"/>
    </xf>
    <xf numFmtId="0" fontId="18" fillId="0" borderId="0" xfId="4" applyFont="1" applyAlignment="1">
      <alignment horizontal="left"/>
    </xf>
    <xf numFmtId="176" fontId="18" fillId="0" borderId="0" xfId="4" applyNumberFormat="1" applyFont="1"/>
    <xf numFmtId="0" fontId="18" fillId="0" borderId="0" xfId="4" applyNumberFormat="1" applyFont="1" applyFill="1" applyProtection="1">
      <protection locked="0"/>
    </xf>
    <xf numFmtId="0" fontId="21" fillId="0" borderId="0" xfId="4" applyFont="1" applyAlignment="1"/>
  </cellXfs>
  <cellStyles count="6">
    <cellStyle name="桁区切り 2" xfId="1"/>
    <cellStyle name="標準" xfId="0" builtinId="0"/>
    <cellStyle name="標準 2" xfId="2"/>
    <cellStyle name="標準 3" xfId="3"/>
    <cellStyle name="標準_005許可申請図書マクロ" xfId="4"/>
    <cellStyle name="標準_【張付】流出係数" xfId="5"/>
  </cellStyles>
  <dxfs count="1">
    <dxf>
      <font>
        <b/>
        <i val="0"/>
        <color theme="0"/>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_rels/drawing2.xml.rels><?xml version="1.0" encoding="UTF-8"?><Relationships xmlns="http://schemas.openxmlformats.org/package/2006/relationships"><Relationship Id="rId1" Type="http://schemas.openxmlformats.org/officeDocument/2006/relationships/image" Target="../media/image1.png" /><Relationship Id="rId2" Type="http://schemas.openxmlformats.org/officeDocument/2006/relationships/image" Target="../media/image2.png" /><Relationship Id="rId3" Type="http://schemas.openxmlformats.org/officeDocument/2006/relationships/image" Target="../media/image3.png" /><Relationship Id="rId4" Type="http://schemas.openxmlformats.org/officeDocument/2006/relationships/image" Target="../media/image4.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6</xdr:col>
      <xdr:colOff>285750</xdr:colOff>
      <xdr:row>30</xdr:row>
      <xdr:rowOff>0</xdr:rowOff>
    </xdr:from>
    <xdr:to xmlns:xdr="http://schemas.openxmlformats.org/drawingml/2006/spreadsheetDrawing">
      <xdr:col>13</xdr:col>
      <xdr:colOff>0</xdr:colOff>
      <xdr:row>30</xdr:row>
      <xdr:rowOff>127000</xdr:rowOff>
    </xdr:to>
    <xdr:cxnSp macro="">
      <xdr:nvCxnSpPr>
        <xdr:cNvPr id="11538" name="AutoShape 1"/>
        <xdr:cNvCxnSpPr>
          <a:cxnSpLocks noChangeShapeType="1"/>
        </xdr:cNvCxnSpPr>
      </xdr:nvCxnSpPr>
      <xdr:spPr>
        <a:xfrm flipH="1">
          <a:off x="3139440" y="8515350"/>
          <a:ext cx="8766175" cy="127000"/>
        </a:xfrm>
        <a:prstGeom prst="straightConnector1">
          <a:avLst/>
        </a:prstGeom>
        <a:noFill/>
        <a:ln w="9525">
          <a:solidFill>
            <a:srgbClr xmlns:mc="http://schemas.openxmlformats.org/markup-compatibility/2006" xmlns:a14="http://schemas.microsoft.com/office/drawing/2010/main" val="000000" a14:legacySpreadsheetColorIndex="64" mc:Ignorable="a14"/>
          </a:solidFill>
          <a:round/>
          <a:headEnd/>
          <a:tailEnd type="triangle" w="med" len="med"/>
        </a:ln>
      </xdr:spPr>
    </xdr:cxn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12</xdr:col>
      <xdr:colOff>26035</xdr:colOff>
      <xdr:row>70</xdr:row>
      <xdr:rowOff>38100</xdr:rowOff>
    </xdr:from>
    <xdr:to xmlns:xdr="http://schemas.openxmlformats.org/drawingml/2006/spreadsheetDrawing">
      <xdr:col>12</xdr:col>
      <xdr:colOff>3028315</xdr:colOff>
      <xdr:row>77</xdr:row>
      <xdr:rowOff>171450</xdr:rowOff>
    </xdr:to>
    <xdr:grpSp>
      <xdr:nvGrpSpPr>
        <xdr:cNvPr id="120868" name="Group 1"/>
        <xdr:cNvGrpSpPr/>
      </xdr:nvGrpSpPr>
      <xdr:grpSpPr>
        <a:xfrm>
          <a:off x="6312535" y="14620875"/>
          <a:ext cx="3002280" cy="1600200"/>
          <a:chOff x="1306" y="1083"/>
          <a:chExt cx="198" cy="77"/>
        </a:xfrm>
      </xdr:grpSpPr>
      <xdr:pic macro="">
        <xdr:nvPicPr>
          <xdr:cNvPr id="120869" name="Picture 2"/>
          <xdr:cNvPicPr>
            <a:picLocks noChangeAspect="1" noChangeArrowheads="1"/>
          </xdr:cNvPicPr>
        </xdr:nvPicPr>
        <xdr:blipFill>
          <a:blip xmlns:r="http://schemas.openxmlformats.org/officeDocument/2006/relationships" r:embed="rId1"/>
          <a:stretch>
            <a:fillRect/>
          </a:stretch>
        </xdr:blipFill>
        <xdr:spPr>
          <a:xfrm>
            <a:off x="1306" y="1084"/>
            <a:ext cx="93" cy="76"/>
          </a:xfrm>
          <a:prstGeom prst="rect">
            <a:avLst/>
          </a:prstGeom>
          <a:noFill/>
          <a:ln>
            <a:noFill/>
          </a:ln>
        </xdr:spPr>
      </xdr:pic>
      <xdr:pic macro="">
        <xdr:nvPicPr>
          <xdr:cNvPr id="120870" name="Picture 3"/>
          <xdr:cNvPicPr>
            <a:picLocks noChangeAspect="1" noChangeArrowheads="1"/>
          </xdr:cNvPicPr>
        </xdr:nvPicPr>
        <xdr:blipFill>
          <a:blip xmlns:r="http://schemas.openxmlformats.org/officeDocument/2006/relationships" r:embed="rId2"/>
          <a:stretch>
            <a:fillRect/>
          </a:stretch>
        </xdr:blipFill>
        <xdr:spPr>
          <a:xfrm>
            <a:off x="1396" y="1124"/>
            <a:ext cx="108" cy="36"/>
          </a:xfrm>
          <a:prstGeom prst="rect">
            <a:avLst/>
          </a:prstGeom>
          <a:noFill/>
          <a:ln>
            <a:noFill/>
          </a:ln>
        </xdr:spPr>
      </xdr:pic>
      <xdr:pic macro="">
        <xdr:nvPicPr>
          <xdr:cNvPr id="120871" name="Picture 4"/>
          <xdr:cNvPicPr>
            <a:picLocks noChangeAspect="1" noChangeArrowheads="1"/>
          </xdr:cNvPicPr>
        </xdr:nvPicPr>
        <xdr:blipFill>
          <a:blip xmlns:r="http://schemas.openxmlformats.org/officeDocument/2006/relationships" r:embed="rId3"/>
          <a:stretch>
            <a:fillRect/>
          </a:stretch>
        </xdr:blipFill>
        <xdr:spPr>
          <a:xfrm>
            <a:off x="1419" y="1089"/>
            <a:ext cx="58" cy="49"/>
          </a:xfrm>
          <a:prstGeom prst="rect">
            <a:avLst/>
          </a:prstGeom>
          <a:noFill/>
          <a:ln>
            <a:noFill/>
          </a:ln>
        </xdr:spPr>
      </xdr:pic>
      <xdr:pic macro="">
        <xdr:nvPicPr>
          <xdr:cNvPr id="120872" name="Picture 5"/>
          <xdr:cNvPicPr>
            <a:picLocks noChangeAspect="1" noChangeArrowheads="1"/>
          </xdr:cNvPicPr>
        </xdr:nvPicPr>
        <xdr:blipFill>
          <a:blip xmlns:r="http://schemas.openxmlformats.org/officeDocument/2006/relationships" r:embed="rId4"/>
          <a:stretch>
            <a:fillRect/>
          </a:stretch>
        </xdr:blipFill>
        <xdr:spPr>
          <a:xfrm>
            <a:off x="1329" y="1083"/>
            <a:ext cx="144" cy="7"/>
          </a:xfrm>
          <a:prstGeom prst="rect">
            <a:avLst/>
          </a:prstGeom>
          <a:noFill/>
          <a:ln>
            <a:noFill/>
          </a:ln>
        </xdr:spPr>
      </xdr:pic>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3.xml.rels><?xml version="1.0" encoding="UTF-8"?><Relationships xmlns="http://schemas.openxmlformats.org/package/2006/relationships"><Relationship Id="rId1" Type="http://schemas.openxmlformats.org/officeDocument/2006/relationships/drawing" Target="../drawings/drawing1.xml" /></Relationships>
</file>

<file path=xl/worksheets/_rels/sheet4.xml.rels><?xml version="1.0" encoding="UTF-8"?><Relationships xmlns="http://schemas.openxmlformats.org/package/2006/relationships"><Relationship Id="rId1"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0">
    <tabColor rgb="FF00B050"/>
    <pageSetUpPr fitToPage="1"/>
  </sheetPr>
  <dimension ref="A2:S25"/>
  <sheetViews>
    <sheetView showZeros="0" tabSelected="1" view="pageBreakPreview" zoomScale="75" zoomScaleNormal="75" zoomScaleSheetLayoutView="75" workbookViewId="0"/>
  </sheetViews>
  <sheetFormatPr defaultColWidth="9" defaultRowHeight="13.5"/>
  <cols>
    <col min="1" max="19" width="8.6328125" style="1" customWidth="1"/>
    <col min="20" max="20" width="7.453125" style="1" customWidth="1"/>
    <col min="21" max="16384" width="9" style="1"/>
  </cols>
  <sheetData>
    <row r="2" spans="1:19" ht="25" customHeight="1">
      <c r="A2" s="2" t="s">
        <v>80</v>
      </c>
      <c r="S2" s="50" t="s">
        <v>199</v>
      </c>
    </row>
    <row r="3" spans="1:19" ht="25" customHeight="1">
      <c r="A3" s="3" t="s">
        <v>83</v>
      </c>
      <c r="B3" s="10" t="s">
        <v>7</v>
      </c>
      <c r="C3" s="18"/>
      <c r="D3" s="18"/>
      <c r="E3" s="18"/>
      <c r="F3" s="18"/>
      <c r="G3" s="18"/>
      <c r="H3" s="18"/>
      <c r="I3" s="18"/>
      <c r="J3" s="18"/>
      <c r="K3" s="18"/>
      <c r="L3" s="10" t="s">
        <v>86</v>
      </c>
      <c r="M3" s="32"/>
      <c r="N3" s="35" t="s">
        <v>88</v>
      </c>
      <c r="O3" s="37"/>
      <c r="P3" s="42"/>
      <c r="Q3" s="10" t="s">
        <v>35</v>
      </c>
      <c r="R3" s="18"/>
      <c r="S3" s="51"/>
    </row>
    <row r="4" spans="1:19" ht="25" customHeight="1">
      <c r="A4" s="4"/>
      <c r="B4" s="11"/>
      <c r="C4" s="13"/>
      <c r="D4" s="13"/>
      <c r="E4" s="13"/>
      <c r="F4" s="13"/>
      <c r="G4" s="13"/>
      <c r="H4" s="13"/>
      <c r="I4" s="13"/>
      <c r="J4" s="13"/>
      <c r="K4" s="13"/>
      <c r="L4" s="11"/>
      <c r="M4" s="33"/>
      <c r="N4" s="36"/>
      <c r="O4" s="38"/>
      <c r="P4" s="43"/>
      <c r="Q4" s="11"/>
      <c r="R4" s="13"/>
      <c r="S4" s="52"/>
    </row>
    <row r="5" spans="1:19" ht="25" customHeight="1">
      <c r="A5" s="4"/>
      <c r="B5" s="12" t="s">
        <v>92</v>
      </c>
      <c r="C5" s="19" t="s">
        <v>94</v>
      </c>
      <c r="D5" s="12" t="s">
        <v>34</v>
      </c>
      <c r="E5" s="19" t="s">
        <v>73</v>
      </c>
      <c r="F5" s="24" t="s">
        <v>95</v>
      </c>
      <c r="G5" s="26" t="s">
        <v>77</v>
      </c>
      <c r="H5" s="24" t="s">
        <v>100</v>
      </c>
      <c r="I5" s="26" t="s">
        <v>87</v>
      </c>
      <c r="J5" s="24" t="s">
        <v>26</v>
      </c>
      <c r="K5" s="26" t="s">
        <v>97</v>
      </c>
      <c r="L5" s="30" t="s">
        <v>44</v>
      </c>
      <c r="M5" s="26" t="s">
        <v>50</v>
      </c>
      <c r="N5" s="30" t="s">
        <v>101</v>
      </c>
      <c r="O5" s="39" t="s">
        <v>89</v>
      </c>
      <c r="P5" s="44" t="s">
        <v>28</v>
      </c>
      <c r="Q5" s="46" t="s">
        <v>102</v>
      </c>
      <c r="R5" s="26" t="s">
        <v>103</v>
      </c>
      <c r="S5" s="53" t="s">
        <v>10</v>
      </c>
    </row>
    <row r="6" spans="1:19" ht="25" customHeight="1">
      <c r="A6" s="4"/>
      <c r="B6" s="12"/>
      <c r="C6" s="20"/>
      <c r="D6" s="12"/>
      <c r="E6" s="20"/>
      <c r="F6" s="24"/>
      <c r="G6" s="27"/>
      <c r="H6" s="24"/>
      <c r="I6" s="27"/>
      <c r="J6" s="24"/>
      <c r="K6" s="27"/>
      <c r="L6" s="30"/>
      <c r="M6" s="27"/>
      <c r="N6" s="30"/>
      <c r="O6" s="40"/>
      <c r="P6" s="44"/>
      <c r="Q6" s="47"/>
      <c r="R6" s="27"/>
      <c r="S6" s="53"/>
    </row>
    <row r="7" spans="1:19" ht="25" customHeight="1">
      <c r="A7" s="4"/>
      <c r="B7" s="12"/>
      <c r="C7" s="20"/>
      <c r="D7" s="12"/>
      <c r="E7" s="20"/>
      <c r="F7" s="24"/>
      <c r="G7" s="27"/>
      <c r="H7" s="24"/>
      <c r="I7" s="27"/>
      <c r="J7" s="24"/>
      <c r="K7" s="27"/>
      <c r="L7" s="30"/>
      <c r="M7" s="27"/>
      <c r="N7" s="30"/>
      <c r="O7" s="40"/>
      <c r="P7" s="44"/>
      <c r="Q7" s="47"/>
      <c r="R7" s="27"/>
      <c r="S7" s="53"/>
    </row>
    <row r="8" spans="1:19" ht="25" customHeight="1">
      <c r="A8" s="4"/>
      <c r="B8" s="12"/>
      <c r="C8" s="20"/>
      <c r="D8" s="12"/>
      <c r="E8" s="20"/>
      <c r="F8" s="24"/>
      <c r="G8" s="27"/>
      <c r="H8" s="24"/>
      <c r="I8" s="27"/>
      <c r="J8" s="24"/>
      <c r="K8" s="27"/>
      <c r="L8" s="30"/>
      <c r="M8" s="27"/>
      <c r="N8" s="30"/>
      <c r="O8" s="40"/>
      <c r="P8" s="44"/>
      <c r="Q8" s="47"/>
      <c r="R8" s="27"/>
      <c r="S8" s="53"/>
    </row>
    <row r="9" spans="1:19" ht="25" customHeight="1">
      <c r="A9" s="4"/>
      <c r="B9" s="12"/>
      <c r="C9" s="20"/>
      <c r="D9" s="12"/>
      <c r="E9" s="20"/>
      <c r="F9" s="24"/>
      <c r="G9" s="27"/>
      <c r="H9" s="24"/>
      <c r="I9" s="27"/>
      <c r="J9" s="24"/>
      <c r="K9" s="27"/>
      <c r="L9" s="30"/>
      <c r="M9" s="27"/>
      <c r="N9" s="30"/>
      <c r="O9" s="40"/>
      <c r="P9" s="44"/>
      <c r="Q9" s="47"/>
      <c r="R9" s="27"/>
      <c r="S9" s="53"/>
    </row>
    <row r="10" spans="1:19" ht="25" customHeight="1">
      <c r="A10" s="4"/>
      <c r="B10" s="12"/>
      <c r="C10" s="20"/>
      <c r="D10" s="12"/>
      <c r="E10" s="20"/>
      <c r="F10" s="24"/>
      <c r="G10" s="27"/>
      <c r="H10" s="24"/>
      <c r="I10" s="27"/>
      <c r="J10" s="24"/>
      <c r="K10" s="27"/>
      <c r="L10" s="30"/>
      <c r="M10" s="27"/>
      <c r="N10" s="30"/>
      <c r="O10" s="40"/>
      <c r="P10" s="44"/>
      <c r="Q10" s="47"/>
      <c r="R10" s="27"/>
      <c r="S10" s="53"/>
    </row>
    <row r="11" spans="1:19" ht="25" customHeight="1">
      <c r="A11" s="5"/>
      <c r="B11" s="13"/>
      <c r="C11" s="21"/>
      <c r="D11" s="13"/>
      <c r="E11" s="21"/>
      <c r="F11" s="25"/>
      <c r="G11" s="28"/>
      <c r="H11" s="25"/>
      <c r="I11" s="28"/>
      <c r="J11" s="25"/>
      <c r="K11" s="28"/>
      <c r="L11" s="31"/>
      <c r="M11" s="28"/>
      <c r="N11" s="31"/>
      <c r="O11" s="41"/>
      <c r="P11" s="45"/>
      <c r="Q11" s="11"/>
      <c r="R11" s="28"/>
      <c r="S11" s="54"/>
    </row>
    <row r="12" spans="1:19" ht="25" customHeight="1">
      <c r="A12" s="6">
        <v>1</v>
      </c>
      <c r="B12" s="14"/>
      <c r="C12" s="14"/>
      <c r="D12" s="14"/>
      <c r="E12" s="14"/>
      <c r="F12" s="14"/>
      <c r="G12" s="14"/>
      <c r="H12" s="14"/>
      <c r="I12" s="14"/>
      <c r="J12" s="14"/>
      <c r="K12" s="14"/>
      <c r="L12" s="14"/>
      <c r="M12" s="14"/>
      <c r="N12" s="14"/>
      <c r="O12" s="14"/>
      <c r="P12" s="14"/>
      <c r="Q12" s="14"/>
      <c r="R12" s="48"/>
      <c r="S12" s="55"/>
    </row>
    <row r="13" spans="1:19" ht="25" customHeight="1">
      <c r="A13" s="6">
        <v>2</v>
      </c>
      <c r="B13" s="14"/>
      <c r="C13" s="14"/>
      <c r="D13" s="14"/>
      <c r="E13" s="14"/>
      <c r="F13" s="14"/>
      <c r="G13" s="14"/>
      <c r="H13" s="14"/>
      <c r="I13" s="14"/>
      <c r="J13" s="14"/>
      <c r="K13" s="14"/>
      <c r="L13" s="14"/>
      <c r="M13" s="14"/>
      <c r="N13" s="14"/>
      <c r="O13" s="14"/>
      <c r="P13" s="14"/>
      <c r="Q13" s="14"/>
      <c r="R13" s="14"/>
      <c r="S13" s="55"/>
    </row>
    <row r="14" spans="1:19" ht="25" customHeight="1">
      <c r="A14" s="6">
        <v>3</v>
      </c>
      <c r="B14" s="14"/>
      <c r="C14" s="14"/>
      <c r="D14" s="14"/>
      <c r="E14" s="14"/>
      <c r="F14" s="14"/>
      <c r="G14" s="14"/>
      <c r="H14" s="14"/>
      <c r="I14" s="14"/>
      <c r="J14" s="14"/>
      <c r="K14" s="14"/>
      <c r="L14" s="14"/>
      <c r="M14" s="14"/>
      <c r="N14" s="14"/>
      <c r="O14" s="14"/>
      <c r="P14" s="14"/>
      <c r="Q14" s="14"/>
      <c r="R14" s="14"/>
      <c r="S14" s="55"/>
    </row>
    <row r="15" spans="1:19" ht="25" customHeight="1">
      <c r="A15" s="7">
        <v>4</v>
      </c>
      <c r="B15" s="14"/>
      <c r="C15" s="14"/>
      <c r="D15" s="14"/>
      <c r="E15" s="14"/>
      <c r="F15" s="14"/>
      <c r="G15" s="14"/>
      <c r="H15" s="14"/>
      <c r="I15" s="14"/>
      <c r="J15" s="14"/>
      <c r="K15" s="14"/>
      <c r="L15" s="14"/>
      <c r="M15" s="14"/>
      <c r="N15" s="14"/>
      <c r="O15" s="14"/>
      <c r="P15" s="14"/>
      <c r="Q15" s="14"/>
      <c r="R15" s="14"/>
      <c r="S15" s="55"/>
    </row>
    <row r="16" spans="1:19" ht="25" customHeight="1">
      <c r="A16" s="7">
        <v>5</v>
      </c>
      <c r="B16" s="14"/>
      <c r="C16" s="14"/>
      <c r="D16" s="14"/>
      <c r="E16" s="14"/>
      <c r="F16" s="14"/>
      <c r="G16" s="14"/>
      <c r="H16" s="14"/>
      <c r="I16" s="14"/>
      <c r="J16" s="14"/>
      <c r="K16" s="14"/>
      <c r="L16" s="14"/>
      <c r="M16" s="14"/>
      <c r="N16" s="14"/>
      <c r="O16" s="14"/>
      <c r="P16" s="14"/>
      <c r="Q16" s="14"/>
      <c r="R16" s="14"/>
      <c r="S16" s="55"/>
    </row>
    <row r="17" spans="1:19" ht="25" customHeight="1">
      <c r="A17" s="7"/>
      <c r="B17" s="14"/>
      <c r="C17" s="14"/>
      <c r="D17" s="14"/>
      <c r="E17" s="14"/>
      <c r="F17" s="14"/>
      <c r="G17" s="14"/>
      <c r="H17" s="14"/>
      <c r="I17" s="14"/>
      <c r="J17" s="14"/>
      <c r="K17" s="14"/>
      <c r="L17" s="14"/>
      <c r="M17" s="14"/>
      <c r="N17" s="14"/>
      <c r="O17" s="14"/>
      <c r="P17" s="14"/>
      <c r="Q17" s="14"/>
      <c r="R17" s="14"/>
      <c r="S17" s="55"/>
    </row>
    <row r="18" spans="1:19" ht="25" customHeight="1">
      <c r="A18" s="7"/>
      <c r="B18" s="14"/>
      <c r="C18" s="14"/>
      <c r="D18" s="14"/>
      <c r="E18" s="14"/>
      <c r="F18" s="14"/>
      <c r="G18" s="14"/>
      <c r="H18" s="14"/>
      <c r="I18" s="14"/>
      <c r="J18" s="14"/>
      <c r="K18" s="14"/>
      <c r="L18" s="14"/>
      <c r="M18" s="14"/>
      <c r="N18" s="14"/>
      <c r="O18" s="14"/>
      <c r="P18" s="14"/>
      <c r="Q18" s="14"/>
      <c r="R18" s="14"/>
      <c r="S18" s="55"/>
    </row>
    <row r="19" spans="1:19" ht="25" customHeight="1">
      <c r="A19" s="7"/>
      <c r="B19" s="14"/>
      <c r="C19" s="14"/>
      <c r="D19" s="14"/>
      <c r="E19" s="14"/>
      <c r="F19" s="14"/>
      <c r="G19" s="14"/>
      <c r="H19" s="14"/>
      <c r="I19" s="14"/>
      <c r="J19" s="14"/>
      <c r="K19" s="14"/>
      <c r="L19" s="14"/>
      <c r="M19" s="14"/>
      <c r="N19" s="14"/>
      <c r="O19" s="14"/>
      <c r="P19" s="14"/>
      <c r="Q19" s="14"/>
      <c r="R19" s="14"/>
      <c r="S19" s="55"/>
    </row>
    <row r="20" spans="1:19" ht="25" customHeight="1">
      <c r="A20" s="7"/>
      <c r="B20" s="14"/>
      <c r="C20" s="14"/>
      <c r="D20" s="14"/>
      <c r="E20" s="14"/>
      <c r="F20" s="14"/>
      <c r="G20" s="14"/>
      <c r="H20" s="14"/>
      <c r="I20" s="14"/>
      <c r="J20" s="14"/>
      <c r="K20" s="14"/>
      <c r="L20" s="14"/>
      <c r="M20" s="14"/>
      <c r="N20" s="14"/>
      <c r="O20" s="14"/>
      <c r="P20" s="14"/>
      <c r="Q20" s="14"/>
      <c r="R20" s="14"/>
      <c r="S20" s="55"/>
    </row>
    <row r="21" spans="1:19" ht="25" customHeight="1">
      <c r="A21" s="7"/>
      <c r="B21" s="14"/>
      <c r="C21" s="14"/>
      <c r="D21" s="14"/>
      <c r="E21" s="14"/>
      <c r="F21" s="14"/>
      <c r="G21" s="14"/>
      <c r="H21" s="14"/>
      <c r="I21" s="14"/>
      <c r="J21" s="14"/>
      <c r="K21" s="14"/>
      <c r="L21" s="14"/>
      <c r="M21" s="14"/>
      <c r="N21" s="14"/>
      <c r="O21" s="14"/>
      <c r="P21" s="14"/>
      <c r="Q21" s="14"/>
      <c r="R21" s="14"/>
      <c r="S21" s="55"/>
    </row>
    <row r="22" spans="1:19" ht="25" customHeight="1">
      <c r="A22" s="8" t="s">
        <v>107</v>
      </c>
      <c r="B22" s="15">
        <f t="shared" ref="B22:S22" si="0">SUM(B12:B21)</f>
        <v>0</v>
      </c>
      <c r="C22" s="22">
        <f t="shared" si="0"/>
        <v>0</v>
      </c>
      <c r="D22" s="15">
        <f t="shared" si="0"/>
        <v>0</v>
      </c>
      <c r="E22" s="22">
        <f t="shared" si="0"/>
        <v>0</v>
      </c>
      <c r="F22" s="15">
        <f t="shared" si="0"/>
        <v>0</v>
      </c>
      <c r="G22" s="22">
        <f t="shared" si="0"/>
        <v>0</v>
      </c>
      <c r="H22" s="15">
        <f t="shared" si="0"/>
        <v>0</v>
      </c>
      <c r="I22" s="22">
        <f t="shared" si="0"/>
        <v>0</v>
      </c>
      <c r="J22" s="15">
        <f t="shared" si="0"/>
        <v>0</v>
      </c>
      <c r="K22" s="22">
        <f t="shared" si="0"/>
        <v>0</v>
      </c>
      <c r="L22" s="22">
        <f t="shared" si="0"/>
        <v>0</v>
      </c>
      <c r="M22" s="34">
        <f t="shared" si="0"/>
        <v>0</v>
      </c>
      <c r="N22" s="22">
        <f t="shared" si="0"/>
        <v>0</v>
      </c>
      <c r="O22" s="34">
        <f t="shared" si="0"/>
        <v>0</v>
      </c>
      <c r="P22" s="34">
        <f t="shared" si="0"/>
        <v>0</v>
      </c>
      <c r="Q22" s="22">
        <f t="shared" si="0"/>
        <v>0</v>
      </c>
      <c r="R22" s="22">
        <f t="shared" si="0"/>
        <v>0</v>
      </c>
      <c r="S22" s="56">
        <f t="shared" si="0"/>
        <v>0</v>
      </c>
    </row>
    <row r="23" spans="1:19" ht="25" customHeight="1">
      <c r="A23" s="8" t="s">
        <v>8</v>
      </c>
      <c r="B23" s="16">
        <f>SUM(B22:K22)</f>
        <v>0</v>
      </c>
      <c r="C23" s="23"/>
      <c r="D23" s="23"/>
      <c r="E23" s="23"/>
      <c r="F23" s="23"/>
      <c r="G23" s="23"/>
      <c r="H23" s="23"/>
      <c r="I23" s="23"/>
      <c r="J23" s="23"/>
      <c r="K23" s="29"/>
      <c r="L23" s="16">
        <f>SUM(L22:M22)</f>
        <v>0</v>
      </c>
      <c r="M23" s="29"/>
      <c r="N23" s="16">
        <f>SUM(N22:P22)</f>
        <v>0</v>
      </c>
      <c r="O23" s="23"/>
      <c r="P23" s="29"/>
      <c r="Q23" s="16">
        <f>SUM(Q22:S22)</f>
        <v>0</v>
      </c>
      <c r="R23" s="23"/>
      <c r="S23" s="57"/>
    </row>
    <row r="24" spans="1:19" ht="25" customHeight="1">
      <c r="A24" s="9" t="s">
        <v>105</v>
      </c>
      <c r="B24" s="17">
        <f>SUM(B23:S23)</f>
        <v>0</v>
      </c>
      <c r="C24" s="17"/>
      <c r="D24" s="17"/>
      <c r="E24" s="17"/>
      <c r="F24" s="17"/>
      <c r="G24" s="17"/>
      <c r="H24" s="17"/>
      <c r="I24" s="17"/>
      <c r="J24" s="17"/>
      <c r="K24" s="17"/>
      <c r="L24" s="17"/>
      <c r="M24" s="17"/>
      <c r="N24" s="17"/>
      <c r="O24" s="17"/>
      <c r="P24" s="17"/>
      <c r="Q24" s="17"/>
      <c r="R24" s="17"/>
      <c r="S24" s="58"/>
    </row>
    <row r="25" spans="1:19" ht="25" customHeight="1">
      <c r="R25" s="49" t="s">
        <v>157</v>
      </c>
    </row>
  </sheetData>
  <mergeCells count="28">
    <mergeCell ref="B23:K23"/>
    <mergeCell ref="L23:M23"/>
    <mergeCell ref="N23:P23"/>
    <mergeCell ref="Q23:S23"/>
    <mergeCell ref="B24:S24"/>
    <mergeCell ref="B3:K4"/>
    <mergeCell ref="L3:M4"/>
    <mergeCell ref="N3:P4"/>
    <mergeCell ref="Q3:S4"/>
    <mergeCell ref="A3:A11"/>
    <mergeCell ref="B5:B11"/>
    <mergeCell ref="C5:C11"/>
    <mergeCell ref="D5:D11"/>
    <mergeCell ref="E5:E11"/>
    <mergeCell ref="F5:F11"/>
    <mergeCell ref="G5:G11"/>
    <mergeCell ref="H5:H11"/>
    <mergeCell ref="I5:I11"/>
    <mergeCell ref="J5:J11"/>
    <mergeCell ref="K5:K11"/>
    <mergeCell ref="L5:L11"/>
    <mergeCell ref="M5:M11"/>
    <mergeCell ref="N5:N11"/>
    <mergeCell ref="O5:O11"/>
    <mergeCell ref="P5:P11"/>
    <mergeCell ref="Q5:Q11"/>
    <mergeCell ref="R5:R11"/>
    <mergeCell ref="S5:S11"/>
  </mergeCells>
  <phoneticPr fontId="4"/>
  <pageMargins left="0.39370078740157483" right="0.39370078740157483" top="0.59055118110236227" bottom="0.39370078740157483" header="0.51181102362204722" footer="0.51181102362204722"/>
  <pageSetup paperSize="9" scale="59" fitToWidth="1" fitToHeight="1" orientation="portrait"/>
  <headerFooter alignWithMargins="0">
    <oddFooter xml:space="preserve">&amp;C&amp;"ＭＳ ゴシック,標準"&amp;10 &amp;"ＭＳ Ｐゴシック,標準"&amp;11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9">
    <tabColor rgb="FF00B050"/>
    <pageSetUpPr fitToPage="1"/>
  </sheetPr>
  <dimension ref="A2:S25"/>
  <sheetViews>
    <sheetView showZeros="0" view="pageBreakPreview" zoomScale="75" zoomScaleNormal="75" zoomScaleSheetLayoutView="75" workbookViewId="0">
      <selection activeCell="I22" sqref="I22"/>
    </sheetView>
  </sheetViews>
  <sheetFormatPr defaultColWidth="9" defaultRowHeight="13"/>
  <cols>
    <col min="1" max="19" width="8.6328125" style="1" customWidth="1"/>
    <col min="20" max="20" width="7.26953125" style="1" customWidth="1"/>
    <col min="21" max="16384" width="9" style="1"/>
  </cols>
  <sheetData>
    <row r="2" spans="1:19" ht="25" customHeight="1">
      <c r="A2" s="2" t="s">
        <v>106</v>
      </c>
      <c r="S2" s="50" t="s">
        <v>199</v>
      </c>
    </row>
    <row r="3" spans="1:19" ht="25" customHeight="1">
      <c r="A3" s="3" t="s">
        <v>83</v>
      </c>
      <c r="B3" s="10" t="s">
        <v>7</v>
      </c>
      <c r="C3" s="18"/>
      <c r="D3" s="18"/>
      <c r="E3" s="18"/>
      <c r="F3" s="18"/>
      <c r="G3" s="18"/>
      <c r="H3" s="18"/>
      <c r="I3" s="18"/>
      <c r="J3" s="18"/>
      <c r="K3" s="18"/>
      <c r="L3" s="10" t="s">
        <v>86</v>
      </c>
      <c r="M3" s="32"/>
      <c r="N3" s="35" t="s">
        <v>88</v>
      </c>
      <c r="O3" s="37"/>
      <c r="P3" s="42"/>
      <c r="Q3" s="10" t="s">
        <v>35</v>
      </c>
      <c r="R3" s="18"/>
      <c r="S3" s="51"/>
    </row>
    <row r="4" spans="1:19" ht="25" customHeight="1">
      <c r="A4" s="4"/>
      <c r="B4" s="11"/>
      <c r="C4" s="13"/>
      <c r="D4" s="13"/>
      <c r="E4" s="13"/>
      <c r="F4" s="13"/>
      <c r="G4" s="13"/>
      <c r="H4" s="13"/>
      <c r="I4" s="13"/>
      <c r="J4" s="13"/>
      <c r="K4" s="13"/>
      <c r="L4" s="11"/>
      <c r="M4" s="33"/>
      <c r="N4" s="36"/>
      <c r="O4" s="38"/>
      <c r="P4" s="43"/>
      <c r="Q4" s="11"/>
      <c r="R4" s="13"/>
      <c r="S4" s="52"/>
    </row>
    <row r="5" spans="1:19" ht="25" customHeight="1">
      <c r="A5" s="4"/>
      <c r="B5" s="12" t="s">
        <v>92</v>
      </c>
      <c r="C5" s="19" t="s">
        <v>94</v>
      </c>
      <c r="D5" s="12" t="s">
        <v>34</v>
      </c>
      <c r="E5" s="19" t="s">
        <v>73</v>
      </c>
      <c r="F5" s="24" t="s">
        <v>95</v>
      </c>
      <c r="G5" s="26" t="s">
        <v>77</v>
      </c>
      <c r="H5" s="24" t="s">
        <v>100</v>
      </c>
      <c r="I5" s="26" t="s">
        <v>87</v>
      </c>
      <c r="J5" s="24" t="s">
        <v>26</v>
      </c>
      <c r="K5" s="26" t="s">
        <v>97</v>
      </c>
      <c r="L5" s="30" t="s">
        <v>44</v>
      </c>
      <c r="M5" s="26" t="s">
        <v>50</v>
      </c>
      <c r="N5" s="30" t="s">
        <v>101</v>
      </c>
      <c r="O5" s="39" t="s">
        <v>89</v>
      </c>
      <c r="P5" s="44" t="s">
        <v>28</v>
      </c>
      <c r="Q5" s="46" t="s">
        <v>102</v>
      </c>
      <c r="R5" s="26" t="s">
        <v>103</v>
      </c>
      <c r="S5" s="59" t="s">
        <v>10</v>
      </c>
    </row>
    <row r="6" spans="1:19" ht="25" customHeight="1">
      <c r="A6" s="4"/>
      <c r="B6" s="12"/>
      <c r="C6" s="20"/>
      <c r="D6" s="12"/>
      <c r="E6" s="20"/>
      <c r="F6" s="24"/>
      <c r="G6" s="27"/>
      <c r="H6" s="24"/>
      <c r="I6" s="27"/>
      <c r="J6" s="24"/>
      <c r="K6" s="27"/>
      <c r="L6" s="30"/>
      <c r="M6" s="27"/>
      <c r="N6" s="30"/>
      <c r="O6" s="40"/>
      <c r="P6" s="44"/>
      <c r="Q6" s="47"/>
      <c r="R6" s="27"/>
      <c r="S6" s="60"/>
    </row>
    <row r="7" spans="1:19" ht="25" customHeight="1">
      <c r="A7" s="4"/>
      <c r="B7" s="12"/>
      <c r="C7" s="20"/>
      <c r="D7" s="12"/>
      <c r="E7" s="20"/>
      <c r="F7" s="24"/>
      <c r="G7" s="27"/>
      <c r="H7" s="24"/>
      <c r="I7" s="27"/>
      <c r="J7" s="24"/>
      <c r="K7" s="27"/>
      <c r="L7" s="30"/>
      <c r="M7" s="27"/>
      <c r="N7" s="30"/>
      <c r="O7" s="40"/>
      <c r="P7" s="44"/>
      <c r="Q7" s="47"/>
      <c r="R7" s="27"/>
      <c r="S7" s="60"/>
    </row>
    <row r="8" spans="1:19" ht="25" customHeight="1">
      <c r="A8" s="4"/>
      <c r="B8" s="12"/>
      <c r="C8" s="20"/>
      <c r="D8" s="12"/>
      <c r="E8" s="20"/>
      <c r="F8" s="24"/>
      <c r="G8" s="27"/>
      <c r="H8" s="24"/>
      <c r="I8" s="27"/>
      <c r="J8" s="24"/>
      <c r="K8" s="27"/>
      <c r="L8" s="30"/>
      <c r="M8" s="27"/>
      <c r="N8" s="30"/>
      <c r="O8" s="40"/>
      <c r="P8" s="44"/>
      <c r="Q8" s="47"/>
      <c r="R8" s="27"/>
      <c r="S8" s="60"/>
    </row>
    <row r="9" spans="1:19" ht="25" customHeight="1">
      <c r="A9" s="4"/>
      <c r="B9" s="12"/>
      <c r="C9" s="20"/>
      <c r="D9" s="12"/>
      <c r="E9" s="20"/>
      <c r="F9" s="24"/>
      <c r="G9" s="27"/>
      <c r="H9" s="24"/>
      <c r="I9" s="27"/>
      <c r="J9" s="24"/>
      <c r="K9" s="27"/>
      <c r="L9" s="30"/>
      <c r="M9" s="27"/>
      <c r="N9" s="30"/>
      <c r="O9" s="40"/>
      <c r="P9" s="44"/>
      <c r="Q9" s="47"/>
      <c r="R9" s="27"/>
      <c r="S9" s="60"/>
    </row>
    <row r="10" spans="1:19" ht="25" customHeight="1">
      <c r="A10" s="4"/>
      <c r="B10" s="12"/>
      <c r="C10" s="20"/>
      <c r="D10" s="12"/>
      <c r="E10" s="20"/>
      <c r="F10" s="24"/>
      <c r="G10" s="27"/>
      <c r="H10" s="24"/>
      <c r="I10" s="27"/>
      <c r="J10" s="24"/>
      <c r="K10" s="27"/>
      <c r="L10" s="30"/>
      <c r="M10" s="27"/>
      <c r="N10" s="30"/>
      <c r="O10" s="40"/>
      <c r="P10" s="44"/>
      <c r="Q10" s="47"/>
      <c r="R10" s="27"/>
      <c r="S10" s="60"/>
    </row>
    <row r="11" spans="1:19" ht="25" customHeight="1">
      <c r="A11" s="5"/>
      <c r="B11" s="13"/>
      <c r="C11" s="21"/>
      <c r="D11" s="13"/>
      <c r="E11" s="21"/>
      <c r="F11" s="25"/>
      <c r="G11" s="28"/>
      <c r="H11" s="25"/>
      <c r="I11" s="28"/>
      <c r="J11" s="25"/>
      <c r="K11" s="28"/>
      <c r="L11" s="31"/>
      <c r="M11" s="28"/>
      <c r="N11" s="31"/>
      <c r="O11" s="41"/>
      <c r="P11" s="45"/>
      <c r="Q11" s="11"/>
      <c r="R11" s="28"/>
      <c r="S11" s="61"/>
    </row>
    <row r="12" spans="1:19" ht="25" customHeight="1">
      <c r="A12" s="7">
        <v>1</v>
      </c>
      <c r="B12" s="14"/>
      <c r="C12" s="14"/>
      <c r="D12" s="14"/>
      <c r="E12" s="14"/>
      <c r="F12" s="14"/>
      <c r="G12" s="14"/>
      <c r="H12" s="14"/>
      <c r="I12" s="14"/>
      <c r="J12" s="14"/>
      <c r="K12" s="14"/>
      <c r="L12" s="14"/>
      <c r="M12" s="14"/>
      <c r="N12" s="14"/>
      <c r="O12" s="14"/>
      <c r="P12" s="14"/>
      <c r="Q12" s="14"/>
      <c r="R12" s="14"/>
      <c r="S12" s="55"/>
    </row>
    <row r="13" spans="1:19" ht="25" customHeight="1">
      <c r="A13" s="7">
        <v>2</v>
      </c>
      <c r="B13" s="14"/>
      <c r="C13" s="14"/>
      <c r="D13" s="14"/>
      <c r="E13" s="14"/>
      <c r="F13" s="14"/>
      <c r="G13" s="14"/>
      <c r="H13" s="14"/>
      <c r="I13" s="14"/>
      <c r="J13" s="14"/>
      <c r="K13" s="14"/>
      <c r="L13" s="14"/>
      <c r="M13" s="14"/>
      <c r="N13" s="14"/>
      <c r="O13" s="14"/>
      <c r="P13" s="14"/>
      <c r="Q13" s="14"/>
      <c r="R13" s="14"/>
      <c r="S13" s="55"/>
    </row>
    <row r="14" spans="1:19" ht="25" customHeight="1">
      <c r="A14" s="7">
        <v>3</v>
      </c>
      <c r="B14" s="14"/>
      <c r="C14" s="14"/>
      <c r="D14" s="14"/>
      <c r="E14" s="14"/>
      <c r="F14" s="14"/>
      <c r="G14" s="14"/>
      <c r="H14" s="14"/>
      <c r="I14" s="14"/>
      <c r="J14" s="14"/>
      <c r="K14" s="14"/>
      <c r="L14" s="14"/>
      <c r="M14" s="14"/>
      <c r="N14" s="14"/>
      <c r="O14" s="14"/>
      <c r="P14" s="14"/>
      <c r="Q14" s="14"/>
      <c r="R14" s="14"/>
      <c r="S14" s="55"/>
    </row>
    <row r="15" spans="1:19" ht="25" customHeight="1">
      <c r="A15" s="7">
        <v>4</v>
      </c>
      <c r="B15" s="14"/>
      <c r="C15" s="14"/>
      <c r="D15" s="14"/>
      <c r="E15" s="14"/>
      <c r="F15" s="14"/>
      <c r="G15" s="14"/>
      <c r="H15" s="14"/>
      <c r="I15" s="14"/>
      <c r="J15" s="14"/>
      <c r="K15" s="14"/>
      <c r="L15" s="14"/>
      <c r="M15" s="14"/>
      <c r="N15" s="14"/>
      <c r="O15" s="14"/>
      <c r="P15" s="14"/>
      <c r="Q15" s="14"/>
      <c r="R15" s="14"/>
      <c r="S15" s="55"/>
    </row>
    <row r="16" spans="1:19" ht="25" customHeight="1">
      <c r="A16" s="7">
        <v>5</v>
      </c>
      <c r="B16" s="14"/>
      <c r="C16" s="14"/>
      <c r="D16" s="14"/>
      <c r="E16" s="14"/>
      <c r="F16" s="14"/>
      <c r="G16" s="14"/>
      <c r="H16" s="14"/>
      <c r="I16" s="14"/>
      <c r="J16" s="14"/>
      <c r="K16" s="14"/>
      <c r="L16" s="14"/>
      <c r="M16" s="14"/>
      <c r="N16" s="14"/>
      <c r="O16" s="14"/>
      <c r="P16" s="14"/>
      <c r="Q16" s="14"/>
      <c r="R16" s="14"/>
      <c r="S16" s="55"/>
    </row>
    <row r="17" spans="1:19" ht="25" customHeight="1">
      <c r="A17" s="7">
        <v>6</v>
      </c>
      <c r="B17" s="14"/>
      <c r="C17" s="14"/>
      <c r="D17" s="14"/>
      <c r="E17" s="14"/>
      <c r="F17" s="14"/>
      <c r="G17" s="14"/>
      <c r="H17" s="14"/>
      <c r="I17" s="14"/>
      <c r="J17" s="14"/>
      <c r="K17" s="14"/>
      <c r="L17" s="14"/>
      <c r="M17" s="14"/>
      <c r="N17" s="14"/>
      <c r="O17" s="14"/>
      <c r="P17" s="14"/>
      <c r="Q17" s="14"/>
      <c r="R17" s="14"/>
      <c r="S17" s="55"/>
    </row>
    <row r="18" spans="1:19" ht="25" customHeight="1">
      <c r="A18" s="7"/>
      <c r="B18" s="14"/>
      <c r="C18" s="14"/>
      <c r="D18" s="14"/>
      <c r="E18" s="14"/>
      <c r="F18" s="14"/>
      <c r="G18" s="14"/>
      <c r="H18" s="14"/>
      <c r="I18" s="14"/>
      <c r="J18" s="14"/>
      <c r="K18" s="14"/>
      <c r="L18" s="14"/>
      <c r="M18" s="14"/>
      <c r="N18" s="14"/>
      <c r="O18" s="14"/>
      <c r="P18" s="14"/>
      <c r="Q18" s="14"/>
      <c r="R18" s="14"/>
      <c r="S18" s="55"/>
    </row>
    <row r="19" spans="1:19" ht="25" customHeight="1">
      <c r="A19" s="7"/>
      <c r="B19" s="14"/>
      <c r="C19" s="14"/>
      <c r="D19" s="14"/>
      <c r="E19" s="14"/>
      <c r="F19" s="14"/>
      <c r="G19" s="14"/>
      <c r="H19" s="14"/>
      <c r="I19" s="14"/>
      <c r="J19" s="14"/>
      <c r="K19" s="14"/>
      <c r="L19" s="14"/>
      <c r="M19" s="14"/>
      <c r="N19" s="14"/>
      <c r="O19" s="14"/>
      <c r="P19" s="14"/>
      <c r="Q19" s="14"/>
      <c r="R19" s="14"/>
      <c r="S19" s="55"/>
    </row>
    <row r="20" spans="1:19" ht="25" customHeight="1">
      <c r="A20" s="7"/>
      <c r="B20" s="14"/>
      <c r="C20" s="14"/>
      <c r="D20" s="14"/>
      <c r="E20" s="14"/>
      <c r="F20" s="14"/>
      <c r="G20" s="14"/>
      <c r="H20" s="14"/>
      <c r="I20" s="14"/>
      <c r="J20" s="14"/>
      <c r="K20" s="14"/>
      <c r="L20" s="14"/>
      <c r="M20" s="14"/>
      <c r="N20" s="14"/>
      <c r="O20" s="14"/>
      <c r="P20" s="14"/>
      <c r="Q20" s="14"/>
      <c r="R20" s="14"/>
      <c r="S20" s="55"/>
    </row>
    <row r="21" spans="1:19" ht="25" customHeight="1">
      <c r="A21" s="7"/>
      <c r="B21" s="14"/>
      <c r="C21" s="14"/>
      <c r="D21" s="14"/>
      <c r="E21" s="14"/>
      <c r="F21" s="14"/>
      <c r="G21" s="14"/>
      <c r="H21" s="14"/>
      <c r="I21" s="14"/>
      <c r="J21" s="14"/>
      <c r="K21" s="14"/>
      <c r="L21" s="14"/>
      <c r="M21" s="14"/>
      <c r="N21" s="14"/>
      <c r="O21" s="14"/>
      <c r="P21" s="14"/>
      <c r="Q21" s="14"/>
      <c r="R21" s="14"/>
      <c r="S21" s="55"/>
    </row>
    <row r="22" spans="1:19" ht="25" customHeight="1">
      <c r="A22" s="8" t="s">
        <v>107</v>
      </c>
      <c r="B22" s="15">
        <f t="shared" ref="B22:S22" si="0">SUM(B12:B21)</f>
        <v>0</v>
      </c>
      <c r="C22" s="22">
        <f t="shared" si="0"/>
        <v>0</v>
      </c>
      <c r="D22" s="15">
        <f t="shared" si="0"/>
        <v>0</v>
      </c>
      <c r="E22" s="22">
        <f t="shared" si="0"/>
        <v>0</v>
      </c>
      <c r="F22" s="15">
        <f t="shared" si="0"/>
        <v>0</v>
      </c>
      <c r="G22" s="22">
        <f t="shared" si="0"/>
        <v>0</v>
      </c>
      <c r="H22" s="15">
        <f t="shared" si="0"/>
        <v>0</v>
      </c>
      <c r="I22" s="22">
        <f t="shared" si="0"/>
        <v>0</v>
      </c>
      <c r="J22" s="15">
        <f t="shared" si="0"/>
        <v>0</v>
      </c>
      <c r="K22" s="22">
        <f t="shared" si="0"/>
        <v>0</v>
      </c>
      <c r="L22" s="22">
        <f t="shared" si="0"/>
        <v>0</v>
      </c>
      <c r="M22" s="34">
        <f t="shared" si="0"/>
        <v>0</v>
      </c>
      <c r="N22" s="22">
        <f t="shared" si="0"/>
        <v>0</v>
      </c>
      <c r="O22" s="22">
        <f t="shared" si="0"/>
        <v>0</v>
      </c>
      <c r="P22" s="34">
        <f t="shared" si="0"/>
        <v>0</v>
      </c>
      <c r="Q22" s="22">
        <f t="shared" si="0"/>
        <v>0</v>
      </c>
      <c r="R22" s="22">
        <f t="shared" si="0"/>
        <v>0</v>
      </c>
      <c r="S22" s="56">
        <f t="shared" si="0"/>
        <v>0</v>
      </c>
    </row>
    <row r="23" spans="1:19" ht="25" customHeight="1">
      <c r="A23" s="8" t="s">
        <v>8</v>
      </c>
      <c r="B23" s="23">
        <f>SUM(B22:K22)</f>
        <v>0</v>
      </c>
      <c r="C23" s="23"/>
      <c r="D23" s="23"/>
      <c r="E23" s="23"/>
      <c r="F23" s="23"/>
      <c r="G23" s="23"/>
      <c r="H23" s="23"/>
      <c r="I23" s="23"/>
      <c r="J23" s="23"/>
      <c r="K23" s="23"/>
      <c r="L23" s="16">
        <f>SUM(L22:M22)</f>
        <v>0</v>
      </c>
      <c r="M23" s="29"/>
      <c r="N23" s="16">
        <f>SUM(N22:P22)</f>
        <v>0</v>
      </c>
      <c r="O23" s="23"/>
      <c r="P23" s="29"/>
      <c r="Q23" s="16">
        <f>SUM(Q22:S22)</f>
        <v>0</v>
      </c>
      <c r="R23" s="23"/>
      <c r="S23" s="57"/>
    </row>
    <row r="24" spans="1:19" ht="25" customHeight="1">
      <c r="A24" s="9" t="s">
        <v>105</v>
      </c>
      <c r="B24" s="17">
        <f>SUM(B23:S23)</f>
        <v>0</v>
      </c>
      <c r="C24" s="17"/>
      <c r="D24" s="17"/>
      <c r="E24" s="17"/>
      <c r="F24" s="17"/>
      <c r="G24" s="17"/>
      <c r="H24" s="17"/>
      <c r="I24" s="17"/>
      <c r="J24" s="17"/>
      <c r="K24" s="17"/>
      <c r="L24" s="17"/>
      <c r="M24" s="17"/>
      <c r="N24" s="17"/>
      <c r="O24" s="17"/>
      <c r="P24" s="17"/>
      <c r="Q24" s="17"/>
      <c r="R24" s="17"/>
      <c r="S24" s="58"/>
    </row>
    <row r="25" spans="1:19" ht="25" customHeight="1">
      <c r="R25" s="49" t="s">
        <v>157</v>
      </c>
    </row>
  </sheetData>
  <mergeCells count="28">
    <mergeCell ref="B23:K23"/>
    <mergeCell ref="L23:M23"/>
    <mergeCell ref="N23:P23"/>
    <mergeCell ref="Q23:S23"/>
    <mergeCell ref="B24:S24"/>
    <mergeCell ref="B3:K4"/>
    <mergeCell ref="L3:M4"/>
    <mergeCell ref="N3:P4"/>
    <mergeCell ref="Q3:S4"/>
    <mergeCell ref="A3:A11"/>
    <mergeCell ref="B5:B11"/>
    <mergeCell ref="C5:C11"/>
    <mergeCell ref="D5:D11"/>
    <mergeCell ref="E5:E11"/>
    <mergeCell ref="F5:F11"/>
    <mergeCell ref="G5:G11"/>
    <mergeCell ref="H5:H11"/>
    <mergeCell ref="I5:I11"/>
    <mergeCell ref="J5:J11"/>
    <mergeCell ref="K5:K11"/>
    <mergeCell ref="L5:L11"/>
    <mergeCell ref="M5:M11"/>
    <mergeCell ref="N5:N11"/>
    <mergeCell ref="O5:O11"/>
    <mergeCell ref="P5:P11"/>
    <mergeCell ref="Q5:Q11"/>
    <mergeCell ref="R5:R11"/>
    <mergeCell ref="S5:S11"/>
  </mergeCells>
  <phoneticPr fontId="4"/>
  <pageMargins left="0.39370078740157483" right="0.39370078740157483" top="0.59055118110236227" bottom="0.39370078740157483" header="0.51181102362204722" footer="0.51181102362204722"/>
  <pageSetup paperSize="9" fitToWidth="1" fitToHeight="1" orientation="portrait"/>
  <headerFooter alignWithMargins="0">
    <oddFooter xml:space="preserve">&amp;C&amp;"ＭＳ ゴシック,標準"&amp;10 &amp;"ＭＳ Ｐゴシック,標準"&amp;11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8">
    <tabColor rgb="FF00B050"/>
  </sheetPr>
  <dimension ref="A1:O32"/>
  <sheetViews>
    <sheetView showZeros="0" view="pageBreakPreview" zoomScale="75" zoomScaleNormal="75" zoomScaleSheetLayoutView="75" workbookViewId="0">
      <selection activeCell="J7" sqref="J7:L29"/>
    </sheetView>
  </sheetViews>
  <sheetFormatPr defaultColWidth="9" defaultRowHeight="21.75" customHeight="1"/>
  <cols>
    <col min="1" max="2" width="6.7265625" style="1" customWidth="1"/>
    <col min="3" max="8" width="6" style="1" customWidth="1"/>
    <col min="9" max="9" width="24.6328125" style="1" customWidth="1"/>
    <col min="10" max="11" width="16.453125" style="1" customWidth="1"/>
    <col min="12" max="12" width="14.26953125" style="1" customWidth="1"/>
    <col min="13" max="13" width="35" style="1" customWidth="1"/>
    <col min="14" max="14" width="13" style="1" customWidth="1"/>
    <col min="15" max="15" width="12.453125" style="1" customWidth="1"/>
    <col min="16" max="16384" width="9" style="1"/>
  </cols>
  <sheetData>
    <row r="1" spans="1:15" ht="21.75" customHeight="1">
      <c r="A1" s="2" t="s">
        <v>108</v>
      </c>
      <c r="J1" s="119" t="s">
        <v>159</v>
      </c>
      <c r="K1" s="119" t="str">
        <f>IF(J29=K29,"OK","開発前後の面積が異なります")</f>
        <v>OK</v>
      </c>
      <c r="L1" s="119"/>
      <c r="O1" s="50" t="s">
        <v>197</v>
      </c>
    </row>
    <row r="2" spans="1:15" ht="18.75" customHeight="1">
      <c r="A2" s="62" t="s">
        <v>110</v>
      </c>
      <c r="B2" s="78"/>
      <c r="C2" s="78"/>
      <c r="D2" s="78"/>
      <c r="E2" s="78"/>
      <c r="F2" s="78"/>
      <c r="G2" s="113"/>
      <c r="H2" s="113"/>
      <c r="I2" s="113"/>
      <c r="J2" s="120" t="s">
        <v>413</v>
      </c>
      <c r="K2" s="130" t="s">
        <v>195</v>
      </c>
      <c r="L2" s="120" t="s">
        <v>112</v>
      </c>
      <c r="M2" s="130" t="s">
        <v>113</v>
      </c>
      <c r="N2" s="136" t="s">
        <v>114</v>
      </c>
      <c r="O2" s="145" t="s">
        <v>115</v>
      </c>
    </row>
    <row r="3" spans="1:15" ht="18.75" customHeight="1">
      <c r="A3" s="63" t="s">
        <v>116</v>
      </c>
      <c r="B3" s="79"/>
      <c r="C3" s="79"/>
      <c r="D3" s="79"/>
      <c r="E3" s="79"/>
      <c r="F3" s="79"/>
      <c r="G3" s="114"/>
      <c r="H3" s="114"/>
      <c r="I3" s="114"/>
      <c r="J3" s="121" t="s">
        <v>118</v>
      </c>
      <c r="K3" s="121" t="s">
        <v>68</v>
      </c>
      <c r="L3" s="121" t="s">
        <v>120</v>
      </c>
      <c r="M3" s="123" t="s">
        <v>121</v>
      </c>
      <c r="N3" s="137" t="s">
        <v>124</v>
      </c>
      <c r="O3" s="146"/>
    </row>
    <row r="4" spans="1:15" ht="18.75" customHeight="1">
      <c r="A4" s="64"/>
      <c r="B4" s="80"/>
      <c r="C4" s="80"/>
      <c r="D4" s="80"/>
      <c r="E4" s="80"/>
      <c r="F4" s="80"/>
      <c r="G4" s="114"/>
      <c r="H4" s="114"/>
      <c r="I4" s="114"/>
      <c r="J4" s="122" t="s">
        <v>127</v>
      </c>
      <c r="K4" s="122" t="s">
        <v>128</v>
      </c>
      <c r="L4" s="122" t="s">
        <v>129</v>
      </c>
      <c r="M4" s="122"/>
      <c r="N4" s="138"/>
      <c r="O4" s="146"/>
    </row>
    <row r="5" spans="1:15" ht="18.75" customHeight="1">
      <c r="A5" s="64"/>
      <c r="B5" s="80"/>
      <c r="C5" s="80"/>
      <c r="D5" s="80"/>
      <c r="E5" s="80"/>
      <c r="F5" s="80"/>
      <c r="G5" s="114"/>
      <c r="H5" s="114"/>
      <c r="I5" s="114"/>
      <c r="J5" s="123" t="s">
        <v>263</v>
      </c>
      <c r="K5" s="123" t="s">
        <v>342</v>
      </c>
      <c r="L5" s="123" t="s">
        <v>130</v>
      </c>
      <c r="M5" s="123" t="s">
        <v>133</v>
      </c>
      <c r="N5" s="138"/>
      <c r="O5" s="146"/>
    </row>
    <row r="6" spans="1:15" ht="18.75" customHeight="1">
      <c r="A6" s="65"/>
      <c r="B6" s="81"/>
      <c r="C6" s="81"/>
      <c r="D6" s="81"/>
      <c r="E6" s="81"/>
      <c r="F6" s="81"/>
      <c r="G6" s="114"/>
      <c r="H6" s="114"/>
      <c r="I6" s="114"/>
      <c r="J6" s="122" t="s">
        <v>134</v>
      </c>
      <c r="K6" s="122" t="s">
        <v>134</v>
      </c>
      <c r="L6" s="122"/>
      <c r="M6" s="122" t="s">
        <v>136</v>
      </c>
      <c r="N6" s="139"/>
      <c r="O6" s="147"/>
    </row>
    <row r="7" spans="1:15" ht="19.5" customHeight="1">
      <c r="A7" s="66" t="s">
        <v>7</v>
      </c>
      <c r="B7" s="82"/>
      <c r="C7" s="96" t="s">
        <v>4</v>
      </c>
      <c r="D7" s="102"/>
      <c r="E7" s="102"/>
      <c r="F7" s="102"/>
      <c r="G7" s="102"/>
      <c r="H7" s="102"/>
      <c r="I7" s="102"/>
      <c r="J7" s="124">
        <f>'様式A－１(行為前)'!$B$22/10000</f>
        <v>0</v>
      </c>
      <c r="K7" s="125">
        <f>'様式A－１(行為後)'!$B$22/10000</f>
        <v>0</v>
      </c>
      <c r="L7" s="125">
        <f t="shared" ref="L7:L13" si="0">K7-J7</f>
        <v>0</v>
      </c>
      <c r="M7" s="125" t="str">
        <f t="shared" ref="M7:M16" si="1">IF(L7&lt;=0," ",L7)</f>
        <v xml:space="preserve"> </v>
      </c>
      <c r="N7" s="140">
        <v>0.9</v>
      </c>
      <c r="O7" s="148" t="s">
        <v>137</v>
      </c>
    </row>
    <row r="8" spans="1:15" ht="19.5" customHeight="1">
      <c r="A8" s="67"/>
      <c r="B8" s="83"/>
      <c r="C8" s="96" t="s">
        <v>138</v>
      </c>
      <c r="D8" s="102"/>
      <c r="E8" s="102"/>
      <c r="F8" s="102"/>
      <c r="G8" s="102"/>
      <c r="H8" s="102"/>
      <c r="I8" s="102"/>
      <c r="J8" s="125">
        <f>'様式A－１(行為前)'!$C$22/10000</f>
        <v>0</v>
      </c>
      <c r="K8" s="125">
        <f>'様式A－１(行為後)'!$C$22/10000</f>
        <v>0</v>
      </c>
      <c r="L8" s="125">
        <f t="shared" si="0"/>
        <v>0</v>
      </c>
      <c r="M8" s="125" t="str">
        <f t="shared" si="1"/>
        <v xml:space="preserve"> </v>
      </c>
      <c r="N8" s="140">
        <v>1</v>
      </c>
      <c r="O8" s="149"/>
    </row>
    <row r="9" spans="1:15" ht="19.5" customHeight="1">
      <c r="A9" s="67"/>
      <c r="B9" s="83"/>
      <c r="C9" s="96" t="s">
        <v>139</v>
      </c>
      <c r="D9" s="102"/>
      <c r="E9" s="102"/>
      <c r="F9" s="102"/>
      <c r="G9" s="102"/>
      <c r="H9" s="102"/>
      <c r="I9" s="102"/>
      <c r="J9" s="125">
        <f>'様式A－１(行為前)'!$D$22/10000</f>
        <v>0</v>
      </c>
      <c r="K9" s="125">
        <f>'様式A－１(行為後)'!$D$22/10000</f>
        <v>0</v>
      </c>
      <c r="L9" s="125">
        <f t="shared" si="0"/>
        <v>0</v>
      </c>
      <c r="M9" s="125" t="str">
        <f t="shared" si="1"/>
        <v xml:space="preserve"> </v>
      </c>
      <c r="N9" s="140">
        <v>1</v>
      </c>
      <c r="O9" s="149"/>
    </row>
    <row r="10" spans="1:15" ht="19.5" customHeight="1">
      <c r="A10" s="67"/>
      <c r="B10" s="83"/>
      <c r="C10" s="96" t="s">
        <v>140</v>
      </c>
      <c r="D10" s="102"/>
      <c r="E10" s="102"/>
      <c r="F10" s="102"/>
      <c r="G10" s="102"/>
      <c r="H10" s="102"/>
      <c r="I10" s="102"/>
      <c r="J10" s="125">
        <f>'様式A－１(行為前)'!$E$22/10000</f>
        <v>0</v>
      </c>
      <c r="K10" s="125">
        <f>'様式A－１(行為後)'!$E$22/10000</f>
        <v>0</v>
      </c>
      <c r="L10" s="125">
        <f t="shared" si="0"/>
        <v>0</v>
      </c>
      <c r="M10" s="125" t="str">
        <f t="shared" si="1"/>
        <v xml:space="preserve"> </v>
      </c>
      <c r="N10" s="140">
        <v>1</v>
      </c>
      <c r="O10" s="149"/>
    </row>
    <row r="11" spans="1:15" ht="19.5" customHeight="1">
      <c r="A11" s="67"/>
      <c r="B11" s="83"/>
      <c r="C11" s="96" t="s">
        <v>95</v>
      </c>
      <c r="D11" s="102"/>
      <c r="E11" s="102"/>
      <c r="F11" s="102"/>
      <c r="G11" s="102"/>
      <c r="H11" s="102"/>
      <c r="I11" s="102"/>
      <c r="J11" s="125">
        <f>'様式A－１(行為前)'!$F$22/10000</f>
        <v>0</v>
      </c>
      <c r="K11" s="131">
        <f>'様式A－１(行為後)'!$F$22/10000</f>
        <v>0</v>
      </c>
      <c r="L11" s="125">
        <f t="shared" si="0"/>
        <v>0</v>
      </c>
      <c r="M11" s="125" t="str">
        <f t="shared" si="1"/>
        <v xml:space="preserve"> </v>
      </c>
      <c r="N11" s="140">
        <v>0.9</v>
      </c>
      <c r="O11" s="149"/>
    </row>
    <row r="12" spans="1:15" ht="19.5" customHeight="1">
      <c r="A12" s="67"/>
      <c r="B12" s="83"/>
      <c r="C12" s="96" t="s">
        <v>77</v>
      </c>
      <c r="D12" s="102"/>
      <c r="E12" s="102"/>
      <c r="F12" s="102"/>
      <c r="G12" s="102"/>
      <c r="H12" s="102"/>
      <c r="I12" s="102"/>
      <c r="J12" s="125">
        <f>'様式A－１(行為前)'!$G$22/10000</f>
        <v>0</v>
      </c>
      <c r="K12" s="125">
        <f>'様式A－１(行為後)'!$G$22/10000</f>
        <v>0</v>
      </c>
      <c r="L12" s="125">
        <f t="shared" si="0"/>
        <v>0</v>
      </c>
      <c r="M12" s="125" t="str">
        <f t="shared" si="1"/>
        <v xml:space="preserve"> </v>
      </c>
      <c r="N12" s="141" t="s">
        <v>141</v>
      </c>
      <c r="O12" s="149"/>
    </row>
    <row r="13" spans="1:15" ht="19.5" customHeight="1">
      <c r="A13" s="67"/>
      <c r="B13" s="83"/>
      <c r="C13" s="96" t="s">
        <v>100</v>
      </c>
      <c r="D13" s="102"/>
      <c r="E13" s="102"/>
      <c r="F13" s="102"/>
      <c r="G13" s="102"/>
      <c r="H13" s="102"/>
      <c r="I13" s="102"/>
      <c r="J13" s="125">
        <f>'様式A－１(行為前)'!$H$22/10000</f>
        <v>0</v>
      </c>
      <c r="K13" s="125">
        <f>'様式A－１(行為後)'!$H$22/10000</f>
        <v>0</v>
      </c>
      <c r="L13" s="125">
        <f t="shared" si="0"/>
        <v>0</v>
      </c>
      <c r="M13" s="125" t="str">
        <f t="shared" si="1"/>
        <v xml:space="preserve"> </v>
      </c>
      <c r="N13" s="140">
        <v>0.9</v>
      </c>
      <c r="O13" s="149"/>
    </row>
    <row r="14" spans="1:15" ht="19.5" customHeight="1">
      <c r="A14" s="67"/>
      <c r="B14" s="83"/>
      <c r="C14" s="96" t="s">
        <v>87</v>
      </c>
      <c r="D14" s="102"/>
      <c r="E14" s="102"/>
      <c r="F14" s="102"/>
      <c r="G14" s="102"/>
      <c r="H14" s="102"/>
      <c r="I14" s="102"/>
      <c r="J14" s="125">
        <f>'様式A－１(行為前)'!$I$22/10000</f>
        <v>0</v>
      </c>
      <c r="K14" s="125">
        <f>'様式A－１(行為後)'!$I$22/10000</f>
        <v>0</v>
      </c>
      <c r="L14" s="125"/>
      <c r="M14" s="125" t="str">
        <f t="shared" si="1"/>
        <v xml:space="preserve"> </v>
      </c>
      <c r="N14" s="141" t="s">
        <v>141</v>
      </c>
      <c r="O14" s="149"/>
    </row>
    <row r="15" spans="1:15" ht="19.5" customHeight="1">
      <c r="A15" s="67"/>
      <c r="B15" s="83"/>
      <c r="C15" s="96" t="s">
        <v>26</v>
      </c>
      <c r="D15" s="102"/>
      <c r="E15" s="102"/>
      <c r="F15" s="102"/>
      <c r="G15" s="102"/>
      <c r="H15" s="102"/>
      <c r="I15" s="102"/>
      <c r="J15" s="125">
        <f>'様式A－１(行為前)'!$J$22/10000</f>
        <v>0</v>
      </c>
      <c r="K15" s="125">
        <f>'様式A－１(行為後)'!$J$22/10000</f>
        <v>0</v>
      </c>
      <c r="L15" s="125">
        <f>K15-J15</f>
        <v>0</v>
      </c>
      <c r="M15" s="125" t="str">
        <f t="shared" si="1"/>
        <v xml:space="preserve"> </v>
      </c>
      <c r="N15" s="140">
        <v>0.9</v>
      </c>
      <c r="O15" s="149"/>
    </row>
    <row r="16" spans="1:15" ht="19.5" customHeight="1">
      <c r="A16" s="67"/>
      <c r="B16" s="83"/>
      <c r="C16" s="96" t="s">
        <v>97</v>
      </c>
      <c r="D16" s="102"/>
      <c r="E16" s="102"/>
      <c r="F16" s="102"/>
      <c r="G16" s="102"/>
      <c r="H16" s="102"/>
      <c r="I16" s="102"/>
      <c r="J16" s="125">
        <f>'様式A－１(行為前)'!$K$22/10000</f>
        <v>0</v>
      </c>
      <c r="K16" s="125">
        <f>'様式A－１(行為後)'!$K$22/10000</f>
        <v>0</v>
      </c>
      <c r="L16" s="125">
        <f>K16-J16</f>
        <v>0</v>
      </c>
      <c r="M16" s="125" t="str">
        <f t="shared" si="1"/>
        <v xml:space="preserve"> </v>
      </c>
      <c r="N16" s="141" t="s">
        <v>141</v>
      </c>
      <c r="O16" s="149"/>
    </row>
    <row r="17" spans="1:15" ht="21.75" customHeight="1">
      <c r="A17" s="68"/>
      <c r="B17" s="84"/>
      <c r="C17" s="31" t="s">
        <v>66</v>
      </c>
      <c r="D17" s="25"/>
      <c r="E17" s="25"/>
      <c r="F17" s="45"/>
      <c r="G17" s="24"/>
      <c r="H17" s="24"/>
      <c r="I17" s="24"/>
      <c r="J17" s="125">
        <f>SUM(J7:J16)</f>
        <v>0</v>
      </c>
      <c r="K17" s="125">
        <f>SUM(K7:K16)</f>
        <v>0</v>
      </c>
      <c r="L17" s="125">
        <f>SUM(L7:L16)</f>
        <v>0</v>
      </c>
      <c r="M17" s="125">
        <f>SUM(M7:M16)</f>
        <v>0</v>
      </c>
      <c r="N17" s="140"/>
      <c r="O17" s="150"/>
    </row>
    <row r="18" spans="1:15" ht="38.25" customHeight="1">
      <c r="A18" s="66" t="s">
        <v>86</v>
      </c>
      <c r="B18" s="85"/>
      <c r="C18" s="96" t="s">
        <v>44</v>
      </c>
      <c r="D18" s="103"/>
      <c r="E18" s="103"/>
      <c r="F18" s="103"/>
      <c r="G18" s="103"/>
      <c r="H18" s="103"/>
      <c r="I18" s="117"/>
      <c r="J18" s="126">
        <f>'様式A－１(行為前)'!$L$22/10000</f>
        <v>0</v>
      </c>
      <c r="K18" s="126">
        <f>'様式A－１(行為後)'!$L$22/10000</f>
        <v>0</v>
      </c>
      <c r="L18" s="126">
        <f>K18-J18</f>
        <v>0</v>
      </c>
      <c r="M18" s="125" t="str">
        <f>IF(L18&lt;=0," ",L18)</f>
        <v xml:space="preserve"> </v>
      </c>
      <c r="N18" s="142">
        <v>0.95</v>
      </c>
      <c r="O18" s="151"/>
    </row>
    <row r="19" spans="1:15" ht="18.75" customHeight="1">
      <c r="A19" s="69"/>
      <c r="B19" s="86"/>
      <c r="C19" s="96" t="s">
        <v>50</v>
      </c>
      <c r="D19" s="103"/>
      <c r="E19" s="103"/>
      <c r="F19" s="103"/>
      <c r="G19" s="103"/>
      <c r="H19" s="103"/>
      <c r="I19" s="117"/>
      <c r="J19" s="126">
        <f>'様式A－１(行為前)'!$M$22/10000</f>
        <v>0</v>
      </c>
      <c r="K19" s="126">
        <f>'様式A－１(行為後)'!$M$22/10000</f>
        <v>0</v>
      </c>
      <c r="L19" s="126">
        <f>K19-J19</f>
        <v>0</v>
      </c>
      <c r="M19" s="125" t="str">
        <f>IF(L19&lt;=0," ",L19)</f>
        <v xml:space="preserve"> </v>
      </c>
      <c r="N19" s="142">
        <v>1</v>
      </c>
      <c r="O19" s="152"/>
    </row>
    <row r="20" spans="1:15" ht="21.75" customHeight="1">
      <c r="A20" s="70"/>
      <c r="B20" s="87"/>
      <c r="C20" s="97" t="s">
        <v>66</v>
      </c>
      <c r="D20" s="104"/>
      <c r="E20" s="104"/>
      <c r="F20" s="109"/>
      <c r="G20" s="115"/>
      <c r="H20" s="115"/>
      <c r="I20" s="115"/>
      <c r="J20" s="125">
        <f>SUM(J18:J19)</f>
        <v>0</v>
      </c>
      <c r="K20" s="125">
        <f>SUM(K18:K19)</f>
        <v>0</v>
      </c>
      <c r="L20" s="125">
        <f>SUM(L18:L19)</f>
        <v>0</v>
      </c>
      <c r="M20" s="125">
        <f>SUM(M18:M19)</f>
        <v>0</v>
      </c>
      <c r="N20" s="140"/>
      <c r="O20" s="153"/>
    </row>
    <row r="21" spans="1:15" ht="18.75" customHeight="1">
      <c r="A21" s="71" t="s">
        <v>88</v>
      </c>
      <c r="B21" s="88"/>
      <c r="C21" s="96" t="s">
        <v>101</v>
      </c>
      <c r="D21" s="103"/>
      <c r="E21" s="103"/>
      <c r="F21" s="103"/>
      <c r="G21" s="103"/>
      <c r="H21" s="103"/>
      <c r="I21" s="117"/>
      <c r="J21" s="126">
        <f>'様式A－１(行為前)'!$N$22/10000</f>
        <v>0</v>
      </c>
      <c r="K21" s="126">
        <f>'様式A－１(行為後)'!$N$22/10000</f>
        <v>0</v>
      </c>
      <c r="L21" s="126">
        <f>K21-J21</f>
        <v>0</v>
      </c>
      <c r="M21" s="125" t="str">
        <f>IF(L21&lt;=0," ",L21)</f>
        <v xml:space="preserve"> </v>
      </c>
      <c r="N21" s="142">
        <v>0.5</v>
      </c>
      <c r="O21" s="152"/>
    </row>
    <row r="22" spans="1:15" ht="38.25" customHeight="1">
      <c r="A22" s="72"/>
      <c r="B22" s="89"/>
      <c r="C22" s="96" t="s">
        <v>142</v>
      </c>
      <c r="D22" s="103"/>
      <c r="E22" s="103"/>
      <c r="F22" s="103"/>
      <c r="G22" s="103"/>
      <c r="H22" s="103"/>
      <c r="I22" s="117"/>
      <c r="J22" s="126">
        <f>'様式A－１(行為前)'!$O$22/10000</f>
        <v>0</v>
      </c>
      <c r="K22" s="126">
        <f>'様式A－１(行為後)'!$O$22/10000</f>
        <v>0</v>
      </c>
      <c r="L22" s="126">
        <f>K22-J22</f>
        <v>0</v>
      </c>
      <c r="M22" s="125" t="str">
        <f>IF(L22&lt;=0," ",L22)</f>
        <v xml:space="preserve"> </v>
      </c>
      <c r="N22" s="142">
        <v>0.8</v>
      </c>
      <c r="O22" s="152"/>
    </row>
    <row r="23" spans="1:15" ht="38.25" customHeight="1">
      <c r="A23" s="72"/>
      <c r="B23" s="89"/>
      <c r="C23" s="96" t="s">
        <v>28</v>
      </c>
      <c r="D23" s="103"/>
      <c r="E23" s="103"/>
      <c r="F23" s="103"/>
      <c r="G23" s="103"/>
      <c r="H23" s="103"/>
      <c r="I23" s="117"/>
      <c r="J23" s="126">
        <f>'様式A－１(行為前)'!$P$22/10000</f>
        <v>0</v>
      </c>
      <c r="K23" s="126">
        <f>'様式A－１(行為後)'!$P$22/10000</f>
        <v>0</v>
      </c>
      <c r="L23" s="126">
        <f>K23-J23</f>
        <v>0</v>
      </c>
      <c r="M23" s="125" t="str">
        <f>IF(L23&lt;=0," ",L23)</f>
        <v xml:space="preserve"> </v>
      </c>
      <c r="N23" s="142">
        <v>0.5</v>
      </c>
      <c r="O23" s="152"/>
    </row>
    <row r="24" spans="1:15" ht="21.75" customHeight="1">
      <c r="A24" s="73"/>
      <c r="B24" s="90"/>
      <c r="C24" s="31" t="s">
        <v>66</v>
      </c>
      <c r="D24" s="25"/>
      <c r="E24" s="25"/>
      <c r="F24" s="45"/>
      <c r="G24" s="115"/>
      <c r="H24" s="115"/>
      <c r="I24" s="115"/>
      <c r="J24" s="125">
        <f>SUM(J21:J23)</f>
        <v>0</v>
      </c>
      <c r="K24" s="125">
        <f>SUM(K21:K23)</f>
        <v>0</v>
      </c>
      <c r="L24" s="125">
        <f>SUM(L21:L23)</f>
        <v>0</v>
      </c>
      <c r="M24" s="125">
        <f>SUM(M21:M23)</f>
        <v>0</v>
      </c>
      <c r="N24" s="140"/>
      <c r="O24" s="153"/>
    </row>
    <row r="25" spans="1:15" ht="19.5" customHeight="1">
      <c r="A25" s="66" t="s">
        <v>143</v>
      </c>
      <c r="B25" s="91"/>
      <c r="C25" s="96" t="s">
        <v>145</v>
      </c>
      <c r="D25" s="102"/>
      <c r="E25" s="102"/>
      <c r="F25" s="102"/>
      <c r="G25" s="102"/>
      <c r="H25" s="102"/>
      <c r="I25" s="118"/>
      <c r="J25" s="127">
        <f>'様式A－１(行為前)'!$Q$22/10000</f>
        <v>0</v>
      </c>
      <c r="K25" s="127">
        <f>'様式A－１(行為後)'!$Q$22/10000</f>
        <v>0</v>
      </c>
      <c r="L25" s="125">
        <f>K25-J25</f>
        <v>0</v>
      </c>
      <c r="M25" s="133"/>
      <c r="N25" s="143">
        <v>0.3</v>
      </c>
      <c r="O25" s="153"/>
    </row>
    <row r="26" spans="1:15" ht="19.5" customHeight="1">
      <c r="A26" s="74"/>
      <c r="B26" s="92"/>
      <c r="C26" s="96" t="s">
        <v>103</v>
      </c>
      <c r="D26" s="102"/>
      <c r="E26" s="102"/>
      <c r="F26" s="102"/>
      <c r="G26" s="102"/>
      <c r="H26" s="102"/>
      <c r="I26" s="102"/>
      <c r="J26" s="127">
        <f>'様式A－１(行為前)'!$R$22/10000</f>
        <v>0</v>
      </c>
      <c r="K26" s="127">
        <f>'様式A－１(行為後)'!$R$22/10000</f>
        <v>0</v>
      </c>
      <c r="L26" s="125">
        <f>K26-J26</f>
        <v>0</v>
      </c>
      <c r="M26" s="134"/>
      <c r="N26" s="143">
        <v>0.4</v>
      </c>
      <c r="O26" s="153"/>
    </row>
    <row r="27" spans="1:15" ht="38.25" customHeight="1">
      <c r="A27" s="74"/>
      <c r="B27" s="92"/>
      <c r="C27" s="96" t="s">
        <v>10</v>
      </c>
      <c r="D27" s="103"/>
      <c r="E27" s="103"/>
      <c r="F27" s="103"/>
      <c r="G27" s="103"/>
      <c r="H27" s="103"/>
      <c r="I27" s="117"/>
      <c r="J27" s="127">
        <f>'様式A－１(行為前)'!$S$22/10000</f>
        <v>0</v>
      </c>
      <c r="K27" s="132"/>
      <c r="L27" s="132">
        <f>K27-J27</f>
        <v>0</v>
      </c>
      <c r="M27" s="134"/>
      <c r="N27" s="140">
        <v>0.2</v>
      </c>
      <c r="O27" s="154"/>
    </row>
    <row r="28" spans="1:15" ht="21.75" customHeight="1">
      <c r="A28" s="75"/>
      <c r="B28" s="93"/>
      <c r="C28" s="98" t="s">
        <v>66</v>
      </c>
      <c r="D28" s="105"/>
      <c r="E28" s="105"/>
      <c r="F28" s="110"/>
      <c r="G28" s="114"/>
      <c r="H28" s="114"/>
      <c r="I28" s="114"/>
      <c r="J28" s="127">
        <f>SUM(J25:J27)</f>
        <v>0</v>
      </c>
      <c r="K28" s="127">
        <f>SUM(K25:K27)</f>
        <v>0</v>
      </c>
      <c r="L28" s="127">
        <f>SUM(L25:L27)</f>
        <v>0</v>
      </c>
      <c r="M28" s="135"/>
      <c r="N28" s="139"/>
      <c r="O28" s="155"/>
    </row>
    <row r="29" spans="1:15" ht="21.75" customHeight="1">
      <c r="A29" s="76" t="s">
        <v>148</v>
      </c>
      <c r="B29" s="94"/>
      <c r="C29" s="99"/>
      <c r="D29" s="106"/>
      <c r="E29" s="106"/>
      <c r="F29" s="111"/>
      <c r="G29" s="116"/>
      <c r="H29" s="116"/>
      <c r="I29" s="116"/>
      <c r="J29" s="128">
        <f>J17+J20+J24+J28</f>
        <v>0</v>
      </c>
      <c r="K29" s="128">
        <f>K17+K20+K24+K28</f>
        <v>0</v>
      </c>
      <c r="L29" s="128">
        <f>L17+L20+L24+L28</f>
        <v>0</v>
      </c>
      <c r="M29" s="128">
        <f>M17+M20+M24</f>
        <v>0</v>
      </c>
      <c r="N29" s="144"/>
      <c r="O29" s="156"/>
    </row>
    <row r="30" spans="1:15" ht="21.75" customHeight="1">
      <c r="M30" s="77" t="s">
        <v>149</v>
      </c>
      <c r="N30" s="49" t="s">
        <v>33</v>
      </c>
    </row>
    <row r="31" spans="1:15" ht="21.75" customHeight="1">
      <c r="A31" s="77" t="s">
        <v>151</v>
      </c>
      <c r="B31" s="95"/>
      <c r="C31" s="100">
        <f>M29</f>
        <v>0</v>
      </c>
      <c r="D31" s="107"/>
      <c r="E31" s="107"/>
      <c r="F31" s="112"/>
      <c r="G31" s="1" t="s">
        <v>158</v>
      </c>
      <c r="J31" s="129"/>
    </row>
    <row r="32" spans="1:15" ht="21.75" customHeight="1">
      <c r="C32" s="101" t="s">
        <v>154</v>
      </c>
      <c r="D32" s="108"/>
      <c r="E32" s="108"/>
      <c r="F32" s="108"/>
    </row>
  </sheetData>
  <mergeCells count="38">
    <mergeCell ref="K1:L1"/>
    <mergeCell ref="A2:F2"/>
    <mergeCell ref="C7:I7"/>
    <mergeCell ref="C8:I8"/>
    <mergeCell ref="C9:I9"/>
    <mergeCell ref="C10:I10"/>
    <mergeCell ref="C11:I11"/>
    <mergeCell ref="C12:I12"/>
    <mergeCell ref="C13:I13"/>
    <mergeCell ref="C14:I14"/>
    <mergeCell ref="C15:I15"/>
    <mergeCell ref="C16:I16"/>
    <mergeCell ref="C17:F17"/>
    <mergeCell ref="C18:I18"/>
    <mergeCell ref="C19:I19"/>
    <mergeCell ref="C20:F20"/>
    <mergeCell ref="C21:I21"/>
    <mergeCell ref="C22:I22"/>
    <mergeCell ref="C23:I23"/>
    <mergeCell ref="C24:F24"/>
    <mergeCell ref="C25:I25"/>
    <mergeCell ref="C26:I26"/>
    <mergeCell ref="C27:I27"/>
    <mergeCell ref="C28:F28"/>
    <mergeCell ref="A29:B29"/>
    <mergeCell ref="C29:F29"/>
    <mergeCell ref="A31:B31"/>
    <mergeCell ref="C31:F31"/>
    <mergeCell ref="O2:O6"/>
    <mergeCell ref="A3:F6"/>
    <mergeCell ref="N3:N6"/>
    <mergeCell ref="L5:L6"/>
    <mergeCell ref="A18:B20"/>
    <mergeCell ref="A21:B24"/>
    <mergeCell ref="A25:B28"/>
    <mergeCell ref="M25:M28"/>
    <mergeCell ref="A7:B17"/>
    <mergeCell ref="O7:O17"/>
  </mergeCells>
  <phoneticPr fontId="4"/>
  <conditionalFormatting sqref="K1:L1">
    <cfRule type="cellIs" dxfId="0" priority="1" stopIfTrue="1" operator="notEqual">
      <formula>"OK"</formula>
    </cfRule>
  </conditionalFormatting>
  <pageMargins left="0.39370078740157483" right="0.39370078740157483" top="0.39370078740157483" bottom="0" header="0.51181102362204722" footer="0"/>
  <pageSetup paperSize="9" fitToWidth="1" fitToHeight="1" orientation="portrait"/>
  <headerFooter alignWithMargins="0">
    <oddFooter xml:space="preserve">&amp;C&amp;"ＭＳ ゴシック,標準"&amp;10 &amp;"ＭＳ Ｐゴシック,標準"&amp;11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B1:W87"/>
  <sheetViews>
    <sheetView view="pageBreakPreview" zoomScale="75" zoomScaleNormal="75" zoomScaleSheetLayoutView="75" workbookViewId="0">
      <selection activeCell="M10" sqref="M10"/>
    </sheetView>
  </sheetViews>
  <sheetFormatPr defaultColWidth="8.7265625" defaultRowHeight="16.5" customHeight="1"/>
  <cols>
    <col min="1" max="1" width="1.6328125" style="157" customWidth="1"/>
    <col min="2" max="2" width="2.6328125" style="157" customWidth="1"/>
    <col min="3" max="3" width="12.6328125" style="157" customWidth="1"/>
    <col min="4" max="4" width="16.6328125" style="157" customWidth="1"/>
    <col min="5" max="5" width="2.6328125" style="157" customWidth="1"/>
    <col min="6" max="6" width="8.6328125" style="157" customWidth="1"/>
    <col min="7" max="7" width="10.6328125" style="157" customWidth="1"/>
    <col min="8" max="9" width="3.6328125" style="157" customWidth="1"/>
    <col min="10" max="12" width="6.6328125" style="157" customWidth="1"/>
    <col min="13" max="13" width="43.6328125" style="157" customWidth="1"/>
    <col min="14" max="14" width="6.6328125" style="157" customWidth="1"/>
    <col min="15" max="15" width="1.6328125" style="157" customWidth="1"/>
    <col min="16" max="16" width="8.7265625" style="157"/>
    <col min="17" max="17" width="8" style="158" customWidth="1"/>
    <col min="18" max="18" width="13.7265625" style="159" customWidth="1"/>
    <col min="19" max="19" width="20.453125" style="159" customWidth="1"/>
    <col min="20" max="21" width="19.453125" style="159" customWidth="1"/>
    <col min="22" max="22" width="20.453125" style="160" customWidth="1"/>
    <col min="23" max="23" width="18.6328125" style="160" customWidth="1"/>
    <col min="24" max="16384" width="8.7265625" style="157"/>
  </cols>
  <sheetData>
    <row r="1" spans="2:21" ht="16.5" customHeight="1">
      <c r="N1" s="371" t="s">
        <v>211</v>
      </c>
    </row>
    <row r="2" spans="2:21" ht="16.5" customHeight="1">
      <c r="B2" s="161" t="s">
        <v>119</v>
      </c>
      <c r="K2" s="303"/>
      <c r="L2" s="319"/>
      <c r="M2" s="157" t="s">
        <v>150</v>
      </c>
    </row>
    <row r="3" spans="2:21" ht="16.5" customHeight="1">
      <c r="K3" s="304"/>
      <c r="L3" s="320"/>
      <c r="M3" s="157" t="s">
        <v>213</v>
      </c>
    </row>
    <row r="4" spans="2:21" ht="16.5" customHeight="1">
      <c r="K4" s="305"/>
      <c r="L4" s="321"/>
      <c r="M4" s="157" t="s">
        <v>173</v>
      </c>
    </row>
    <row r="5" spans="2:21" ht="8.25" customHeight="1"/>
    <row r="6" spans="2:21" ht="18" customHeight="1">
      <c r="B6" s="162" t="s">
        <v>216</v>
      </c>
      <c r="C6" s="176"/>
      <c r="D6" s="176"/>
      <c r="E6" s="176"/>
      <c r="F6" s="176"/>
      <c r="G6" s="176"/>
      <c r="H6" s="176"/>
      <c r="I6" s="176"/>
      <c r="J6" s="176"/>
      <c r="K6" s="176"/>
      <c r="L6" s="176"/>
      <c r="M6" s="176" t="s">
        <v>52</v>
      </c>
      <c r="N6" s="372" t="s">
        <v>218</v>
      </c>
    </row>
    <row r="7" spans="2:21" ht="16.5" customHeight="1">
      <c r="B7" s="163" t="s">
        <v>146</v>
      </c>
      <c r="C7" s="177"/>
      <c r="D7" s="177"/>
      <c r="E7" s="177"/>
      <c r="F7" s="177"/>
      <c r="G7" s="221" t="s">
        <v>221</v>
      </c>
      <c r="H7" s="221" t="s">
        <v>222</v>
      </c>
      <c r="I7" s="221"/>
      <c r="J7" s="221"/>
      <c r="K7" s="221"/>
      <c r="L7" s="221"/>
      <c r="M7" s="345"/>
      <c r="N7" s="373"/>
    </row>
    <row r="8" spans="2:21" ht="16.5" customHeight="1">
      <c r="B8" s="164"/>
      <c r="C8" s="178" t="s">
        <v>123</v>
      </c>
      <c r="D8" s="186"/>
      <c r="E8" s="208" t="s">
        <v>224</v>
      </c>
      <c r="F8" s="208"/>
      <c r="G8" s="208" t="s">
        <v>227</v>
      </c>
      <c r="H8" s="229">
        <f>'様式A －２'!M29*10000</f>
        <v>0</v>
      </c>
      <c r="I8" s="268"/>
      <c r="J8" s="293"/>
      <c r="K8" s="306">
        <f>IF(H8="","",H8/10000)</f>
        <v>0</v>
      </c>
      <c r="L8" s="322"/>
      <c r="M8" s="346" t="s">
        <v>228</v>
      </c>
      <c r="N8" s="374"/>
    </row>
    <row r="9" spans="2:21" ht="16.5" customHeight="1">
      <c r="B9" s="165"/>
      <c r="C9" s="179" t="s">
        <v>229</v>
      </c>
      <c r="D9" s="195"/>
      <c r="E9" s="208" t="s">
        <v>76</v>
      </c>
      <c r="F9" s="208"/>
      <c r="G9" s="208" t="s">
        <v>227</v>
      </c>
      <c r="H9" s="230">
        <f>('様式A －２'!K29-'様式A －２'!M29)*10000</f>
        <v>0</v>
      </c>
      <c r="I9" s="269"/>
      <c r="J9" s="294"/>
      <c r="K9" s="307">
        <f>IF(H9="","",H9/10000)</f>
        <v>0</v>
      </c>
      <c r="L9" s="323"/>
      <c r="M9" s="346" t="s">
        <v>231</v>
      </c>
      <c r="N9" s="375"/>
    </row>
    <row r="10" spans="2:21" ht="16.5" customHeight="1">
      <c r="B10" s="166"/>
      <c r="C10" s="180" t="s">
        <v>233</v>
      </c>
      <c r="D10" s="186"/>
      <c r="E10" s="208" t="s">
        <v>234</v>
      </c>
      <c r="F10" s="208"/>
      <c r="G10" s="208" t="s">
        <v>227</v>
      </c>
      <c r="H10" s="231">
        <f>IF(H8="","",H8+H9)</f>
        <v>0</v>
      </c>
      <c r="I10" s="270"/>
      <c r="J10" s="295"/>
      <c r="K10" s="308">
        <f>IF(H10="","",H10/10000)</f>
        <v>0</v>
      </c>
      <c r="L10" s="324"/>
      <c r="M10" s="347" t="s">
        <v>236</v>
      </c>
      <c r="N10" s="376"/>
    </row>
    <row r="11" spans="2:21" ht="16.5" customHeight="1">
      <c r="B11" s="167"/>
      <c r="C11" s="181" t="s">
        <v>237</v>
      </c>
      <c r="D11" s="195"/>
      <c r="E11" s="208" t="s">
        <v>238</v>
      </c>
      <c r="F11" s="208"/>
      <c r="G11" s="208" t="s">
        <v>227</v>
      </c>
      <c r="H11" s="232"/>
      <c r="I11" s="271"/>
      <c r="J11" s="296"/>
      <c r="K11" s="309" t="str">
        <f>IF(H11="","",H11/10000)</f>
        <v/>
      </c>
      <c r="L11" s="325"/>
      <c r="M11" s="346" t="s">
        <v>239</v>
      </c>
      <c r="N11" s="374"/>
      <c r="Q11" s="393" t="s">
        <v>240</v>
      </c>
      <c r="R11" s="402"/>
      <c r="S11" s="402"/>
      <c r="T11" s="402"/>
      <c r="U11" s="409"/>
    </row>
    <row r="12" spans="2:21" ht="16.5" customHeight="1">
      <c r="B12" s="167"/>
      <c r="C12" s="180" t="s">
        <v>72</v>
      </c>
      <c r="D12" s="186"/>
      <c r="E12" s="208" t="s">
        <v>242</v>
      </c>
      <c r="F12" s="208"/>
      <c r="G12" s="208" t="s">
        <v>227</v>
      </c>
      <c r="H12" s="231">
        <f>IF(H10="","",H10+H11)</f>
        <v>0</v>
      </c>
      <c r="I12" s="270"/>
      <c r="J12" s="295"/>
      <c r="K12" s="308">
        <f>IF(H12="","",H12/10000)</f>
        <v>0</v>
      </c>
      <c r="L12" s="324"/>
      <c r="M12" s="347" t="s">
        <v>243</v>
      </c>
      <c r="N12" s="376"/>
      <c r="Q12" s="394" t="s">
        <v>241</v>
      </c>
      <c r="R12" s="224" t="s">
        <v>244</v>
      </c>
      <c r="S12" s="224"/>
      <c r="T12" s="224" t="s">
        <v>245</v>
      </c>
      <c r="U12" s="224"/>
    </row>
    <row r="13" spans="2:21" ht="16.5" customHeight="1">
      <c r="B13" s="168"/>
      <c r="C13" s="182" t="s">
        <v>246</v>
      </c>
      <c r="D13" s="196" t="s">
        <v>193</v>
      </c>
      <c r="E13" s="208" t="s">
        <v>64</v>
      </c>
      <c r="F13" s="208"/>
      <c r="G13" s="208"/>
      <c r="H13" s="233" t="e">
        <f>流出係数算定!F28</f>
        <v>#DIV/0!</v>
      </c>
      <c r="I13" s="233"/>
      <c r="J13" s="233"/>
      <c r="K13" s="233"/>
      <c r="L13" s="233"/>
      <c r="M13" s="348" t="s">
        <v>135</v>
      </c>
      <c r="N13" s="377"/>
      <c r="Q13" s="196" t="s">
        <v>248</v>
      </c>
      <c r="R13" s="208" t="s">
        <v>249</v>
      </c>
      <c r="S13" s="208"/>
      <c r="T13" s="208" t="s">
        <v>251</v>
      </c>
      <c r="U13" s="208" t="s">
        <v>217</v>
      </c>
    </row>
    <row r="14" spans="2:21" ht="16.5" customHeight="1">
      <c r="B14" s="169"/>
      <c r="C14" s="183"/>
      <c r="D14" s="196" t="s">
        <v>252</v>
      </c>
      <c r="E14" s="208" t="s">
        <v>253</v>
      </c>
      <c r="F14" s="208"/>
      <c r="G14" s="208"/>
      <c r="H14" s="234" t="e">
        <f>流出係数算定!G28</f>
        <v>#DIV/0!</v>
      </c>
      <c r="I14" s="234"/>
      <c r="J14" s="234"/>
      <c r="K14" s="234"/>
      <c r="L14" s="234"/>
      <c r="M14" s="348" t="s">
        <v>135</v>
      </c>
      <c r="N14" s="376"/>
      <c r="Q14" s="196" t="s">
        <v>192</v>
      </c>
      <c r="R14" s="208" t="s">
        <v>125</v>
      </c>
      <c r="S14" s="208" t="s">
        <v>254</v>
      </c>
      <c r="T14" s="208" t="s">
        <v>254</v>
      </c>
      <c r="U14" s="208" t="s">
        <v>254</v>
      </c>
    </row>
    <row r="15" spans="2:21" ht="16.5" customHeight="1">
      <c r="B15" s="167"/>
      <c r="C15" s="180" t="s">
        <v>255</v>
      </c>
      <c r="D15" s="197" t="s">
        <v>132</v>
      </c>
      <c r="E15" s="208" t="s">
        <v>59</v>
      </c>
      <c r="F15" s="208"/>
      <c r="G15" s="209"/>
      <c r="H15" s="235" t="s">
        <v>226</v>
      </c>
      <c r="I15" s="272"/>
      <c r="J15" s="272"/>
      <c r="K15" s="310">
        <v>10</v>
      </c>
      <c r="L15" s="326"/>
      <c r="M15" s="349"/>
      <c r="N15" s="378"/>
      <c r="Q15" s="196" t="s">
        <v>215</v>
      </c>
      <c r="R15" s="208" t="s">
        <v>257</v>
      </c>
      <c r="S15" s="208"/>
      <c r="T15" s="208" t="s">
        <v>258</v>
      </c>
      <c r="U15" s="208" t="s">
        <v>71</v>
      </c>
    </row>
    <row r="16" spans="2:21" ht="16.5" customHeight="1">
      <c r="B16" s="168"/>
      <c r="C16" s="182" t="s">
        <v>259</v>
      </c>
      <c r="D16" s="196" t="s">
        <v>193</v>
      </c>
      <c r="E16" s="208" t="s">
        <v>260</v>
      </c>
      <c r="F16" s="208"/>
      <c r="G16" s="208" t="s">
        <v>262</v>
      </c>
      <c r="H16" s="236" t="e">
        <f>流出量算定!I13</f>
        <v>#DIV/0!</v>
      </c>
      <c r="I16" s="236"/>
      <c r="J16" s="236"/>
      <c r="K16" s="236"/>
      <c r="L16" s="236"/>
      <c r="M16" s="348" t="s">
        <v>135</v>
      </c>
      <c r="N16" s="379"/>
      <c r="Q16" s="196" t="s">
        <v>264</v>
      </c>
      <c r="R16" s="208" t="s">
        <v>265</v>
      </c>
      <c r="S16" s="208"/>
      <c r="T16" s="208" t="s">
        <v>266</v>
      </c>
      <c r="U16" s="208" t="s">
        <v>268</v>
      </c>
    </row>
    <row r="17" spans="2:23" ht="16.5" customHeight="1">
      <c r="B17" s="169"/>
      <c r="C17" s="183"/>
      <c r="D17" s="196" t="s">
        <v>252</v>
      </c>
      <c r="E17" s="208" t="s">
        <v>269</v>
      </c>
      <c r="F17" s="208"/>
      <c r="G17" s="208" t="s">
        <v>262</v>
      </c>
      <c r="H17" s="237" t="e">
        <f>流出量算定!I17</f>
        <v>#DIV/0!</v>
      </c>
      <c r="I17" s="237"/>
      <c r="J17" s="237"/>
      <c r="K17" s="237"/>
      <c r="L17" s="237"/>
      <c r="M17" s="348" t="s">
        <v>135</v>
      </c>
      <c r="N17" s="380"/>
      <c r="Q17" s="204" t="s">
        <v>82</v>
      </c>
      <c r="R17" s="210" t="s">
        <v>270</v>
      </c>
      <c r="S17" s="210" t="s">
        <v>272</v>
      </c>
      <c r="T17" s="210" t="s">
        <v>272</v>
      </c>
      <c r="U17" s="210" t="s">
        <v>272</v>
      </c>
    </row>
    <row r="18" spans="2:23" ht="16.5" customHeight="1">
      <c r="B18" s="170"/>
      <c r="C18" s="184" t="s">
        <v>175</v>
      </c>
      <c r="D18" s="184"/>
      <c r="E18" s="184"/>
      <c r="F18" s="184"/>
      <c r="G18" s="184"/>
      <c r="H18" s="184"/>
      <c r="I18" s="184"/>
      <c r="J18" s="184"/>
      <c r="K18" s="184"/>
      <c r="L18" s="327"/>
      <c r="M18" s="350" t="s">
        <v>42</v>
      </c>
      <c r="N18" s="381"/>
      <c r="Q18" s="395" t="s">
        <v>273</v>
      </c>
      <c r="R18" s="403" t="str">
        <f>IF(H34&lt;0.2,"-",IF(H34&gt;1,"-",IF(H32&gt;=2,"-",IF(H33=1,ROUND((0.475*H34+0.945)*H37^2+(6.07*H34+1.01)*H37+2.57*H34-0.188,2),"-"))))</f>
        <v>-</v>
      </c>
      <c r="S18" s="403" t="str">
        <f>IF(H34&lt;=1,"-",IF(H34&gt;=10,"-",IF(H32&gt;=2,"-",IF(H33=1,(6.244*H34+2.853)*H37+0.93*H34^2+1.606*H34-0.773,"-"))))</f>
        <v>-</v>
      </c>
      <c r="T18" s="403" t="str">
        <f>IF(H34&lt;0.3,"-",IF(H34&gt;1,"-",IF(H32&gt;=2,"-",IF(H33=2,(1.497*H34-0.1)*H37+1.13*H34^2+0.638*H34-0.011,"-"))))</f>
        <v>-</v>
      </c>
      <c r="U18" s="410" t="str">
        <f>IF(H34&lt;=1,"-",IF(H34&gt;=10,"-",IF(H32&gt;=2,"-",IF(H33=2,(2.556*H34-2.052)*H37+0.924*H34^2+0.993*H34-0.087,"-"))))</f>
        <v>-</v>
      </c>
    </row>
    <row r="19" spans="2:23" ht="16.5" customHeight="1">
      <c r="B19" s="167"/>
      <c r="C19" s="185" t="s">
        <v>274</v>
      </c>
      <c r="D19" s="186"/>
      <c r="E19" s="208" t="s">
        <v>275</v>
      </c>
      <c r="F19" s="208"/>
      <c r="G19" s="208" t="s">
        <v>227</v>
      </c>
      <c r="H19" s="238"/>
      <c r="I19" s="273"/>
      <c r="J19" s="297"/>
      <c r="K19" s="306" t="str">
        <f>IF(H19="","",H19/10000)</f>
        <v/>
      </c>
      <c r="L19" s="322"/>
      <c r="M19" s="346" t="s">
        <v>277</v>
      </c>
      <c r="N19" s="382"/>
      <c r="Q19" s="396" t="s">
        <v>278</v>
      </c>
      <c r="R19" s="404" t="str">
        <f>IF(J34&lt;0.2,"-",IF(J34&gt;1,"-",IF(J32&gt;=2,"-",IF(J33=1,(0.475*J34+0.945)*J37^2+(6.07*J34+1.01)*J37+2.57*J34-0.188,"-"))))</f>
        <v>-</v>
      </c>
      <c r="S19" s="404" t="str">
        <f>IF(J34&lt;=1,"-",IF(J34&gt;=10,"-",IF(J32&gt;=2,"-",IF(J33=1,(6.244*J34+2.853)*J37+0.93*J34^2+1.606*J34-0.773,"-"))))</f>
        <v>-</v>
      </c>
      <c r="T19" s="404" t="str">
        <f>IF(J34&lt;0.3,"-",IF(J34&gt;1,"-",IF(J32&gt;=2,"-",IF(J33=2,(1.497*J34-0.1)*J37+1.13*J34^2+0.638*J34-0.011,"-"))))</f>
        <v>-</v>
      </c>
      <c r="U19" s="411" t="str">
        <f>IF(J34&lt;=1,"-",IF(J34&gt;=10,"-",IF(J32&gt;=2,"-",IF(J33=2,(2.556*J34-2.052)*J37+0.924*J34^2+0.993*J34-0.087,"-"))))</f>
        <v>-</v>
      </c>
    </row>
    <row r="20" spans="2:23" ht="16.5" customHeight="1">
      <c r="B20" s="169"/>
      <c r="C20" s="183" t="s">
        <v>279</v>
      </c>
      <c r="D20" s="196" t="s">
        <v>252</v>
      </c>
      <c r="E20" s="208" t="s">
        <v>280</v>
      </c>
      <c r="F20" s="208"/>
      <c r="G20" s="208"/>
      <c r="H20" s="239"/>
      <c r="I20" s="239"/>
      <c r="J20" s="239"/>
      <c r="K20" s="239"/>
      <c r="L20" s="239"/>
      <c r="M20" s="351" t="s">
        <v>281</v>
      </c>
      <c r="N20" s="382"/>
      <c r="Q20" s="396" t="s">
        <v>283</v>
      </c>
      <c r="R20" s="404" t="str">
        <f>IF(K34&lt;0.2,"-",IF(K34&gt;1,"-",IF(K32&gt;=2,"-",IF(K33=1,(0.475*K34+0.945)*K37^2+(6.07*K34+1.01)*K37+2.57*K34-0.188,"-"))))</f>
        <v>-</v>
      </c>
      <c r="S20" s="404" t="str">
        <f>IF(K34&lt;=1,"-",IF(K34&gt;=10,"-",IF(K32&gt;=2,"-",IF(K33=1,(6.244*K34+2.853)*K37+0.93*K34^2+1.606*K34-0.773,"-"))))</f>
        <v>-</v>
      </c>
      <c r="T20" s="404" t="str">
        <f>IF(K34&lt;0.3,"-",IF(K34&gt;1,"-",IF(K32&gt;=2,"-",IF(K33=2,(1.497*K34-0.1)*K37+1.13*K34^2+0.638*K34-0.011,"-"))))</f>
        <v>-</v>
      </c>
      <c r="U20" s="411" t="str">
        <f>IF(K34&lt;=1,"-",IF(K34&gt;=10,"-",IF(K32&gt;=2,"-",IF(K33=2,(2.556*K34-2.052)*K37+0.924*K34^2+0.993*K34-0.087,"-"))))</f>
        <v>-</v>
      </c>
    </row>
    <row r="21" spans="2:23" ht="16.5" customHeight="1">
      <c r="B21" s="167"/>
      <c r="C21" s="186" t="s">
        <v>284</v>
      </c>
      <c r="D21" s="196" t="s">
        <v>252</v>
      </c>
      <c r="E21" s="208" t="s">
        <v>285</v>
      </c>
      <c r="F21" s="208"/>
      <c r="G21" s="208" t="s">
        <v>262</v>
      </c>
      <c r="H21" s="240" t="str">
        <f>IF(H19="","",1/360*H20*122.6*K19)</f>
        <v/>
      </c>
      <c r="I21" s="240"/>
      <c r="J21" s="240"/>
      <c r="K21" s="240"/>
      <c r="L21" s="240"/>
      <c r="M21" s="348" t="s">
        <v>286</v>
      </c>
      <c r="N21" s="382"/>
      <c r="Q21" s="397" t="s">
        <v>111</v>
      </c>
      <c r="R21" s="405" t="str">
        <f>IF(L34&lt;0.2,"-",IF(L34&gt;1,"-",IF(L32&gt;=2,"-",IF(L33=1,(0.475*L34+0.945)*L37^2+(6.07*L34+1.01)*L37+2.57*L34-0.188,"-"))))</f>
        <v>-</v>
      </c>
      <c r="S21" s="405" t="str">
        <f>IF(L34&lt;=1,"-",IF(L34&gt;=10,"-",IF(L32&gt;=2,"-",IF(L33=1,(6.244*L34+2.853)*L37+0.93*L34^2+1.606*L34-0.773,"-"))))</f>
        <v>-</v>
      </c>
      <c r="T21" s="405" t="str">
        <f>IF(L34&lt;0.3,"-",IF(L34&gt;1,"-",IF(L32&gt;=2,"-",IF(L33=2,(1.497*L34-0.1)*L37+1.13*L34^2+0.638*L34-0.011,"-"))))</f>
        <v>-</v>
      </c>
      <c r="U21" s="412" t="str">
        <f>IF(L34&lt;=1,"-",IF(L34&gt;=10,"-",IF(L32&gt;=2,"-",IF(L33=2,(2.556*L34-2.052)*L37+0.924*L34^2+0.993*L34-0.087,"-"))))</f>
        <v>-</v>
      </c>
    </row>
    <row r="22" spans="2:23" ht="16.5" customHeight="1">
      <c r="B22" s="168"/>
      <c r="C22" s="185" t="s">
        <v>287</v>
      </c>
      <c r="D22" s="186"/>
      <c r="E22" s="209" t="s">
        <v>166</v>
      </c>
      <c r="F22" s="215"/>
      <c r="G22" s="208" t="s">
        <v>227</v>
      </c>
      <c r="H22" s="241" t="str">
        <f>IF(H19="","",H12-+H19)</f>
        <v/>
      </c>
      <c r="I22" s="241"/>
      <c r="J22" s="241"/>
      <c r="K22" s="311" t="str">
        <f>IF(H19="","",H22/10000)</f>
        <v/>
      </c>
      <c r="L22" s="311"/>
      <c r="M22" s="352" t="s">
        <v>288</v>
      </c>
      <c r="N22" s="380"/>
      <c r="Q22" s="398"/>
      <c r="R22" s="406"/>
      <c r="S22" s="406"/>
      <c r="T22" s="406"/>
      <c r="U22" s="406"/>
    </row>
    <row r="23" spans="2:23" ht="16.5" customHeight="1">
      <c r="B23" s="168"/>
      <c r="C23" s="182" t="s">
        <v>279</v>
      </c>
      <c r="D23" s="196" t="s">
        <v>193</v>
      </c>
      <c r="E23" s="208" t="s">
        <v>289</v>
      </c>
      <c r="F23" s="208"/>
      <c r="G23" s="209"/>
      <c r="H23" s="242"/>
      <c r="I23" s="242"/>
      <c r="J23" s="242"/>
      <c r="K23" s="242"/>
      <c r="L23" s="242"/>
      <c r="M23" s="353" t="s">
        <v>135</v>
      </c>
      <c r="N23" s="379"/>
      <c r="Q23" s="196" t="s">
        <v>248</v>
      </c>
      <c r="R23" s="208" t="s">
        <v>249</v>
      </c>
      <c r="S23" s="208" t="s">
        <v>217</v>
      </c>
      <c r="T23" s="208" t="s">
        <v>251</v>
      </c>
      <c r="U23" s="208" t="s">
        <v>217</v>
      </c>
    </row>
    <row r="24" spans="2:23" ht="16.5" customHeight="1">
      <c r="B24" s="169"/>
      <c r="C24" s="183"/>
      <c r="D24" s="196" t="s">
        <v>252</v>
      </c>
      <c r="E24" s="208" t="s">
        <v>291</v>
      </c>
      <c r="F24" s="208"/>
      <c r="G24" s="208"/>
      <c r="H24" s="243"/>
      <c r="I24" s="243"/>
      <c r="J24" s="243"/>
      <c r="K24" s="243"/>
      <c r="L24" s="243"/>
      <c r="M24" s="348" t="s">
        <v>135</v>
      </c>
      <c r="N24" s="380"/>
      <c r="Q24" s="196" t="s">
        <v>192</v>
      </c>
      <c r="R24" s="208" t="s">
        <v>125</v>
      </c>
      <c r="S24" s="208" t="s">
        <v>254</v>
      </c>
      <c r="T24" s="208" t="s">
        <v>254</v>
      </c>
      <c r="U24" s="208" t="s">
        <v>254</v>
      </c>
    </row>
    <row r="25" spans="2:23" ht="16.5" customHeight="1">
      <c r="B25" s="171"/>
      <c r="C25" s="187" t="s">
        <v>250</v>
      </c>
      <c r="D25" s="198"/>
      <c r="E25" s="210" t="s">
        <v>292</v>
      </c>
      <c r="F25" s="210"/>
      <c r="G25" s="222" t="s">
        <v>262</v>
      </c>
      <c r="H25" s="244" t="e">
        <f>IF(H16="","",IF(H19="",H16-K25,H16-H21-K25))</f>
        <v>#DIV/0!</v>
      </c>
      <c r="I25" s="274"/>
      <c r="J25" s="298"/>
      <c r="K25" s="312"/>
      <c r="L25" s="328"/>
      <c r="M25" s="354" t="s">
        <v>294</v>
      </c>
      <c r="N25" s="383"/>
    </row>
    <row r="26" spans="2:23" ht="16.5" customHeight="1">
      <c r="B26" s="163" t="s">
        <v>20</v>
      </c>
      <c r="C26" s="177"/>
      <c r="D26" s="177"/>
      <c r="E26" s="177"/>
      <c r="F26" s="177"/>
      <c r="G26" s="177"/>
      <c r="H26" s="177"/>
      <c r="I26" s="177"/>
      <c r="J26" s="177"/>
      <c r="K26" s="177"/>
      <c r="L26" s="177"/>
      <c r="M26" s="345"/>
      <c r="N26" s="384"/>
    </row>
    <row r="27" spans="2:23" ht="16.5" customHeight="1">
      <c r="B27" s="168"/>
      <c r="C27" s="182" t="s">
        <v>220</v>
      </c>
      <c r="D27" s="199" t="s">
        <v>296</v>
      </c>
      <c r="E27" s="211" t="s">
        <v>298</v>
      </c>
      <c r="F27" s="216"/>
      <c r="G27" s="223" t="s">
        <v>299</v>
      </c>
      <c r="H27" s="245" t="s">
        <v>0</v>
      </c>
      <c r="I27" s="275"/>
      <c r="J27" s="299"/>
      <c r="K27" s="313">
        <f>IF(H27="関東ローム層",1*10^-3)</f>
        <v>1.e-003</v>
      </c>
      <c r="L27" s="329"/>
      <c r="M27" s="348" t="s">
        <v>414</v>
      </c>
      <c r="N27" s="377"/>
      <c r="Q27" s="393" t="s">
        <v>81</v>
      </c>
      <c r="R27" s="402"/>
      <c r="S27" s="402"/>
      <c r="T27" s="402"/>
      <c r="U27" s="402"/>
      <c r="V27" s="402"/>
      <c r="W27" s="409"/>
    </row>
    <row r="28" spans="2:23" ht="16.5" customHeight="1">
      <c r="B28" s="172"/>
      <c r="C28" s="188"/>
      <c r="D28" s="200"/>
      <c r="E28" s="212"/>
      <c r="F28" s="217"/>
      <c r="G28" s="224"/>
      <c r="H28" s="246"/>
      <c r="I28" s="276"/>
      <c r="J28" s="300"/>
      <c r="K28" s="314" t="s">
        <v>300</v>
      </c>
      <c r="L28" s="330"/>
      <c r="M28" s="355" t="s">
        <v>180</v>
      </c>
      <c r="N28" s="385"/>
      <c r="Q28" s="394" t="s">
        <v>241</v>
      </c>
      <c r="R28" s="212" t="s">
        <v>244</v>
      </c>
      <c r="S28" s="407"/>
      <c r="T28" s="217"/>
      <c r="U28" s="212" t="s">
        <v>245</v>
      </c>
      <c r="V28" s="407"/>
      <c r="W28" s="217"/>
    </row>
    <row r="29" spans="2:23" ht="16.5" customHeight="1">
      <c r="B29" s="169"/>
      <c r="C29" s="183"/>
      <c r="D29" s="201"/>
      <c r="E29" s="208" t="s">
        <v>301</v>
      </c>
      <c r="F29" s="208"/>
      <c r="G29" s="208" t="s">
        <v>56</v>
      </c>
      <c r="H29" s="247">
        <f>IF(K27="","",ROUND(IF(H28&gt;0,H28*3600/100,IF(K27&gt;0,K27*3600/100,"")),2))</f>
        <v>4.e-002</v>
      </c>
      <c r="I29" s="247"/>
      <c r="J29" s="247"/>
      <c r="K29" s="247"/>
      <c r="L29" s="247"/>
      <c r="M29" s="355" t="s">
        <v>223</v>
      </c>
      <c r="N29" s="386"/>
      <c r="Q29" s="196" t="s">
        <v>248</v>
      </c>
      <c r="R29" s="208" t="s">
        <v>302</v>
      </c>
      <c r="S29" s="208" t="s">
        <v>25</v>
      </c>
      <c r="T29" s="208" t="s">
        <v>230</v>
      </c>
      <c r="U29" s="208" t="s">
        <v>302</v>
      </c>
      <c r="V29" s="208" t="s">
        <v>25</v>
      </c>
      <c r="W29" s="208" t="s">
        <v>230</v>
      </c>
    </row>
    <row r="30" spans="2:23" ht="16.5" customHeight="1">
      <c r="B30" s="167"/>
      <c r="C30" s="186" t="s">
        <v>58</v>
      </c>
      <c r="D30" s="202"/>
      <c r="E30" s="209" t="s">
        <v>303</v>
      </c>
      <c r="F30" s="215"/>
      <c r="G30" s="208"/>
      <c r="H30" s="248">
        <v>0.81</v>
      </c>
      <c r="I30" s="248"/>
      <c r="J30" s="248"/>
      <c r="K30" s="248"/>
      <c r="L30" s="248"/>
      <c r="M30" s="356" t="s">
        <v>305</v>
      </c>
      <c r="N30" s="378"/>
      <c r="Q30" s="196" t="s">
        <v>192</v>
      </c>
      <c r="R30" s="208" t="s">
        <v>125</v>
      </c>
      <c r="S30" s="209" t="s">
        <v>254</v>
      </c>
      <c r="T30" s="209" t="s">
        <v>254</v>
      </c>
      <c r="U30" s="209" t="s">
        <v>254</v>
      </c>
      <c r="V30" s="209" t="s">
        <v>254</v>
      </c>
      <c r="W30" s="208" t="s">
        <v>254</v>
      </c>
    </row>
    <row r="31" spans="2:23" ht="16.5" customHeight="1">
      <c r="B31" s="173"/>
      <c r="C31" s="185"/>
      <c r="D31" s="203"/>
      <c r="E31" s="203"/>
      <c r="F31" s="203"/>
      <c r="G31" s="197"/>
      <c r="H31" s="249" t="s">
        <v>306</v>
      </c>
      <c r="I31" s="277"/>
      <c r="J31" s="277" t="s">
        <v>307</v>
      </c>
      <c r="K31" s="277" t="s">
        <v>96</v>
      </c>
      <c r="L31" s="226" t="s">
        <v>309</v>
      </c>
      <c r="M31" s="357" t="s">
        <v>310</v>
      </c>
      <c r="N31" s="387"/>
      <c r="Q31" s="196" t="s">
        <v>215</v>
      </c>
      <c r="R31" s="208" t="s">
        <v>311</v>
      </c>
      <c r="S31" s="408" t="s">
        <v>312</v>
      </c>
      <c r="T31" s="208" t="s">
        <v>313</v>
      </c>
      <c r="U31" s="208" t="s">
        <v>314</v>
      </c>
      <c r="V31" s="408" t="s">
        <v>315</v>
      </c>
      <c r="W31" s="208" t="s">
        <v>316</v>
      </c>
    </row>
    <row r="32" spans="2:23" ht="16.5" customHeight="1">
      <c r="B32" s="174"/>
      <c r="C32" s="182" t="s">
        <v>98</v>
      </c>
      <c r="D32" s="196" t="s">
        <v>318</v>
      </c>
      <c r="E32" s="208"/>
      <c r="F32" s="208"/>
      <c r="G32" s="208"/>
      <c r="H32" s="250"/>
      <c r="I32" s="278"/>
      <c r="J32" s="285"/>
      <c r="K32" s="285"/>
      <c r="L32" s="331"/>
      <c r="M32" s="358" t="s">
        <v>319</v>
      </c>
      <c r="N32" s="388"/>
      <c r="Q32" s="196" t="s">
        <v>264</v>
      </c>
      <c r="R32" s="208" t="s">
        <v>321</v>
      </c>
      <c r="S32" s="208" t="s">
        <v>322</v>
      </c>
      <c r="T32" s="208" t="s">
        <v>323</v>
      </c>
      <c r="U32" s="208" t="s">
        <v>324</v>
      </c>
      <c r="V32" s="208" t="s">
        <v>11</v>
      </c>
      <c r="W32" s="208" t="s">
        <v>326</v>
      </c>
    </row>
    <row r="33" spans="2:23" ht="16.5" customHeight="1">
      <c r="B33" s="175"/>
      <c r="C33" s="188"/>
      <c r="D33" s="196" t="s">
        <v>241</v>
      </c>
      <c r="E33" s="208"/>
      <c r="F33" s="208"/>
      <c r="G33" s="208"/>
      <c r="H33" s="245"/>
      <c r="I33" s="278"/>
      <c r="J33" s="285"/>
      <c r="K33" s="285"/>
      <c r="L33" s="331"/>
      <c r="M33" s="358" t="s">
        <v>261</v>
      </c>
      <c r="N33" s="388"/>
      <c r="Q33" s="399" t="s">
        <v>82</v>
      </c>
      <c r="R33" s="223" t="s">
        <v>204</v>
      </c>
      <c r="S33" s="223" t="s">
        <v>272</v>
      </c>
      <c r="T33" s="223" t="s">
        <v>272</v>
      </c>
      <c r="U33" s="223" t="s">
        <v>272</v>
      </c>
      <c r="V33" s="223" t="s">
        <v>272</v>
      </c>
      <c r="W33" s="223" t="s">
        <v>272</v>
      </c>
    </row>
    <row r="34" spans="2:23" ht="16.5" customHeight="1">
      <c r="B34" s="172"/>
      <c r="C34" s="188"/>
      <c r="D34" s="196" t="s">
        <v>328</v>
      </c>
      <c r="E34" s="208" t="s">
        <v>63</v>
      </c>
      <c r="F34" s="208"/>
      <c r="G34" s="208" t="s">
        <v>37</v>
      </c>
      <c r="H34" s="251"/>
      <c r="I34" s="279"/>
      <c r="J34" s="279"/>
      <c r="K34" s="279"/>
      <c r="L34" s="332"/>
      <c r="M34" s="355" t="s">
        <v>330</v>
      </c>
      <c r="N34" s="388"/>
      <c r="Q34" s="395" t="s">
        <v>273</v>
      </c>
      <c r="R34" s="403" t="str">
        <f>IF(H34&lt;=0,"-",IF(H34&gt;1,"-",IF(H33&gt;1,"-",IF(H32=2,(0.12*H34+0.985)*H37^2+(7.837*H34+0.82)*H37+2.858*H34-0.283,"-"))))</f>
        <v>-</v>
      </c>
      <c r="S34" s="403" t="str">
        <f>IF(H34&lt;=1,"-",IF(H34&gt;10,"-",IF(H33&gt;1,"-",IF(H32=2,(-0.453*H34^2+8.289*H34+0.753)*H37+1.458*H34^2+1.27*H34+0.362,"-"))))</f>
        <v>-</v>
      </c>
      <c r="T34" s="403" t="str">
        <f>IF(H34&lt;=10,"-",IF(H34&gt;=80,"-",IF(H33&gt;1,"-",IF(H32=2,(0.747*H34+21.355)*H37+1.263*H34^2+4.295*H34-7.649,"-"))))</f>
        <v>-</v>
      </c>
      <c r="U34" s="403" t="str">
        <f>IF(H34&lt;=0,"-",IF(H34&gt;1,"-",IF(H33&lt;=1,"-",IF(H32=2,(1.676*H34-0.137)*H37+1.496*H34^2+0.671*H34-0.015,"-"))))</f>
        <v>-</v>
      </c>
      <c r="V34" s="413" t="str">
        <f>IF(H34&lt;=1,"-",IF(H34&gt;10,"-",IF(H33&lt;=1,"-",IF(H32=2,(-0.204*H34^2+3.166*H34-1.936)*H37+1.345*H34^2+0.736*H34+0.251,"-"))))</f>
        <v>-</v>
      </c>
      <c r="W34" s="410" t="str">
        <f>IF(H34&lt;=10,"-",IF(H34&gt;=80,"-",IF(H33&lt;=1,"-",IF(H32=2,(1.265*H34-15.67)*H37+1.259*H34^2+2.336*H34-8.13,"-"))))</f>
        <v>-</v>
      </c>
    </row>
    <row r="35" spans="2:23" ht="16.5" customHeight="1">
      <c r="B35" s="172"/>
      <c r="C35" s="188"/>
      <c r="D35" s="196" t="s">
        <v>331</v>
      </c>
      <c r="E35" s="209" t="s">
        <v>267</v>
      </c>
      <c r="F35" s="215"/>
      <c r="G35" s="208" t="s">
        <v>37</v>
      </c>
      <c r="H35" s="252"/>
      <c r="I35" s="280"/>
      <c r="J35" s="279"/>
      <c r="K35" s="279"/>
      <c r="L35" s="332"/>
      <c r="M35" s="359" t="s">
        <v>84</v>
      </c>
      <c r="N35" s="388"/>
      <c r="Q35" s="396" t="s">
        <v>278</v>
      </c>
      <c r="R35" s="404" t="str">
        <f>IF(J34&lt;=0,"-",IF(J34&gt;1,"-",IF(J33&gt;1,"-",IF(J32=2,(0.12*J34+0.985)*J37^2+(7.837*J34+0.82)*J37+2.858*J34-0.283,"-"))))</f>
        <v>-</v>
      </c>
      <c r="S35" s="404" t="str">
        <f>IF(J34&lt;=1,"-",IF(J34&gt;10,"-",IF(J33&gt;1,"-",IF(J32=2,(-0.453*J34^2+8.289*J34+0.753)*J37+1.458*J34^2+1.27*J34+0.362,"-"))))</f>
        <v>-</v>
      </c>
      <c r="T35" s="404" t="str">
        <f>IF(J34&lt;=10,"-",IF(J34&gt;=80,"-",IF(J33&gt;1,"-",IF(J32=2,(0.747*J34+21.355)*J37+1.263*J34^2+4.295*J34-7.649,"-"))))</f>
        <v>-</v>
      </c>
      <c r="U35" s="404" t="str">
        <f>IF(J34&lt;=0,"-",IF(J34&gt;1,"-",IF(J33&lt;=1,"-",IF(J32=2,(1.676*J34-0.137)*J37+1.496*J34^2+0.671*J34-0.015,"-"))))</f>
        <v>-</v>
      </c>
      <c r="V35" s="414" t="str">
        <f>IF(J34&lt;=1,"-",IF(J34&gt;10,"-",IF(J33&lt;=1,"-",IF(J32=2,(-0.204*J34^2+3.166*J34-1.936)*J37+1.345*J34^2+0.736*J34+0.251,"-"))))</f>
        <v>-</v>
      </c>
      <c r="W35" s="411" t="str">
        <f>IF(J34&lt;=10,"-",IF(J34&gt;=80,"-",IF(J33&lt;=1,"-",IF(J32=2,(1.265*J34-15.67)*J37+1.259*J34^2+2.336*J34-8.13,"-"))))</f>
        <v>-</v>
      </c>
    </row>
    <row r="36" spans="2:23" ht="16.5" customHeight="1">
      <c r="B36" s="172"/>
      <c r="C36" s="188"/>
      <c r="D36" s="196" t="s">
        <v>332</v>
      </c>
      <c r="E36" s="208" t="s">
        <v>333</v>
      </c>
      <c r="F36" s="208"/>
      <c r="G36" s="208" t="s">
        <v>37</v>
      </c>
      <c r="H36" s="251"/>
      <c r="I36" s="279"/>
      <c r="J36" s="279"/>
      <c r="K36" s="279"/>
      <c r="L36" s="332"/>
      <c r="M36" s="355" t="s">
        <v>334</v>
      </c>
      <c r="N36" s="388"/>
      <c r="Q36" s="396" t="s">
        <v>283</v>
      </c>
      <c r="R36" s="404" t="str">
        <f>IF(K34&lt;=0,"-",IF(K34&gt;1,"-",IF(K33&gt;1,"-",IF(K32=2,(0.12*K34+0.985)*K37^2+(7.837*K34+0.82)*K37+2.858*K34-0.283,"-"))))</f>
        <v>-</v>
      </c>
      <c r="S36" s="404" t="str">
        <f>IF(K34&lt;=1,"-",IF(K34&gt;10,"-",IF(K33&gt;1,"-",IF(K32=2,(-0.453*K34^2+8.289*K34+0.753)*K37+1.458*K34^2+1.27*K34+0.362,"-"))))</f>
        <v>-</v>
      </c>
      <c r="T36" s="404" t="str">
        <f>IF(K34&lt;=10,"-",IF(K34&gt;=80,"-",IF(K33&gt;1,"-",IF(K32=2,(0.747*K34+21.355)*K37+1.263*K34^2+4.295*K34-7.649,"-"))))</f>
        <v>-</v>
      </c>
      <c r="U36" s="404" t="str">
        <f>IF(K34&lt;=0,"-",IF(K34&gt;1,"-",IF(K33&lt;=1,"-",IF(K32=2,(1.676*K34-0.137)*K37+1.496*K34^2+0.671*K34-0.015,"-"))))</f>
        <v>-</v>
      </c>
      <c r="V36" s="414" t="str">
        <f>IF(K34&lt;=1,"-",IF(K34&gt;10,"-",IF(K33&lt;=1,"-",IF(K32=2,(-0.204*K34^2+3.166*K34-1.936)*K37+1.345*K34^2+0.736*K34+0.251,"-"))))</f>
        <v>-</v>
      </c>
      <c r="W36" s="411" t="str">
        <f>IF(K34&lt;=10,"-",IF(K34&gt;=80,"-",IF(K33&lt;=1,"-",IF(K32=2,(1.265*K34-15.67)*K37+1.259*K34^2+2.336*K34-8.13,"-"))))</f>
        <v>-</v>
      </c>
    </row>
    <row r="37" spans="2:23" ht="16.5" customHeight="1">
      <c r="B37" s="172"/>
      <c r="C37" s="188"/>
      <c r="D37" s="196" t="s">
        <v>335</v>
      </c>
      <c r="E37" s="208" t="s">
        <v>219</v>
      </c>
      <c r="F37" s="208"/>
      <c r="G37" s="208" t="s">
        <v>37</v>
      </c>
      <c r="H37" s="251"/>
      <c r="I37" s="279"/>
      <c r="J37" s="279"/>
      <c r="K37" s="279"/>
      <c r="L37" s="332"/>
      <c r="M37" s="355" t="s">
        <v>336</v>
      </c>
      <c r="N37" s="388"/>
      <c r="Q37" s="397" t="s">
        <v>111</v>
      </c>
      <c r="R37" s="405" t="str">
        <f>IF(L34&lt;=0,"-",IF(L34&gt;1,"-",IF(L33&gt;1,"-",IF(L32=2,(0.12*L34+0.985)*L37^2+(7.837*L34+0.82)*L37+2.858*L34-0.283,"-"))))</f>
        <v>-</v>
      </c>
      <c r="S37" s="405" t="str">
        <f>IF(L34&lt;=1,"-",IF(L34&gt;10,"-",IF(L33&gt;1,"-",IF(L32=2,(-0.453*L34^2+8.289*L34+0.753)*L37+1.458*L34^2+1.27*L34+0.362,"-"))))</f>
        <v>-</v>
      </c>
      <c r="T37" s="405" t="str">
        <f>IF(L34&lt;=10,"-",IF(L34&gt;=80,"-",IF(L33&gt;1,"-",IF(L32=2,(0.747*L34+21.355)*L37+1.263*L34^2+4.295*L34-7.649,"-"))))</f>
        <v>-</v>
      </c>
      <c r="U37" s="405" t="str">
        <f>IF(L34&lt;=0,"-",IF(L34&gt;1,"-",IF(L33&lt;=1,"-",IF(L32=2,(1.676*L34-0.137)*L37+1.496*L34^2+0.671*L34-0.015,"-"))))</f>
        <v>-</v>
      </c>
      <c r="V37" s="415" t="str">
        <f>IF(L34&lt;=1,"-",IF(L34&gt;10,"-",IF(L33&lt;=1,"-",IF(L32=2,(-0.204*L34^2+3.166*L34-1.936)*L37+1.345*L34^2+0.736*L34+0.251,"-"))))</f>
        <v>-</v>
      </c>
      <c r="W37" s="412" t="str">
        <f>IF(L34&lt;=10,"-",IF(L34&gt;=80,"-",IF(L33&lt;=1,"-",IF(L32=2,(1.265*L34-15.67)*L37+1.259*L34^2+2.336*L34-8.13,"-"))))</f>
        <v>-</v>
      </c>
    </row>
    <row r="38" spans="2:23" ht="16.5" customHeight="1">
      <c r="B38" s="172"/>
      <c r="C38" s="188"/>
      <c r="D38" s="196" t="s">
        <v>208</v>
      </c>
      <c r="E38" s="208" t="s">
        <v>55</v>
      </c>
      <c r="F38" s="208"/>
      <c r="G38" s="208" t="s">
        <v>32</v>
      </c>
      <c r="H38" s="253" t="str">
        <f>IF(H32="","",ROUND(IF(H32=1,SUM(R18:U18),IF(H32&lt;=2,SUM(R34:W34),IF(H32+H33=4,R47,T47*H34*H35))),2))</f>
        <v/>
      </c>
      <c r="I38" s="281"/>
      <c r="J38" s="281" t="str">
        <f>IF(J32="","",ROUND(IF(J32=1,SUM(R19:U19),IF(J32&lt;=2,SUM(R35:W35),IF(J32+J33=4,R48,T48*J34*J35))),2))</f>
        <v/>
      </c>
      <c r="K38" s="281" t="str">
        <f>IF(K32="","",ROUND(IF(K32=1,SUM(R21:U21),IF(K32&lt;=2,SUM(R36:W36),IF(K32+K33=4,R49,T49*K34*K35))),2))</f>
        <v/>
      </c>
      <c r="L38" s="333" t="str">
        <f>IF(L32="","",ROUND(IF(L32=1,SUM(R22:U22),IF(L32&lt;=2,SUM(R37:W37),IF(L32+L33=4,R50,T50*L34*L35))),2))</f>
        <v/>
      </c>
      <c r="M38" s="355" t="s">
        <v>338</v>
      </c>
      <c r="N38" s="388"/>
    </row>
    <row r="39" spans="2:23" ht="16.5" customHeight="1">
      <c r="B39" s="172"/>
      <c r="C39" s="188"/>
      <c r="D39" s="196" t="s">
        <v>340</v>
      </c>
      <c r="E39" s="208" t="s">
        <v>341</v>
      </c>
      <c r="F39" s="208"/>
      <c r="G39" s="208" t="s">
        <v>343</v>
      </c>
      <c r="H39" s="254"/>
      <c r="I39" s="282"/>
      <c r="J39" s="282"/>
      <c r="K39" s="282"/>
      <c r="L39" s="334"/>
      <c r="M39" s="355" t="s">
        <v>93</v>
      </c>
      <c r="N39" s="388"/>
    </row>
    <row r="40" spans="2:23" ht="16.5" customHeight="1">
      <c r="B40" s="172"/>
      <c r="C40" s="188"/>
      <c r="D40" s="196" t="s">
        <v>344</v>
      </c>
      <c r="E40" s="208" t="s">
        <v>345</v>
      </c>
      <c r="F40" s="208"/>
      <c r="G40" s="208" t="s">
        <v>212</v>
      </c>
      <c r="H40" s="253">
        <f>IF(H38="",0,H29*H30*H38*H39)</f>
        <v>0</v>
      </c>
      <c r="I40" s="281"/>
      <c r="J40" s="281">
        <f>IF(J38="",0,H29*H30*J38*J39)</f>
        <v>0</v>
      </c>
      <c r="K40" s="281">
        <f>IF(K38="",0,H29*H30*K38*K39)</f>
        <v>0</v>
      </c>
      <c r="L40" s="333">
        <f>IF(L38="",0,H29*H30*L38*L39)</f>
        <v>0</v>
      </c>
      <c r="M40" s="355" t="s">
        <v>346</v>
      </c>
      <c r="N40" s="388"/>
      <c r="Q40" s="400" t="s">
        <v>347</v>
      </c>
      <c r="R40" s="400"/>
      <c r="S40" s="400"/>
      <c r="T40" s="400"/>
      <c r="U40" s="400"/>
    </row>
    <row r="41" spans="2:23" ht="16.5" customHeight="1">
      <c r="B41" s="172"/>
      <c r="C41" s="188"/>
      <c r="D41" s="196" t="s">
        <v>348</v>
      </c>
      <c r="E41" s="208" t="s">
        <v>337</v>
      </c>
      <c r="F41" s="208"/>
      <c r="G41" s="208" t="s">
        <v>262</v>
      </c>
      <c r="H41" s="255">
        <f>IF(H39="",0,(H40+J40+K40+L40)/3600)</f>
        <v>0</v>
      </c>
      <c r="I41" s="283"/>
      <c r="J41" s="283"/>
      <c r="K41" s="283"/>
      <c r="L41" s="335"/>
      <c r="M41" s="355" t="s">
        <v>295</v>
      </c>
      <c r="N41" s="389"/>
      <c r="Q41" s="394" t="s">
        <v>241</v>
      </c>
      <c r="R41" s="224" t="s">
        <v>244</v>
      </c>
      <c r="S41" s="224"/>
      <c r="T41" s="224" t="s">
        <v>350</v>
      </c>
      <c r="U41" s="224"/>
    </row>
    <row r="42" spans="2:23" ht="16.5" customHeight="1">
      <c r="B42" s="172"/>
      <c r="C42" s="188"/>
      <c r="D42" s="196" t="s">
        <v>232</v>
      </c>
      <c r="E42" s="208" t="s">
        <v>54</v>
      </c>
      <c r="F42" s="208"/>
      <c r="G42" s="208" t="s">
        <v>352</v>
      </c>
      <c r="H42" s="251"/>
      <c r="I42" s="279"/>
      <c r="J42" s="279"/>
      <c r="K42" s="279"/>
      <c r="L42" s="332"/>
      <c r="M42" s="346" t="s">
        <v>354</v>
      </c>
      <c r="N42" s="379"/>
      <c r="Q42" s="196" t="s">
        <v>248</v>
      </c>
      <c r="R42" s="208" t="s">
        <v>356</v>
      </c>
      <c r="S42" s="208"/>
      <c r="T42" s="208" t="s">
        <v>357</v>
      </c>
      <c r="U42" s="208"/>
    </row>
    <row r="43" spans="2:23" ht="16.5" customHeight="1">
      <c r="B43" s="172"/>
      <c r="C43" s="188"/>
      <c r="D43" s="196" t="s">
        <v>358</v>
      </c>
      <c r="E43" s="209" t="s">
        <v>359</v>
      </c>
      <c r="F43" s="215"/>
      <c r="G43" s="208" t="s">
        <v>360</v>
      </c>
      <c r="H43" s="254"/>
      <c r="I43" s="282"/>
      <c r="J43" s="282"/>
      <c r="K43" s="282"/>
      <c r="L43" s="334"/>
      <c r="M43" s="355" t="s">
        <v>361</v>
      </c>
      <c r="N43" s="390"/>
      <c r="Q43" s="196" t="s">
        <v>192</v>
      </c>
      <c r="R43" s="209" t="s">
        <v>254</v>
      </c>
      <c r="S43" s="215"/>
      <c r="T43" s="209" t="s">
        <v>254</v>
      </c>
      <c r="U43" s="215"/>
    </row>
    <row r="44" spans="2:23" ht="16.5" customHeight="1">
      <c r="B44" s="169"/>
      <c r="C44" s="183"/>
      <c r="D44" s="196" t="s">
        <v>362</v>
      </c>
      <c r="E44" s="208" t="s">
        <v>363</v>
      </c>
      <c r="F44" s="208"/>
      <c r="G44" s="208" t="s">
        <v>352</v>
      </c>
      <c r="H44" s="256">
        <f>IF(H43="",0,(H42*H43+J42*J43+K42*K43+L42*L43)/100)</f>
        <v>0</v>
      </c>
      <c r="I44" s="284"/>
      <c r="J44" s="284"/>
      <c r="K44" s="284"/>
      <c r="L44" s="336"/>
      <c r="M44" s="355" t="s">
        <v>364</v>
      </c>
      <c r="N44" s="380"/>
      <c r="Q44" s="196" t="s">
        <v>215</v>
      </c>
      <c r="R44" s="208" t="s">
        <v>365</v>
      </c>
      <c r="S44" s="208"/>
      <c r="T44" s="208">
        <v>1.4e-002</v>
      </c>
      <c r="U44" s="208"/>
    </row>
    <row r="45" spans="2:23" ht="16.5" customHeight="1">
      <c r="B45" s="168"/>
      <c r="C45" s="189" t="s">
        <v>304</v>
      </c>
      <c r="D45" s="196" t="s">
        <v>366</v>
      </c>
      <c r="E45" s="208" t="s">
        <v>367</v>
      </c>
      <c r="F45" s="208"/>
      <c r="G45" s="208" t="s">
        <v>37</v>
      </c>
      <c r="H45" s="251"/>
      <c r="I45" s="279"/>
      <c r="J45" s="279"/>
      <c r="K45" s="279"/>
      <c r="L45" s="332"/>
      <c r="M45" s="355" t="s">
        <v>368</v>
      </c>
      <c r="N45" s="387"/>
      <c r="Q45" s="196" t="s">
        <v>264</v>
      </c>
      <c r="R45" s="208" t="s">
        <v>247</v>
      </c>
      <c r="S45" s="208"/>
      <c r="T45" s="208">
        <v>1.2869999999999999</v>
      </c>
      <c r="U45" s="208"/>
    </row>
    <row r="46" spans="2:23" ht="16.5" customHeight="1">
      <c r="B46" s="172"/>
      <c r="C46" s="190"/>
      <c r="D46" s="196" t="s">
        <v>335</v>
      </c>
      <c r="E46" s="208" t="s">
        <v>219</v>
      </c>
      <c r="F46" s="208"/>
      <c r="G46" s="208" t="s">
        <v>37</v>
      </c>
      <c r="H46" s="251"/>
      <c r="I46" s="279"/>
      <c r="J46" s="279"/>
      <c r="K46" s="279"/>
      <c r="L46" s="332"/>
      <c r="M46" s="355" t="s">
        <v>369</v>
      </c>
      <c r="N46" s="390"/>
      <c r="Q46" s="399" t="s">
        <v>82</v>
      </c>
      <c r="R46" s="223" t="s">
        <v>272</v>
      </c>
      <c r="S46" s="223"/>
      <c r="T46" s="223" t="s">
        <v>272</v>
      </c>
      <c r="U46" s="223"/>
    </row>
    <row r="47" spans="2:23" ht="16.5" customHeight="1">
      <c r="B47" s="172"/>
      <c r="C47" s="190"/>
      <c r="D47" s="196" t="s">
        <v>208</v>
      </c>
      <c r="E47" s="208" t="s">
        <v>317</v>
      </c>
      <c r="F47" s="208"/>
      <c r="G47" s="208" t="s">
        <v>32</v>
      </c>
      <c r="H47" s="253">
        <f>IF(H45="",0,ROUND(3.093*H46+1.34*H45+0.677,2))</f>
        <v>0</v>
      </c>
      <c r="I47" s="281"/>
      <c r="J47" s="281">
        <f>IF(J45="",0,ROUND(3.093*J46+1.34*J45+0.677,2))</f>
        <v>0</v>
      </c>
      <c r="K47" s="281">
        <f>IF(K45="",0,ROUND(3.093*K46+1.34*K45+0.677,2))</f>
        <v>0</v>
      </c>
      <c r="L47" s="333">
        <f>IF(L45="",0,ROUND(3.093*L46+1.34*L45+0.677,2))</f>
        <v>0</v>
      </c>
      <c r="M47" s="355" t="s">
        <v>370</v>
      </c>
      <c r="N47" s="390"/>
      <c r="Q47" s="395" t="s">
        <v>273</v>
      </c>
      <c r="R47" s="403" t="str">
        <f>IF(H34&gt;4,"-",IF(H35&gt;200,"-",IF(H33&gt;1,"-",IF(H32=3,(3.297*H35+1.971*H34+4.663)*H37+(1.401*H34+0.684)*H35+1.214*H34-0.834,"-"))))</f>
        <v>-</v>
      </c>
      <c r="S47" s="403"/>
      <c r="T47" s="403" t="str">
        <f>IF(H34&gt;4,"-",IF(H35&gt;200,"-",IF(H33&lt;=1,"-",IF(H32=3,0.014*H37+1.287,"-"))))</f>
        <v>-</v>
      </c>
      <c r="U47" s="410"/>
    </row>
    <row r="48" spans="2:23" ht="16.5" customHeight="1">
      <c r="B48" s="172"/>
      <c r="C48" s="190"/>
      <c r="D48" s="196" t="s">
        <v>371</v>
      </c>
      <c r="E48" s="208" t="s">
        <v>339</v>
      </c>
      <c r="F48" s="208"/>
      <c r="G48" s="208" t="s">
        <v>37</v>
      </c>
      <c r="H48" s="251"/>
      <c r="I48" s="279"/>
      <c r="J48" s="279"/>
      <c r="K48" s="279"/>
      <c r="L48" s="332"/>
      <c r="M48" s="346" t="s">
        <v>372</v>
      </c>
      <c r="N48" s="390"/>
      <c r="Q48" s="396" t="s">
        <v>278</v>
      </c>
      <c r="R48" s="404" t="str">
        <f>IF(J34&gt;4,"-",IF(J35&gt;200,"-",IF(J33&gt;1,"-",IF(J32=3,(3.297*J35+1.971*J34+4.663)*J37+(1.401*J34+0.684)*J35+1.214*J34-0.834,"-"))))</f>
        <v>-</v>
      </c>
      <c r="S48" s="404"/>
      <c r="T48" s="404" t="str">
        <f>IF(J34&gt;4,"-",IF(J35&gt;200,"-",IF(J33&lt;=1,"-",IF(J32=3,0.014*J37+1.287,"-"))))</f>
        <v>-</v>
      </c>
      <c r="U48" s="411"/>
    </row>
    <row r="49" spans="2:21" ht="16.5" customHeight="1">
      <c r="B49" s="172"/>
      <c r="C49" s="190"/>
      <c r="D49" s="196" t="s">
        <v>344</v>
      </c>
      <c r="E49" s="208" t="s">
        <v>373</v>
      </c>
      <c r="F49" s="208"/>
      <c r="G49" s="208" t="s">
        <v>212</v>
      </c>
      <c r="H49" s="253">
        <f>IF(H48="",0,H29*H30*H47*H48)</f>
        <v>0</v>
      </c>
      <c r="I49" s="281"/>
      <c r="J49" s="281">
        <f>IF(J48="",0,H29*H30*J47*J48)</f>
        <v>0</v>
      </c>
      <c r="K49" s="281">
        <f>IF(K48="",0,H29*H30*K47*K48)</f>
        <v>0</v>
      </c>
      <c r="L49" s="333">
        <f>IF(L48="",0,H29*H30*L47*L48)</f>
        <v>0</v>
      </c>
      <c r="M49" s="355" t="s">
        <v>374</v>
      </c>
      <c r="N49" s="390"/>
      <c r="Q49" s="396" t="s">
        <v>283</v>
      </c>
      <c r="R49" s="404" t="str">
        <f>IF(K34&gt;4,"-",IF(K35&gt;200,"-",IF(K33&gt;1,"-",IF(K32=3,(3.297*K35+1.971*K34+4.663)*K37+(1.401*K34+0.684)*K35+1.214*K34-0.834,"-"))))</f>
        <v>-</v>
      </c>
      <c r="S49" s="404"/>
      <c r="T49" s="404" t="str">
        <f>IF(K34&gt;4,"-",IF(K35&gt;200,"-",IF(K33&lt;=1,"-",IF(K32=3,0.014*K37+1.287,"-"))))</f>
        <v>-</v>
      </c>
      <c r="U49" s="411"/>
    </row>
    <row r="50" spans="2:21" ht="16.5" customHeight="1">
      <c r="B50" s="172"/>
      <c r="C50" s="190"/>
      <c r="D50" s="196" t="s">
        <v>348</v>
      </c>
      <c r="E50" s="208" t="s">
        <v>276</v>
      </c>
      <c r="F50" s="208"/>
      <c r="G50" s="208" t="s">
        <v>262</v>
      </c>
      <c r="H50" s="255">
        <f>IF(H49="","",(H49+J49+K49+L49)/3600)</f>
        <v>0</v>
      </c>
      <c r="I50" s="283"/>
      <c r="J50" s="283"/>
      <c r="K50" s="283"/>
      <c r="L50" s="335"/>
      <c r="M50" s="355" t="s">
        <v>75</v>
      </c>
      <c r="N50" s="380"/>
      <c r="Q50" s="397" t="s">
        <v>111</v>
      </c>
      <c r="R50" s="405" t="str">
        <f>IF(L34&gt;4,"-",IF(L35&gt;200,"-",IF(L33&gt;1,"-",IF(L32=3,(3.297*L35+1.971*L34+4.663)*L37+(1.401*L34+0.684)*L35+1.214*L34-0.834,"-"))))</f>
        <v>-</v>
      </c>
      <c r="S50" s="405"/>
      <c r="T50" s="405" t="str">
        <f>IF(L34&gt;4,"-",IF(L35&gt;200,"-",IF(L33&lt;=1,"-",IF(L32=3,0.014*L37+1.287,"-"))))</f>
        <v>-</v>
      </c>
      <c r="U50" s="412"/>
    </row>
    <row r="51" spans="2:21" ht="16.5" customHeight="1">
      <c r="B51" s="172"/>
      <c r="C51" s="190"/>
      <c r="D51" s="196" t="s">
        <v>232</v>
      </c>
      <c r="E51" s="208" t="s">
        <v>90</v>
      </c>
      <c r="F51" s="208"/>
      <c r="G51" s="208" t="s">
        <v>352</v>
      </c>
      <c r="H51" s="251"/>
      <c r="I51" s="279"/>
      <c r="J51" s="279"/>
      <c r="K51" s="279"/>
      <c r="L51" s="332"/>
      <c r="M51" s="346" t="s">
        <v>375</v>
      </c>
      <c r="N51" s="379"/>
    </row>
    <row r="52" spans="2:21" ht="16.5" customHeight="1">
      <c r="B52" s="172"/>
      <c r="C52" s="190"/>
      <c r="D52" s="196" t="s">
        <v>358</v>
      </c>
      <c r="E52" s="209" t="s">
        <v>45</v>
      </c>
      <c r="F52" s="215"/>
      <c r="G52" s="208" t="s">
        <v>360</v>
      </c>
      <c r="H52" s="254"/>
      <c r="I52" s="282"/>
      <c r="J52" s="282"/>
      <c r="K52" s="282"/>
      <c r="L52" s="334"/>
      <c r="M52" s="355" t="s">
        <v>361</v>
      </c>
      <c r="N52" s="390"/>
    </row>
    <row r="53" spans="2:21" ht="16.5" customHeight="1">
      <c r="B53" s="169"/>
      <c r="C53" s="191"/>
      <c r="D53" s="196" t="s">
        <v>362</v>
      </c>
      <c r="E53" s="208" t="s">
        <v>376</v>
      </c>
      <c r="F53" s="208"/>
      <c r="G53" s="208" t="s">
        <v>352</v>
      </c>
      <c r="H53" s="256">
        <f>IF(H51="",0,(H51*H52+J51*J52+K51*K52+L51*L52)/100)</f>
        <v>0</v>
      </c>
      <c r="I53" s="284"/>
      <c r="J53" s="284"/>
      <c r="K53" s="284"/>
      <c r="L53" s="336"/>
      <c r="M53" s="355" t="s">
        <v>377</v>
      </c>
      <c r="N53" s="380"/>
      <c r="Q53" s="401"/>
      <c r="R53" s="401"/>
      <c r="S53" s="401"/>
      <c r="T53" s="401"/>
      <c r="U53" s="401"/>
    </row>
    <row r="54" spans="2:21" ht="16.5" customHeight="1">
      <c r="B54" s="168"/>
      <c r="C54" s="182" t="s">
        <v>13</v>
      </c>
      <c r="D54" s="196" t="s">
        <v>335</v>
      </c>
      <c r="E54" s="208" t="s">
        <v>219</v>
      </c>
      <c r="F54" s="208"/>
      <c r="G54" s="208" t="s">
        <v>37</v>
      </c>
      <c r="H54" s="251"/>
      <c r="I54" s="279"/>
      <c r="J54" s="279"/>
      <c r="K54" s="279"/>
      <c r="L54" s="332"/>
      <c r="M54" s="355" t="s">
        <v>353</v>
      </c>
      <c r="N54" s="387"/>
      <c r="Q54" s="398"/>
      <c r="R54" s="401"/>
      <c r="S54" s="401"/>
      <c r="T54" s="401"/>
      <c r="U54" s="401"/>
    </row>
    <row r="55" spans="2:21" ht="16.5" customHeight="1">
      <c r="B55" s="172"/>
      <c r="C55" s="188"/>
      <c r="D55" s="196" t="s">
        <v>208</v>
      </c>
      <c r="E55" s="208" t="s">
        <v>235</v>
      </c>
      <c r="F55" s="208"/>
      <c r="G55" s="208" t="s">
        <v>32</v>
      </c>
      <c r="H55" s="256">
        <f>IF(H54="",0,ROUND(0.014*H54+1.287,3))</f>
        <v>0</v>
      </c>
      <c r="I55" s="284"/>
      <c r="J55" s="284">
        <f>IF(J54="",0,ROUND(0.014*J54+1.287,3))</f>
        <v>0</v>
      </c>
      <c r="K55" s="284">
        <f>IF(K54="",0,ROUND(0.014*K54+1.287,3))</f>
        <v>0</v>
      </c>
      <c r="L55" s="336">
        <f>IF(L54="",0,ROUND(0.014*L54+1.287,3))</f>
        <v>0</v>
      </c>
      <c r="M55" s="355" t="s">
        <v>49</v>
      </c>
      <c r="N55" s="390"/>
      <c r="Q55" s="398"/>
      <c r="R55" s="401"/>
      <c r="S55" s="401"/>
      <c r="T55" s="401"/>
      <c r="U55" s="401"/>
    </row>
    <row r="56" spans="2:21" ht="16.5" customHeight="1">
      <c r="B56" s="172"/>
      <c r="C56" s="188"/>
      <c r="D56" s="196" t="s">
        <v>131</v>
      </c>
      <c r="E56" s="208" t="s">
        <v>325</v>
      </c>
      <c r="F56" s="208"/>
      <c r="G56" s="208" t="s">
        <v>32</v>
      </c>
      <c r="H56" s="251"/>
      <c r="I56" s="279"/>
      <c r="J56" s="279"/>
      <c r="K56" s="279"/>
      <c r="L56" s="332"/>
      <c r="M56" s="355" t="s">
        <v>349</v>
      </c>
      <c r="N56" s="390"/>
      <c r="Q56" s="398"/>
      <c r="R56" s="401"/>
      <c r="S56" s="401"/>
      <c r="T56" s="401"/>
      <c r="U56" s="401"/>
    </row>
    <row r="57" spans="2:21" ht="16.5" customHeight="1">
      <c r="B57" s="172"/>
      <c r="C57" s="188"/>
      <c r="D57" s="196" t="s">
        <v>344</v>
      </c>
      <c r="E57" s="208" t="s">
        <v>17</v>
      </c>
      <c r="F57" s="208"/>
      <c r="G57" s="208" t="s">
        <v>212</v>
      </c>
      <c r="H57" s="253">
        <f>IF(H56="",0,H29*H30*H55*H56)</f>
        <v>0</v>
      </c>
      <c r="I57" s="281"/>
      <c r="J57" s="281">
        <f>IF(J56="",0,H29*H30*J55*J56)</f>
        <v>0</v>
      </c>
      <c r="K57" s="281">
        <f>IF(K56="",0,H29*H30*K55*K56)</f>
        <v>0</v>
      </c>
      <c r="L57" s="333">
        <f>IF(L56="",0,H29*H30*L55*L56)</f>
        <v>0</v>
      </c>
      <c r="M57" s="355" t="s">
        <v>378</v>
      </c>
      <c r="N57" s="390"/>
      <c r="Q57" s="398"/>
      <c r="R57" s="401"/>
      <c r="S57" s="401"/>
      <c r="T57" s="401"/>
      <c r="U57" s="401"/>
    </row>
    <row r="58" spans="2:21" ht="16.5" customHeight="1">
      <c r="B58" s="172"/>
      <c r="C58" s="188"/>
      <c r="D58" s="196" t="s">
        <v>348</v>
      </c>
      <c r="E58" s="208" t="s">
        <v>329</v>
      </c>
      <c r="F58" s="208"/>
      <c r="G58" s="208" t="s">
        <v>262</v>
      </c>
      <c r="H58" s="255">
        <f>(H57+J57+K57+L57)/3600</f>
        <v>0</v>
      </c>
      <c r="I58" s="283"/>
      <c r="J58" s="283"/>
      <c r="K58" s="283"/>
      <c r="L58" s="335"/>
      <c r="M58" s="355" t="s">
        <v>308</v>
      </c>
      <c r="N58" s="380"/>
      <c r="Q58" s="398"/>
      <c r="R58" s="401"/>
      <c r="S58" s="401"/>
      <c r="T58" s="401"/>
      <c r="U58" s="401"/>
    </row>
    <row r="59" spans="2:21" ht="16.5" customHeight="1">
      <c r="B59" s="172"/>
      <c r="C59" s="188"/>
      <c r="D59" s="196" t="s">
        <v>232</v>
      </c>
      <c r="E59" s="208" t="s">
        <v>379</v>
      </c>
      <c r="F59" s="208"/>
      <c r="G59" s="208" t="s">
        <v>352</v>
      </c>
      <c r="H59" s="251"/>
      <c r="I59" s="279"/>
      <c r="J59" s="279"/>
      <c r="K59" s="279"/>
      <c r="L59" s="332"/>
      <c r="M59" s="355" t="s">
        <v>380</v>
      </c>
      <c r="N59" s="379"/>
      <c r="Q59" s="398"/>
      <c r="R59" s="401"/>
      <c r="S59" s="401"/>
      <c r="T59" s="401"/>
      <c r="U59" s="401"/>
    </row>
    <row r="60" spans="2:21" ht="16.5" customHeight="1">
      <c r="B60" s="172"/>
      <c r="C60" s="188"/>
      <c r="D60" s="196" t="s">
        <v>358</v>
      </c>
      <c r="E60" s="209" t="s">
        <v>381</v>
      </c>
      <c r="F60" s="215"/>
      <c r="G60" s="208" t="s">
        <v>360</v>
      </c>
      <c r="H60" s="254"/>
      <c r="I60" s="282"/>
      <c r="J60" s="282"/>
      <c r="K60" s="282"/>
      <c r="L60" s="334"/>
      <c r="M60" s="355" t="s">
        <v>361</v>
      </c>
      <c r="N60" s="390"/>
      <c r="Q60" s="398"/>
      <c r="R60" s="406"/>
      <c r="S60" s="406"/>
      <c r="T60" s="406"/>
      <c r="U60" s="406"/>
    </row>
    <row r="61" spans="2:21" ht="16.5" customHeight="1">
      <c r="B61" s="169"/>
      <c r="C61" s="183"/>
      <c r="D61" s="196" t="s">
        <v>362</v>
      </c>
      <c r="E61" s="208" t="s">
        <v>382</v>
      </c>
      <c r="F61" s="208"/>
      <c r="G61" s="208" t="s">
        <v>352</v>
      </c>
      <c r="H61" s="256">
        <f>IF(H59="",0,(H59*H60+J59*J60+K59*K60+L59*L60)/100)</f>
        <v>0</v>
      </c>
      <c r="I61" s="284"/>
      <c r="J61" s="284"/>
      <c r="K61" s="284"/>
      <c r="L61" s="336"/>
      <c r="M61" s="355" t="s">
        <v>383</v>
      </c>
      <c r="N61" s="380"/>
      <c r="Q61" s="398"/>
      <c r="R61" s="406"/>
      <c r="S61" s="406"/>
      <c r="T61" s="406"/>
      <c r="U61" s="406"/>
    </row>
    <row r="62" spans="2:21" ht="16.5" customHeight="1">
      <c r="B62" s="168"/>
      <c r="C62" s="182" t="s">
        <v>12</v>
      </c>
      <c r="D62" s="196" t="s">
        <v>344</v>
      </c>
      <c r="E62" s="208" t="s">
        <v>384</v>
      </c>
      <c r="F62" s="208"/>
      <c r="G62" s="208" t="s">
        <v>212</v>
      </c>
      <c r="H62" s="257"/>
      <c r="I62" s="285"/>
      <c r="J62" s="285"/>
      <c r="K62" s="285"/>
      <c r="L62" s="331"/>
      <c r="M62" s="355" t="s">
        <v>385</v>
      </c>
      <c r="N62" s="387"/>
      <c r="Q62" s="398"/>
      <c r="R62" s="406"/>
      <c r="S62" s="406"/>
      <c r="T62" s="406"/>
      <c r="U62" s="406"/>
    </row>
    <row r="63" spans="2:21" ht="16.5" customHeight="1">
      <c r="B63" s="172"/>
      <c r="C63" s="188"/>
      <c r="D63" s="196" t="s">
        <v>348</v>
      </c>
      <c r="E63" s="208" t="s">
        <v>117</v>
      </c>
      <c r="F63" s="208"/>
      <c r="G63" s="208" t="s">
        <v>262</v>
      </c>
      <c r="H63" s="255">
        <f>(H62+J62+K62+L62)/3600</f>
        <v>0</v>
      </c>
      <c r="I63" s="283"/>
      <c r="J63" s="283"/>
      <c r="K63" s="283"/>
      <c r="L63" s="335"/>
      <c r="M63" s="355" t="s">
        <v>386</v>
      </c>
      <c r="N63" s="380"/>
      <c r="Q63" s="398"/>
      <c r="R63" s="406"/>
      <c r="S63" s="406"/>
      <c r="T63" s="406"/>
      <c r="U63" s="406"/>
    </row>
    <row r="64" spans="2:21" ht="16.5" customHeight="1">
      <c r="B64" s="172"/>
      <c r="C64" s="188"/>
      <c r="D64" s="196" t="s">
        <v>156</v>
      </c>
      <c r="E64" s="208" t="s">
        <v>327</v>
      </c>
      <c r="F64" s="208"/>
      <c r="G64" s="208" t="s">
        <v>352</v>
      </c>
      <c r="H64" s="251"/>
      <c r="I64" s="279"/>
      <c r="J64" s="279"/>
      <c r="K64" s="279"/>
      <c r="L64" s="332"/>
      <c r="M64" s="355" t="s">
        <v>271</v>
      </c>
      <c r="N64" s="379"/>
    </row>
    <row r="65" spans="2:14" ht="16.5" customHeight="1">
      <c r="B65" s="169"/>
      <c r="C65" s="183"/>
      <c r="D65" s="196" t="s">
        <v>362</v>
      </c>
      <c r="E65" s="208" t="s">
        <v>62</v>
      </c>
      <c r="F65" s="208"/>
      <c r="G65" s="208" t="s">
        <v>352</v>
      </c>
      <c r="H65" s="258">
        <f>IF(H64="",0,H64+J64+K64+L64)</f>
        <v>0</v>
      </c>
      <c r="I65" s="286"/>
      <c r="J65" s="286"/>
      <c r="K65" s="286"/>
      <c r="L65" s="337"/>
      <c r="M65" s="355" t="s">
        <v>183</v>
      </c>
      <c r="N65" s="380"/>
    </row>
    <row r="66" spans="2:14" ht="16.5" customHeight="1">
      <c r="B66" s="167"/>
      <c r="C66" s="192" t="s">
        <v>344</v>
      </c>
      <c r="D66" s="196" t="s">
        <v>387</v>
      </c>
      <c r="E66" s="208" t="s">
        <v>9</v>
      </c>
      <c r="F66" s="208"/>
      <c r="G66" s="208" t="s">
        <v>262</v>
      </c>
      <c r="H66" s="259">
        <f>H41+H50+H58+H63</f>
        <v>0</v>
      </c>
      <c r="I66" s="287"/>
      <c r="J66" s="287"/>
      <c r="K66" s="287"/>
      <c r="L66" s="338"/>
      <c r="M66" s="347" t="s">
        <v>388</v>
      </c>
      <c r="N66" s="379"/>
    </row>
    <row r="67" spans="2:14" ht="16.5" customHeight="1">
      <c r="B67" s="171"/>
      <c r="C67" s="193" t="s">
        <v>156</v>
      </c>
      <c r="D67" s="204" t="s">
        <v>387</v>
      </c>
      <c r="E67" s="210" t="s">
        <v>389</v>
      </c>
      <c r="F67" s="210"/>
      <c r="G67" s="225" t="s">
        <v>352</v>
      </c>
      <c r="H67" s="260">
        <f>H44+H53+H61+H65</f>
        <v>0</v>
      </c>
      <c r="I67" s="288"/>
      <c r="J67" s="288"/>
      <c r="K67" s="288"/>
      <c r="L67" s="339"/>
      <c r="M67" s="360" t="s">
        <v>390</v>
      </c>
      <c r="N67" s="383"/>
    </row>
    <row r="68" spans="2:14" ht="16.5" customHeight="1">
      <c r="B68" s="163" t="s">
        <v>320</v>
      </c>
      <c r="C68" s="177"/>
      <c r="D68" s="177"/>
      <c r="E68" s="177"/>
      <c r="F68" s="177"/>
      <c r="G68" s="177"/>
      <c r="H68" s="177"/>
      <c r="I68" s="177"/>
      <c r="J68" s="177"/>
      <c r="K68" s="177"/>
      <c r="L68" s="177"/>
      <c r="M68" s="361"/>
      <c r="N68" s="384"/>
    </row>
    <row r="69" spans="2:14" ht="16.5" customHeight="1">
      <c r="B69" s="167"/>
      <c r="C69" s="185" t="s">
        <v>391</v>
      </c>
      <c r="D69" s="196" t="s">
        <v>290</v>
      </c>
      <c r="E69" s="209" t="s">
        <v>392</v>
      </c>
      <c r="F69" s="203"/>
      <c r="G69" s="215"/>
      <c r="H69" s="261"/>
      <c r="I69" s="289"/>
      <c r="J69" s="289"/>
      <c r="K69" s="289"/>
      <c r="L69" s="340"/>
      <c r="M69" s="362" t="s">
        <v>171</v>
      </c>
      <c r="N69" s="391"/>
    </row>
    <row r="70" spans="2:14" ht="16.5" customHeight="1">
      <c r="B70" s="168"/>
      <c r="C70" s="189" t="s">
        <v>214</v>
      </c>
      <c r="D70" s="205" t="s">
        <v>393</v>
      </c>
      <c r="E70" s="213" t="s">
        <v>198</v>
      </c>
      <c r="F70" s="218"/>
      <c r="G70" s="226" t="s">
        <v>394</v>
      </c>
      <c r="H70" s="213" t="s">
        <v>198</v>
      </c>
      <c r="I70" s="213"/>
      <c r="J70" s="249"/>
      <c r="K70" s="315" t="s">
        <v>395</v>
      </c>
      <c r="L70" s="213"/>
      <c r="M70" s="363" t="s">
        <v>225</v>
      </c>
      <c r="N70" s="392"/>
    </row>
    <row r="71" spans="2:14" ht="16.5" customHeight="1">
      <c r="B71" s="172"/>
      <c r="C71" s="190"/>
      <c r="D71" s="206"/>
      <c r="E71" s="213" t="s">
        <v>306</v>
      </c>
      <c r="F71" s="219"/>
      <c r="G71" s="227"/>
      <c r="H71" s="213" t="s">
        <v>306</v>
      </c>
      <c r="I71" s="242"/>
      <c r="J71" s="301"/>
      <c r="K71" s="316"/>
      <c r="L71" s="341"/>
      <c r="M71" s="364"/>
      <c r="N71" s="379"/>
    </row>
    <row r="72" spans="2:14" ht="16.5" customHeight="1">
      <c r="B72" s="172"/>
      <c r="C72" s="190"/>
      <c r="D72" s="206"/>
      <c r="E72" s="213" t="s">
        <v>307</v>
      </c>
      <c r="F72" s="219"/>
      <c r="G72" s="227"/>
      <c r="H72" s="213" t="s">
        <v>307</v>
      </c>
      <c r="I72" s="242"/>
      <c r="J72" s="301"/>
      <c r="K72" s="316"/>
      <c r="L72" s="341"/>
      <c r="M72" s="365"/>
      <c r="N72" s="390"/>
    </row>
    <row r="73" spans="2:14" ht="16.5" customHeight="1">
      <c r="B73" s="172"/>
      <c r="C73" s="190"/>
      <c r="D73" s="206"/>
      <c r="E73" s="213" t="s">
        <v>96</v>
      </c>
      <c r="F73" s="219"/>
      <c r="G73" s="227"/>
      <c r="H73" s="213" t="s">
        <v>96</v>
      </c>
      <c r="I73" s="242"/>
      <c r="J73" s="301"/>
      <c r="K73" s="316"/>
      <c r="L73" s="341"/>
      <c r="M73" s="365"/>
      <c r="N73" s="390"/>
    </row>
    <row r="74" spans="2:14" ht="16.5" customHeight="1">
      <c r="B74" s="172"/>
      <c r="C74" s="190"/>
      <c r="D74" s="206"/>
      <c r="E74" s="213" t="s">
        <v>309</v>
      </c>
      <c r="F74" s="219"/>
      <c r="G74" s="227"/>
      <c r="H74" s="213" t="s">
        <v>309</v>
      </c>
      <c r="I74" s="242"/>
      <c r="J74" s="301"/>
      <c r="K74" s="316"/>
      <c r="L74" s="341"/>
      <c r="M74" s="365"/>
      <c r="N74" s="390"/>
    </row>
    <row r="75" spans="2:14" ht="16.5" customHeight="1">
      <c r="B75" s="172"/>
      <c r="C75" s="190"/>
      <c r="D75" s="206"/>
      <c r="E75" s="213" t="s">
        <v>396</v>
      </c>
      <c r="F75" s="219"/>
      <c r="G75" s="227"/>
      <c r="H75" s="213" t="s">
        <v>396</v>
      </c>
      <c r="I75" s="242"/>
      <c r="J75" s="301"/>
      <c r="K75" s="316"/>
      <c r="L75" s="341"/>
      <c r="M75" s="365"/>
      <c r="N75" s="390"/>
    </row>
    <row r="76" spans="2:14" ht="16.5" customHeight="1">
      <c r="B76" s="172"/>
      <c r="C76" s="190"/>
      <c r="D76" s="206"/>
      <c r="E76" s="213" t="s">
        <v>152</v>
      </c>
      <c r="F76" s="219"/>
      <c r="G76" s="227"/>
      <c r="H76" s="213" t="s">
        <v>152</v>
      </c>
      <c r="I76" s="242"/>
      <c r="J76" s="301"/>
      <c r="K76" s="316"/>
      <c r="L76" s="341"/>
      <c r="M76" s="365"/>
      <c r="N76" s="390"/>
    </row>
    <row r="77" spans="2:14" ht="16.5" customHeight="1">
      <c r="B77" s="172"/>
      <c r="C77" s="190"/>
      <c r="D77" s="206"/>
      <c r="E77" s="213" t="s">
        <v>397</v>
      </c>
      <c r="F77" s="219"/>
      <c r="G77" s="227"/>
      <c r="H77" s="213" t="s">
        <v>397</v>
      </c>
      <c r="I77" s="242"/>
      <c r="J77" s="301"/>
      <c r="K77" s="316"/>
      <c r="L77" s="341"/>
      <c r="M77" s="365"/>
      <c r="N77" s="390"/>
    </row>
    <row r="78" spans="2:14" ht="16.5" customHeight="1">
      <c r="B78" s="169"/>
      <c r="C78" s="191"/>
      <c r="D78" s="207"/>
      <c r="E78" s="213" t="s">
        <v>398</v>
      </c>
      <c r="F78" s="219"/>
      <c r="G78" s="227"/>
      <c r="H78" s="213" t="s">
        <v>398</v>
      </c>
      <c r="I78" s="242"/>
      <c r="J78" s="301"/>
      <c r="K78" s="316"/>
      <c r="L78" s="341"/>
      <c r="M78" s="366"/>
      <c r="N78" s="390"/>
    </row>
    <row r="79" spans="2:14" ht="16.5" customHeight="1">
      <c r="B79" s="169"/>
      <c r="C79" s="194" t="s">
        <v>399</v>
      </c>
      <c r="D79" s="194"/>
      <c r="E79" s="194"/>
      <c r="F79" s="194"/>
      <c r="G79" s="183"/>
      <c r="H79" s="262" t="s">
        <v>293</v>
      </c>
      <c r="I79" s="262"/>
      <c r="J79" s="262"/>
      <c r="K79" s="262" t="s">
        <v>400</v>
      </c>
      <c r="L79" s="262"/>
      <c r="M79" s="367"/>
      <c r="N79" s="390"/>
    </row>
    <row r="80" spans="2:14" ht="16.5" customHeight="1">
      <c r="B80" s="167"/>
      <c r="C80" s="186" t="s">
        <v>401</v>
      </c>
      <c r="D80" s="196" t="s">
        <v>402</v>
      </c>
      <c r="E80" s="208" t="s">
        <v>355</v>
      </c>
      <c r="F80" s="208"/>
      <c r="G80" s="208" t="s">
        <v>37</v>
      </c>
      <c r="H80" s="242"/>
      <c r="I80" s="242"/>
      <c r="J80" s="242"/>
      <c r="K80" s="242"/>
      <c r="L80" s="242"/>
      <c r="M80" s="368" t="s">
        <v>135</v>
      </c>
      <c r="N80" s="390"/>
    </row>
    <row r="81" spans="2:14" ht="16.5" customHeight="1">
      <c r="B81" s="167"/>
      <c r="C81" s="186"/>
      <c r="D81" s="196" t="s">
        <v>403</v>
      </c>
      <c r="E81" s="208" t="s">
        <v>122</v>
      </c>
      <c r="F81" s="208"/>
      <c r="G81" s="208" t="s">
        <v>37</v>
      </c>
      <c r="H81" s="242"/>
      <c r="I81" s="242"/>
      <c r="J81" s="242"/>
      <c r="K81" s="242"/>
      <c r="L81" s="242"/>
      <c r="M81" s="368" t="s">
        <v>135</v>
      </c>
      <c r="N81" s="390"/>
    </row>
    <row r="82" spans="2:14" ht="16.5" customHeight="1">
      <c r="B82" s="167"/>
      <c r="C82" s="186" t="s">
        <v>404</v>
      </c>
      <c r="D82" s="196" t="s">
        <v>405</v>
      </c>
      <c r="E82" s="208" t="s">
        <v>406</v>
      </c>
      <c r="F82" s="208"/>
      <c r="G82" s="208" t="s">
        <v>37</v>
      </c>
      <c r="H82" s="242"/>
      <c r="I82" s="242"/>
      <c r="J82" s="242"/>
      <c r="K82" s="242"/>
      <c r="L82" s="242"/>
      <c r="M82" s="368" t="s">
        <v>135</v>
      </c>
      <c r="N82" s="390"/>
    </row>
    <row r="83" spans="2:14" ht="16.5" customHeight="1">
      <c r="B83" s="167"/>
      <c r="C83" s="180" t="s">
        <v>162</v>
      </c>
      <c r="D83" s="192"/>
      <c r="E83" s="208" t="s">
        <v>407</v>
      </c>
      <c r="F83" s="208"/>
      <c r="G83" s="208" t="s">
        <v>262</v>
      </c>
      <c r="H83" s="263">
        <v>0</v>
      </c>
      <c r="I83" s="290"/>
      <c r="J83" s="302"/>
      <c r="K83" s="317"/>
      <c r="L83" s="342"/>
      <c r="M83" s="368" t="s">
        <v>135</v>
      </c>
      <c r="N83" s="390"/>
    </row>
    <row r="84" spans="2:14" ht="16.5" customHeight="1">
      <c r="B84" s="167"/>
      <c r="C84" s="180" t="s">
        <v>408</v>
      </c>
      <c r="D84" s="192"/>
      <c r="E84" s="208" t="s">
        <v>409</v>
      </c>
      <c r="F84" s="208"/>
      <c r="G84" s="208" t="s">
        <v>37</v>
      </c>
      <c r="H84" s="264"/>
      <c r="I84" s="264"/>
      <c r="J84" s="264"/>
      <c r="K84" s="264"/>
      <c r="L84" s="264"/>
      <c r="M84" s="368" t="s">
        <v>135</v>
      </c>
      <c r="N84" s="390"/>
    </row>
    <row r="85" spans="2:14" ht="16.5" customHeight="1">
      <c r="B85" s="167"/>
      <c r="C85" s="180" t="s">
        <v>191</v>
      </c>
      <c r="D85" s="192"/>
      <c r="E85" s="208" t="s">
        <v>256</v>
      </c>
      <c r="F85" s="208"/>
      <c r="G85" s="208" t="s">
        <v>352</v>
      </c>
      <c r="H85" s="265"/>
      <c r="I85" s="265"/>
      <c r="J85" s="265"/>
      <c r="K85" s="265"/>
      <c r="L85" s="265"/>
      <c r="M85" s="368" t="s">
        <v>135</v>
      </c>
      <c r="N85" s="390"/>
    </row>
    <row r="86" spans="2:14" ht="16.5" customHeight="1">
      <c r="B86" s="167"/>
      <c r="C86" s="180" t="s">
        <v>410</v>
      </c>
      <c r="D86" s="192"/>
      <c r="E86" s="208" t="s">
        <v>351</v>
      </c>
      <c r="F86" s="208"/>
      <c r="G86" s="208" t="s">
        <v>282</v>
      </c>
      <c r="H86" s="266" t="e">
        <f>IF(H10="","",ROUND((H85/H8)*10000,0))</f>
        <v>#DIV/0!</v>
      </c>
      <c r="I86" s="291"/>
      <c r="J86" s="291"/>
      <c r="K86" s="291"/>
      <c r="L86" s="343"/>
      <c r="M86" s="369" t="s">
        <v>181</v>
      </c>
      <c r="N86" s="390"/>
    </row>
    <row r="87" spans="2:14" ht="16.5" customHeight="1">
      <c r="B87" s="171"/>
      <c r="C87" s="187" t="s">
        <v>297</v>
      </c>
      <c r="D87" s="198" t="s">
        <v>411</v>
      </c>
      <c r="E87" s="214" t="str">
        <f>IF(H10="","",IF(H83="","ＮＧ",IF(H87&gt;=K87,"ＯＫ","ＮＧ")))</f>
        <v>ＯＫ</v>
      </c>
      <c r="F87" s="220"/>
      <c r="G87" s="228"/>
      <c r="H87" s="267" t="str">
        <f>IF(H84="","",H16)</f>
        <v/>
      </c>
      <c r="I87" s="292"/>
      <c r="J87" s="292"/>
      <c r="K87" s="318">
        <f>IF(H83="","",IF(H19="",H83+K83,H83+K83+H21))</f>
        <v>0</v>
      </c>
      <c r="L87" s="344"/>
      <c r="M87" s="370" t="s">
        <v>412</v>
      </c>
      <c r="N87" s="383"/>
    </row>
  </sheetData>
  <mergeCells count="241">
    <mergeCell ref="B7:F7"/>
    <mergeCell ref="H7:L7"/>
    <mergeCell ref="C8:D8"/>
    <mergeCell ref="E8:F8"/>
    <mergeCell ref="H8:J8"/>
    <mergeCell ref="K8:L8"/>
    <mergeCell ref="C9:D9"/>
    <mergeCell ref="E9:F9"/>
    <mergeCell ref="H9:J9"/>
    <mergeCell ref="K9:L9"/>
    <mergeCell ref="E10:F10"/>
    <mergeCell ref="H10:J10"/>
    <mergeCell ref="K10:L10"/>
    <mergeCell ref="C11:D11"/>
    <mergeCell ref="E11:F11"/>
    <mergeCell ref="H11:J11"/>
    <mergeCell ref="K11:L11"/>
    <mergeCell ref="Q11:U11"/>
    <mergeCell ref="E12:F12"/>
    <mergeCell ref="H12:J12"/>
    <mergeCell ref="K12:L12"/>
    <mergeCell ref="R12:S12"/>
    <mergeCell ref="T12:U12"/>
    <mergeCell ref="E13:F13"/>
    <mergeCell ref="H13:L13"/>
    <mergeCell ref="E14:F14"/>
    <mergeCell ref="H14:L14"/>
    <mergeCell ref="E15:F15"/>
    <mergeCell ref="H15:J15"/>
    <mergeCell ref="K15:L15"/>
    <mergeCell ref="E16:F16"/>
    <mergeCell ref="H16:L16"/>
    <mergeCell ref="E17:F17"/>
    <mergeCell ref="H17:L17"/>
    <mergeCell ref="C18:L18"/>
    <mergeCell ref="C19:D19"/>
    <mergeCell ref="E19:F19"/>
    <mergeCell ref="H19:J19"/>
    <mergeCell ref="K19:L19"/>
    <mergeCell ref="E20:F20"/>
    <mergeCell ref="H20:L20"/>
    <mergeCell ref="E21:F21"/>
    <mergeCell ref="H21:L21"/>
    <mergeCell ref="C22:D22"/>
    <mergeCell ref="E22:F22"/>
    <mergeCell ref="H22:J22"/>
    <mergeCell ref="K22:L22"/>
    <mergeCell ref="E23:F23"/>
    <mergeCell ref="H23:L23"/>
    <mergeCell ref="E24:F24"/>
    <mergeCell ref="H24:L24"/>
    <mergeCell ref="E25:F25"/>
    <mergeCell ref="H25:J25"/>
    <mergeCell ref="K25:L25"/>
    <mergeCell ref="B26:L26"/>
    <mergeCell ref="H27:J27"/>
    <mergeCell ref="K27:L27"/>
    <mergeCell ref="Q27:W27"/>
    <mergeCell ref="H28:J28"/>
    <mergeCell ref="K28:L28"/>
    <mergeCell ref="R28:T28"/>
    <mergeCell ref="U28:W28"/>
    <mergeCell ref="E29:F29"/>
    <mergeCell ref="H29:L29"/>
    <mergeCell ref="E30:F30"/>
    <mergeCell ref="H30:L30"/>
    <mergeCell ref="H31:I31"/>
    <mergeCell ref="E32:F32"/>
    <mergeCell ref="H32:I32"/>
    <mergeCell ref="E33:F33"/>
    <mergeCell ref="H33:I33"/>
    <mergeCell ref="E34:F34"/>
    <mergeCell ref="H34:I34"/>
    <mergeCell ref="E35:F35"/>
    <mergeCell ref="H35:I35"/>
    <mergeCell ref="E36:F36"/>
    <mergeCell ref="H36:I36"/>
    <mergeCell ref="E37:F37"/>
    <mergeCell ref="H37:I37"/>
    <mergeCell ref="E38:F38"/>
    <mergeCell ref="H38:I38"/>
    <mergeCell ref="E39:F39"/>
    <mergeCell ref="H39:I39"/>
    <mergeCell ref="E40:F40"/>
    <mergeCell ref="H40:I40"/>
    <mergeCell ref="Q40:U40"/>
    <mergeCell ref="E41:F41"/>
    <mergeCell ref="H41:L41"/>
    <mergeCell ref="R41:S41"/>
    <mergeCell ref="T41:U41"/>
    <mergeCell ref="E42:F42"/>
    <mergeCell ref="H42:I42"/>
    <mergeCell ref="R42:S42"/>
    <mergeCell ref="T42:U42"/>
    <mergeCell ref="E43:F43"/>
    <mergeCell ref="H43:I43"/>
    <mergeCell ref="R43:S43"/>
    <mergeCell ref="T43:U43"/>
    <mergeCell ref="E44:F44"/>
    <mergeCell ref="H44:L44"/>
    <mergeCell ref="R44:S44"/>
    <mergeCell ref="T44:U44"/>
    <mergeCell ref="E45:F45"/>
    <mergeCell ref="H45:I45"/>
    <mergeCell ref="R45:S45"/>
    <mergeCell ref="T45:U45"/>
    <mergeCell ref="E46:F46"/>
    <mergeCell ref="H46:I46"/>
    <mergeCell ref="R46:S46"/>
    <mergeCell ref="T46:U46"/>
    <mergeCell ref="E47:F47"/>
    <mergeCell ref="H47:I47"/>
    <mergeCell ref="R47:S47"/>
    <mergeCell ref="T47:U47"/>
    <mergeCell ref="E48:F48"/>
    <mergeCell ref="H48:I48"/>
    <mergeCell ref="R48:S48"/>
    <mergeCell ref="T48:U48"/>
    <mergeCell ref="E49:F49"/>
    <mergeCell ref="H49:I49"/>
    <mergeCell ref="R49:S49"/>
    <mergeCell ref="T49:U49"/>
    <mergeCell ref="E50:F50"/>
    <mergeCell ref="H50:L50"/>
    <mergeCell ref="R50:S50"/>
    <mergeCell ref="T50:U50"/>
    <mergeCell ref="E51:F51"/>
    <mergeCell ref="H51:I51"/>
    <mergeCell ref="E52:F52"/>
    <mergeCell ref="H52:I52"/>
    <mergeCell ref="E53:F53"/>
    <mergeCell ref="H53:L53"/>
    <mergeCell ref="E54:F54"/>
    <mergeCell ref="H54:I54"/>
    <mergeCell ref="E55:F55"/>
    <mergeCell ref="H55:I55"/>
    <mergeCell ref="E56:F56"/>
    <mergeCell ref="H56:I56"/>
    <mergeCell ref="E57:F57"/>
    <mergeCell ref="H57:I57"/>
    <mergeCell ref="E58:F58"/>
    <mergeCell ref="H58:L58"/>
    <mergeCell ref="E59:F59"/>
    <mergeCell ref="H59:I59"/>
    <mergeCell ref="E60:F60"/>
    <mergeCell ref="H60:I60"/>
    <mergeCell ref="E61:F61"/>
    <mergeCell ref="H61:L61"/>
    <mergeCell ref="E62:F62"/>
    <mergeCell ref="H62:I62"/>
    <mergeCell ref="E63:F63"/>
    <mergeCell ref="H63:L63"/>
    <mergeCell ref="E64:F64"/>
    <mergeCell ref="H64:I64"/>
    <mergeCell ref="E65:F65"/>
    <mergeCell ref="H65:L65"/>
    <mergeCell ref="E66:F66"/>
    <mergeCell ref="H66:L66"/>
    <mergeCell ref="E67:F67"/>
    <mergeCell ref="H67:L67"/>
    <mergeCell ref="B68:L68"/>
    <mergeCell ref="E69:G69"/>
    <mergeCell ref="H69:L69"/>
    <mergeCell ref="E70:F70"/>
    <mergeCell ref="H70:J70"/>
    <mergeCell ref="K70:L70"/>
    <mergeCell ref="M70:N70"/>
    <mergeCell ref="I71:J71"/>
    <mergeCell ref="K71:L71"/>
    <mergeCell ref="I72:J72"/>
    <mergeCell ref="K72:L72"/>
    <mergeCell ref="I73:J73"/>
    <mergeCell ref="K73:L73"/>
    <mergeCell ref="I74:J74"/>
    <mergeCell ref="K74:L74"/>
    <mergeCell ref="I75:J75"/>
    <mergeCell ref="K75:L75"/>
    <mergeCell ref="I76:J76"/>
    <mergeCell ref="K76:L76"/>
    <mergeCell ref="I77:J77"/>
    <mergeCell ref="K77:L77"/>
    <mergeCell ref="I78:J78"/>
    <mergeCell ref="K78:L78"/>
    <mergeCell ref="C79:G79"/>
    <mergeCell ref="H79:J79"/>
    <mergeCell ref="K79:L79"/>
    <mergeCell ref="E80:F80"/>
    <mergeCell ref="H80:J80"/>
    <mergeCell ref="K80:L80"/>
    <mergeCell ref="E81:F81"/>
    <mergeCell ref="H81:J81"/>
    <mergeCell ref="K81:L81"/>
    <mergeCell ref="E82:F82"/>
    <mergeCell ref="H82:J82"/>
    <mergeCell ref="K82:L82"/>
    <mergeCell ref="C83:D83"/>
    <mergeCell ref="E83:F83"/>
    <mergeCell ref="H83:J83"/>
    <mergeCell ref="K83:L83"/>
    <mergeCell ref="C84:D84"/>
    <mergeCell ref="E84:F84"/>
    <mergeCell ref="H84:L84"/>
    <mergeCell ref="C85:D85"/>
    <mergeCell ref="E85:F85"/>
    <mergeCell ref="H85:L85"/>
    <mergeCell ref="C86:D86"/>
    <mergeCell ref="E86:F86"/>
    <mergeCell ref="H86:L86"/>
    <mergeCell ref="E87:G87"/>
    <mergeCell ref="H87:J87"/>
    <mergeCell ref="K87:L87"/>
    <mergeCell ref="B8:B10"/>
    <mergeCell ref="N8:N10"/>
    <mergeCell ref="N11:N12"/>
    <mergeCell ref="C13:C14"/>
    <mergeCell ref="N13:N14"/>
    <mergeCell ref="C16:C17"/>
    <mergeCell ref="N16:N17"/>
    <mergeCell ref="C23:C24"/>
    <mergeCell ref="N23:N24"/>
    <mergeCell ref="C27:C29"/>
    <mergeCell ref="D27:D29"/>
    <mergeCell ref="E27:F28"/>
    <mergeCell ref="G27:G28"/>
    <mergeCell ref="N27:N29"/>
    <mergeCell ref="N42:N44"/>
    <mergeCell ref="N45:N50"/>
    <mergeCell ref="N51:N53"/>
    <mergeCell ref="N54:N58"/>
    <mergeCell ref="N59:N61"/>
    <mergeCell ref="C62:C65"/>
    <mergeCell ref="N62:N63"/>
    <mergeCell ref="N64:N65"/>
    <mergeCell ref="N66:N67"/>
    <mergeCell ref="N31:N41"/>
    <mergeCell ref="C32:C44"/>
    <mergeCell ref="C45:C53"/>
    <mergeCell ref="C54:C61"/>
    <mergeCell ref="C70:C78"/>
    <mergeCell ref="D70:D78"/>
    <mergeCell ref="N71:N87"/>
  </mergeCells>
  <phoneticPr fontId="4"/>
  <printOptions horizontalCentered="1" verticalCentered="1"/>
  <pageMargins left="0.70866141732283472" right="0.51181102362204722" top="0.39370078740157483" bottom="0.39370078740157483" header="0.31496062992125984" footer="0.31496062992125984"/>
  <pageSetup paperSize="9" fitToWidth="1" fitToHeight="1" orientation="portrait"/>
  <drawing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F0"/>
  </sheetPr>
  <dimension ref="A1:K17"/>
  <sheetViews>
    <sheetView zoomScale="115" zoomScaleNormal="115" workbookViewId="0">
      <selection activeCell="E7" sqref="E7"/>
    </sheetView>
  </sheetViews>
  <sheetFormatPr defaultRowHeight="13"/>
  <cols>
    <col min="1" max="1" width="16.453125" customWidth="1"/>
    <col min="2" max="11" width="6.6328125" customWidth="1"/>
  </cols>
  <sheetData>
    <row r="1" spans="1:11">
      <c r="A1" s="416" t="s">
        <v>85</v>
      </c>
      <c r="B1" s="416"/>
      <c r="C1" s="416"/>
      <c r="D1" s="416"/>
      <c r="E1" s="416"/>
      <c r="F1" s="416"/>
      <c r="G1" s="416"/>
      <c r="H1" s="416"/>
      <c r="I1" s="416"/>
      <c r="J1" s="416"/>
      <c r="K1" s="416"/>
    </row>
    <row r="2" spans="1:11" ht="60" customHeight="1">
      <c r="A2" s="417" t="s">
        <v>196</v>
      </c>
      <c r="B2" s="419" t="s">
        <v>22</v>
      </c>
      <c r="C2" s="419"/>
      <c r="D2" s="419"/>
      <c r="E2" s="419"/>
      <c r="F2" s="419"/>
      <c r="G2" s="419"/>
      <c r="H2" s="419"/>
      <c r="I2" s="419"/>
      <c r="J2" s="419"/>
      <c r="K2" s="419"/>
    </row>
    <row r="3" spans="1:11" ht="60" customHeight="1">
      <c r="A3" s="418" t="s">
        <v>160</v>
      </c>
      <c r="B3" s="418"/>
      <c r="C3" s="418"/>
      <c r="D3" s="418"/>
      <c r="E3" s="418"/>
      <c r="F3" s="418"/>
      <c r="G3" s="418"/>
      <c r="H3" s="418"/>
      <c r="I3" s="418"/>
      <c r="J3" s="418"/>
      <c r="K3" s="418"/>
    </row>
    <row r="4" spans="1:11" ht="60" customHeight="1">
      <c r="A4" s="418" t="s">
        <v>144</v>
      </c>
      <c r="B4" s="418"/>
      <c r="C4" s="418"/>
      <c r="D4" s="418"/>
      <c r="E4" s="418"/>
      <c r="F4" s="418"/>
      <c r="G4" s="418"/>
      <c r="H4" s="418"/>
      <c r="I4" s="418"/>
      <c r="J4" s="418"/>
      <c r="K4" s="418"/>
    </row>
    <row r="5" spans="1:11" ht="25" customHeight="1">
      <c r="A5" s="418" t="s">
        <v>161</v>
      </c>
      <c r="B5" s="420" t="s">
        <v>163</v>
      </c>
      <c r="C5" s="420" t="s">
        <v>164</v>
      </c>
      <c r="D5" s="420" t="s">
        <v>165</v>
      </c>
      <c r="E5" s="420" t="s">
        <v>167</v>
      </c>
      <c r="F5" s="420" t="s">
        <v>109</v>
      </c>
      <c r="G5" s="420" t="s">
        <v>109</v>
      </c>
      <c r="H5" s="420" t="s">
        <v>153</v>
      </c>
      <c r="I5" s="420" t="s">
        <v>153</v>
      </c>
      <c r="J5" s="420" t="s">
        <v>172</v>
      </c>
      <c r="K5" s="420" t="s">
        <v>172</v>
      </c>
    </row>
    <row r="6" spans="1:11" ht="25" customHeight="1">
      <c r="A6" s="418"/>
      <c r="B6" s="420"/>
      <c r="C6" s="420"/>
      <c r="D6" s="420"/>
      <c r="E6" s="420"/>
      <c r="F6" s="423" t="s">
        <v>104</v>
      </c>
      <c r="G6" s="423" t="s">
        <v>170</v>
      </c>
      <c r="H6" s="423" t="s">
        <v>104</v>
      </c>
      <c r="I6" s="423" t="s">
        <v>170</v>
      </c>
      <c r="J6" s="423" t="s">
        <v>104</v>
      </c>
      <c r="K6" s="423" t="s">
        <v>170</v>
      </c>
    </row>
    <row r="7" spans="1:11" ht="50.15" customHeight="1">
      <c r="A7" s="418"/>
      <c r="B7" s="421">
        <f>'様式A－１(行為前)'!B22</f>
        <v>0</v>
      </c>
      <c r="C7" s="421">
        <f>'様式A－１(行為前)'!C22</f>
        <v>0</v>
      </c>
      <c r="D7" s="421">
        <f>'様式A－１(行為前)'!D22</f>
        <v>0</v>
      </c>
      <c r="E7" s="421">
        <f>'様式A－１(行為前)'!E22</f>
        <v>0</v>
      </c>
      <c r="F7" s="421">
        <f>'様式A－１(行為前)'!F22</f>
        <v>0</v>
      </c>
      <c r="G7" s="421">
        <f>'様式A－１(行為前)'!G22</f>
        <v>0</v>
      </c>
      <c r="H7" s="421">
        <f>'様式A－１(行為前)'!H22</f>
        <v>0</v>
      </c>
      <c r="I7" s="421">
        <f>'様式A－１(行為前)'!I22</f>
        <v>0</v>
      </c>
      <c r="J7" s="421">
        <f>'様式A－１(行為前)'!J22</f>
        <v>0</v>
      </c>
      <c r="K7" s="421">
        <f>'様式A－１(行為前)'!K22</f>
        <v>0</v>
      </c>
    </row>
    <row r="8" spans="1:11" ht="50.15" customHeight="1">
      <c r="A8" s="418"/>
      <c r="B8" s="420" t="s">
        <v>99</v>
      </c>
      <c r="C8" s="420" t="s">
        <v>91</v>
      </c>
      <c r="D8" s="420" t="s">
        <v>176</v>
      </c>
      <c r="E8" s="423" t="s">
        <v>177</v>
      </c>
      <c r="F8" s="423" t="s">
        <v>178</v>
      </c>
      <c r="G8" s="423" t="s">
        <v>179</v>
      </c>
      <c r="H8" s="423" t="s">
        <v>182</v>
      </c>
      <c r="I8" s="423" t="s">
        <v>184</v>
      </c>
      <c r="J8" s="423" t="s">
        <v>185</v>
      </c>
      <c r="K8" s="423"/>
    </row>
    <row r="9" spans="1:11" ht="50.15" customHeight="1">
      <c r="A9" s="418"/>
      <c r="B9" s="421">
        <f>'様式A－１(行為前)'!L22</f>
        <v>0</v>
      </c>
      <c r="C9" s="421">
        <f>'様式A－１(行為前)'!M22</f>
        <v>0</v>
      </c>
      <c r="D9" s="421">
        <f>'様式A－１(行為前)'!N22</f>
        <v>0</v>
      </c>
      <c r="E9" s="421">
        <f>'様式A－１(行為前)'!O22</f>
        <v>0</v>
      </c>
      <c r="F9" s="421">
        <f>'様式A－１(行為前)'!P22</f>
        <v>0</v>
      </c>
      <c r="G9" s="421">
        <f>'様式A－１(行為前)'!Q22</f>
        <v>0</v>
      </c>
      <c r="H9" s="421">
        <f>'様式A－１(行為前)'!R22</f>
        <v>0</v>
      </c>
      <c r="I9" s="421">
        <f>'様式A－１(行為前)'!S22</f>
        <v>0</v>
      </c>
      <c r="J9" s="421">
        <f>'様式A－１(行為前)'!B24</f>
        <v>0</v>
      </c>
      <c r="K9" s="421" t="e">
        <f>#REF!</f>
        <v>#REF!</v>
      </c>
    </row>
    <row r="10" spans="1:11" ht="25" customHeight="1">
      <c r="A10" s="418" t="s">
        <v>186</v>
      </c>
      <c r="B10" s="420" t="s">
        <v>163</v>
      </c>
      <c r="C10" s="420" t="s">
        <v>164</v>
      </c>
      <c r="D10" s="420" t="s">
        <v>165</v>
      </c>
      <c r="E10" s="420" t="s">
        <v>167</v>
      </c>
      <c r="F10" s="420" t="s">
        <v>109</v>
      </c>
      <c r="G10" s="420" t="s">
        <v>109</v>
      </c>
      <c r="H10" s="420" t="s">
        <v>153</v>
      </c>
      <c r="I10" s="420" t="s">
        <v>153</v>
      </c>
      <c r="J10" s="420" t="s">
        <v>172</v>
      </c>
      <c r="K10" s="420" t="s">
        <v>172</v>
      </c>
    </row>
    <row r="11" spans="1:11" ht="25" customHeight="1">
      <c r="A11" s="418"/>
      <c r="B11" s="420"/>
      <c r="C11" s="420"/>
      <c r="D11" s="420"/>
      <c r="E11" s="420"/>
      <c r="F11" s="420" t="s">
        <v>168</v>
      </c>
      <c r="G11" s="420" t="s">
        <v>169</v>
      </c>
      <c r="H11" s="420" t="s">
        <v>168</v>
      </c>
      <c r="I11" s="420" t="s">
        <v>169</v>
      </c>
      <c r="J11" s="420" t="s">
        <v>104</v>
      </c>
      <c r="K11" s="420" t="s">
        <v>170</v>
      </c>
    </row>
    <row r="12" spans="1:11" ht="50.15" customHeight="1">
      <c r="A12" s="418"/>
      <c r="B12" s="421">
        <f>'様式A－１(行為後)'!B22</f>
        <v>0</v>
      </c>
      <c r="C12" s="421">
        <f>'様式A－１(行為後)'!C22</f>
        <v>0</v>
      </c>
      <c r="D12" s="421">
        <f>'様式A－１(行為後)'!D22</f>
        <v>0</v>
      </c>
      <c r="E12" s="421">
        <f>'様式A－１(行為後)'!E22</f>
        <v>0</v>
      </c>
      <c r="F12" s="421">
        <f>'様式A－１(行為後)'!F22</f>
        <v>0</v>
      </c>
      <c r="G12" s="421">
        <f>'様式A－１(行為後)'!G22</f>
        <v>0</v>
      </c>
      <c r="H12" s="421">
        <f>'様式A－１(行為後)'!H22</f>
        <v>0</v>
      </c>
      <c r="I12" s="421">
        <f>'様式A－１(行為後)'!I22</f>
        <v>0</v>
      </c>
      <c r="J12" s="421">
        <f>'様式A－１(行為後)'!J22</f>
        <v>0</v>
      </c>
      <c r="K12" s="421">
        <f>'様式A－１(行為後)'!K22</f>
        <v>0</v>
      </c>
    </row>
    <row r="13" spans="1:11" ht="50.15" customHeight="1">
      <c r="A13" s="418"/>
      <c r="B13" s="420" t="s">
        <v>99</v>
      </c>
      <c r="C13" s="420" t="s">
        <v>174</v>
      </c>
      <c r="D13" s="423" t="s">
        <v>176</v>
      </c>
      <c r="E13" s="423" t="s">
        <v>177</v>
      </c>
      <c r="F13" s="423" t="s">
        <v>178</v>
      </c>
      <c r="G13" s="423" t="s">
        <v>179</v>
      </c>
      <c r="H13" s="423" t="s">
        <v>182</v>
      </c>
      <c r="I13" s="423" t="s">
        <v>184</v>
      </c>
      <c r="J13" s="423" t="s">
        <v>185</v>
      </c>
      <c r="K13" s="423"/>
    </row>
    <row r="14" spans="1:11" ht="50.15" customHeight="1">
      <c r="A14" s="418"/>
      <c r="B14" s="421">
        <f>'様式A－１(行為後)'!L22</f>
        <v>0</v>
      </c>
      <c r="C14" s="421">
        <f>'様式A－１(行為後)'!M22</f>
        <v>0</v>
      </c>
      <c r="D14" s="421">
        <f>'様式A－１(行為後)'!N22</f>
        <v>0</v>
      </c>
      <c r="E14" s="421">
        <f>'様式A－１(行為後)'!O22</f>
        <v>0</v>
      </c>
      <c r="F14" s="421">
        <f>'様式A－１(行為後)'!P22</f>
        <v>0</v>
      </c>
      <c r="G14" s="421">
        <f>'様式A－１(行為後)'!Q22</f>
        <v>0</v>
      </c>
      <c r="H14" s="421">
        <f>'様式A－１(行為後)'!R22</f>
        <v>0</v>
      </c>
      <c r="I14" s="421">
        <f>'様式A－１(行為後)'!S22</f>
        <v>0</v>
      </c>
      <c r="J14" s="421">
        <f>'様式A－１(行為後)'!B24</f>
        <v>0</v>
      </c>
      <c r="K14" s="421" t="e">
        <f>#REF!</f>
        <v>#REF!</v>
      </c>
    </row>
    <row r="15" spans="1:11" ht="25" customHeight="1">
      <c r="A15" s="418" t="s">
        <v>147</v>
      </c>
      <c r="B15" s="422" t="s">
        <v>187</v>
      </c>
      <c r="C15" s="422"/>
      <c r="D15" s="422"/>
      <c r="E15" s="424" t="e">
        <f>流出係数算定!F28</f>
        <v>#DIV/0!</v>
      </c>
      <c r="F15" s="424"/>
      <c r="G15" s="422" t="s">
        <v>188</v>
      </c>
      <c r="H15" s="422"/>
      <c r="I15" s="422"/>
      <c r="J15" s="424" t="e">
        <f>流出係数算定!G28</f>
        <v>#DIV/0!</v>
      </c>
      <c r="K15" s="424"/>
    </row>
    <row r="16" spans="1:11" ht="25" customHeight="1">
      <c r="A16" s="418"/>
      <c r="B16" s="422" t="s">
        <v>189</v>
      </c>
      <c r="C16" s="422"/>
      <c r="D16" s="422"/>
      <c r="E16" s="424" t="e">
        <f>流出量算定!I13</f>
        <v>#DIV/0!</v>
      </c>
      <c r="F16" s="424"/>
      <c r="G16" s="422" t="s">
        <v>190</v>
      </c>
      <c r="H16" s="422"/>
      <c r="I16" s="422"/>
      <c r="J16" s="424" t="e">
        <f>流出量算定!I17</f>
        <v>#DIV/0!</v>
      </c>
      <c r="K16" s="424"/>
    </row>
    <row r="17" spans="1:11" ht="25" customHeight="1">
      <c r="A17" s="418"/>
      <c r="B17" s="422" t="s">
        <v>194</v>
      </c>
      <c r="C17" s="422"/>
      <c r="D17" s="422"/>
      <c r="E17" s="425" t="e">
        <f>流出量算定!C23</f>
        <v>#DIV/0!</v>
      </c>
      <c r="F17" s="425"/>
      <c r="G17" s="425"/>
      <c r="H17" s="425"/>
      <c r="I17" s="425"/>
      <c r="J17" s="425"/>
      <c r="K17" s="425"/>
    </row>
  </sheetData>
  <mergeCells count="29">
    <mergeCell ref="A1:K1"/>
    <mergeCell ref="B2:K2"/>
    <mergeCell ref="B3:K3"/>
    <mergeCell ref="B4:K4"/>
    <mergeCell ref="J8:K8"/>
    <mergeCell ref="J9:K9"/>
    <mergeCell ref="J13:K13"/>
    <mergeCell ref="J14:K14"/>
    <mergeCell ref="B15:D15"/>
    <mergeCell ref="E15:F15"/>
    <mergeCell ref="G15:I15"/>
    <mergeCell ref="J15:K15"/>
    <mergeCell ref="B16:D16"/>
    <mergeCell ref="E16:F16"/>
    <mergeCell ref="G16:I16"/>
    <mergeCell ref="J16:K16"/>
    <mergeCell ref="B17:D17"/>
    <mergeCell ref="E17:K17"/>
    <mergeCell ref="A5:A9"/>
    <mergeCell ref="B5:B6"/>
    <mergeCell ref="C5:C6"/>
    <mergeCell ref="D5:D6"/>
    <mergeCell ref="E5:E6"/>
    <mergeCell ref="A10:A14"/>
    <mergeCell ref="B10:B11"/>
    <mergeCell ref="C10:C11"/>
    <mergeCell ref="D10:D11"/>
    <mergeCell ref="E10:E11"/>
    <mergeCell ref="A15:A17"/>
  </mergeCells>
  <phoneticPr fontId="4"/>
  <pageMargins left="0.70866141732283472" right="0.70866141732283472" top="0.74803149606299213" bottom="0.74803149606299213" header="0.31496062992125984" footer="0.31496062992125984"/>
  <pageSetup paperSize="9" fitToWidth="1" fitToHeight="1"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1"/>
  </sheetPr>
  <dimension ref="A1:G50"/>
  <sheetViews>
    <sheetView showZeros="0" view="pageBreakPreview" zoomScaleSheetLayoutView="100" workbookViewId="0">
      <selection activeCell="G24" sqref="G24"/>
    </sheetView>
  </sheetViews>
  <sheetFormatPr defaultColWidth="9" defaultRowHeight="13"/>
  <cols>
    <col min="1" max="1" width="4.90625" style="426" customWidth="1"/>
    <col min="2" max="2" width="5.453125" style="426" customWidth="1"/>
    <col min="3" max="3" width="3.6328125" style="426" customWidth="1"/>
    <col min="4" max="4" width="32" style="426" customWidth="1"/>
    <col min="5" max="5" width="12" style="426" customWidth="1"/>
    <col min="6" max="6" width="11.6328125" style="426" customWidth="1"/>
    <col min="7" max="7" width="12.7265625" style="426" customWidth="1"/>
    <col min="8" max="16384" width="9" style="426"/>
  </cols>
  <sheetData>
    <row r="1" spans="1:7">
      <c r="E1" s="474"/>
      <c r="G1" s="490"/>
    </row>
    <row r="2" spans="1:7" ht="16.5">
      <c r="A2" s="428" t="s">
        <v>23</v>
      </c>
      <c r="E2" s="474"/>
      <c r="F2" s="453"/>
      <c r="G2" s="491"/>
    </row>
    <row r="3" spans="1:7">
      <c r="E3" s="474"/>
    </row>
    <row r="4" spans="1:7" s="427" customFormat="1" ht="14.5">
      <c r="A4" s="426"/>
      <c r="B4" s="426"/>
      <c r="C4" s="426"/>
      <c r="D4" s="426"/>
      <c r="E4" s="474"/>
      <c r="F4" s="426"/>
      <c r="G4" s="426"/>
    </row>
    <row r="5" spans="1:7" s="427" customFormat="1" ht="25.5" customHeight="1">
      <c r="A5" s="429" t="s">
        <v>14</v>
      </c>
      <c r="B5" s="440"/>
      <c r="C5" s="454"/>
      <c r="D5" s="465" t="s">
        <v>27</v>
      </c>
      <c r="E5" s="475" t="s">
        <v>29</v>
      </c>
      <c r="F5" s="440" t="s">
        <v>31</v>
      </c>
      <c r="G5" s="492" t="s">
        <v>36</v>
      </c>
    </row>
    <row r="6" spans="1:7" s="427" customFormat="1" ht="14">
      <c r="A6" s="430" t="s">
        <v>39</v>
      </c>
      <c r="B6" s="441" t="s">
        <v>40</v>
      </c>
      <c r="C6" s="455"/>
      <c r="D6" s="466" t="s">
        <v>43</v>
      </c>
      <c r="E6" s="476">
        <v>0.9</v>
      </c>
      <c r="F6" s="484">
        <f>'様式A －２'!J7</f>
        <v>0</v>
      </c>
      <c r="G6" s="493">
        <f>'様式A －２'!K7</f>
        <v>0</v>
      </c>
    </row>
    <row r="7" spans="1:7" s="427" customFormat="1" ht="14">
      <c r="A7" s="431"/>
      <c r="B7" s="442"/>
      <c r="C7" s="456"/>
      <c r="D7" s="467" t="s">
        <v>3</v>
      </c>
      <c r="E7" s="477">
        <v>1</v>
      </c>
      <c r="F7" s="484">
        <f>'様式A －２'!J8</f>
        <v>0</v>
      </c>
      <c r="G7" s="494">
        <f>'様式A －２'!K8</f>
        <v>0</v>
      </c>
    </row>
    <row r="8" spans="1:7" s="427" customFormat="1" ht="14">
      <c r="A8" s="431"/>
      <c r="B8" s="442"/>
      <c r="C8" s="456"/>
      <c r="D8" s="467" t="s">
        <v>30</v>
      </c>
      <c r="E8" s="477">
        <v>1</v>
      </c>
      <c r="F8" s="484">
        <f>'様式A －２'!J9</f>
        <v>0</v>
      </c>
      <c r="G8" s="494">
        <f>'様式A －２'!K9</f>
        <v>0</v>
      </c>
    </row>
    <row r="9" spans="1:7" s="427" customFormat="1" ht="14">
      <c r="A9" s="431"/>
      <c r="B9" s="442"/>
      <c r="C9" s="456"/>
      <c r="D9" s="467" t="s">
        <v>46</v>
      </c>
      <c r="E9" s="477">
        <v>1</v>
      </c>
      <c r="F9" s="484">
        <f>'様式A －２'!J10</f>
        <v>0</v>
      </c>
      <c r="G9" s="494">
        <f>'様式A －２'!K10</f>
        <v>0</v>
      </c>
    </row>
    <row r="10" spans="1:7" s="427" customFormat="1" ht="14.5" customHeight="1">
      <c r="A10" s="431"/>
      <c r="B10" s="442"/>
      <c r="C10" s="456"/>
      <c r="D10" s="467" t="s">
        <v>47</v>
      </c>
      <c r="E10" s="477">
        <v>0.9</v>
      </c>
      <c r="F10" s="484">
        <f>'様式A －２'!J11</f>
        <v>0</v>
      </c>
      <c r="G10" s="494">
        <f>'様式A －２'!K11</f>
        <v>0</v>
      </c>
    </row>
    <row r="11" spans="1:7" s="427" customFormat="1" ht="14.5" customHeight="1">
      <c r="A11" s="431"/>
      <c r="B11" s="442"/>
      <c r="C11" s="456"/>
      <c r="D11" s="467" t="s">
        <v>48</v>
      </c>
      <c r="E11" s="477"/>
      <c r="F11" s="484">
        <f>'様式A －２'!J12</f>
        <v>0</v>
      </c>
      <c r="G11" s="494">
        <f>'様式A －２'!K12</f>
        <v>0</v>
      </c>
    </row>
    <row r="12" spans="1:7" s="427" customFormat="1" ht="14.5" customHeight="1">
      <c r="A12" s="431"/>
      <c r="B12" s="442"/>
      <c r="C12" s="456"/>
      <c r="D12" s="467" t="s">
        <v>51</v>
      </c>
      <c r="E12" s="477">
        <v>0.9</v>
      </c>
      <c r="F12" s="484">
        <f>'様式A －２'!J13</f>
        <v>0</v>
      </c>
      <c r="G12" s="494">
        <f>'様式A －２'!K13</f>
        <v>0</v>
      </c>
    </row>
    <row r="13" spans="1:7" s="427" customFormat="1" ht="14.5" customHeight="1">
      <c r="A13" s="431"/>
      <c r="B13" s="442"/>
      <c r="C13" s="456"/>
      <c r="D13" s="467" t="s">
        <v>38</v>
      </c>
      <c r="E13" s="477"/>
      <c r="F13" s="484">
        <f>'様式A －２'!J14</f>
        <v>0</v>
      </c>
      <c r="G13" s="494">
        <f>'様式A －２'!K14</f>
        <v>0</v>
      </c>
    </row>
    <row r="14" spans="1:7" s="427" customFormat="1" ht="14.5" customHeight="1">
      <c r="A14" s="432"/>
      <c r="B14" s="442"/>
      <c r="C14" s="456"/>
      <c r="D14" s="468" t="s">
        <v>57</v>
      </c>
      <c r="E14" s="478">
        <v>0.9</v>
      </c>
      <c r="F14" s="484">
        <f>'様式A －２'!J15</f>
        <v>0</v>
      </c>
      <c r="G14" s="494">
        <f>'様式A －２'!K15</f>
        <v>0</v>
      </c>
    </row>
    <row r="15" spans="1:7" s="427" customFormat="1" ht="14.5" customHeight="1">
      <c r="A15" s="433"/>
      <c r="B15" s="443"/>
      <c r="C15" s="457"/>
      <c r="D15" s="469" t="s">
        <v>60</v>
      </c>
      <c r="E15" s="479"/>
      <c r="F15" s="484">
        <f>'様式A －２'!J16</f>
        <v>0</v>
      </c>
      <c r="G15" s="495">
        <f>'様式A －２'!K16</f>
        <v>0</v>
      </c>
    </row>
    <row r="16" spans="1:7" s="427" customFormat="1" ht="31.15" customHeight="1">
      <c r="A16" s="430" t="s">
        <v>16</v>
      </c>
      <c r="B16" s="441" t="s">
        <v>65</v>
      </c>
      <c r="C16" s="455"/>
      <c r="D16" s="466" t="s">
        <v>53</v>
      </c>
      <c r="E16" s="476">
        <v>0.95</v>
      </c>
      <c r="F16" s="485">
        <f>'様式A －２'!J18</f>
        <v>0</v>
      </c>
      <c r="G16" s="493">
        <f>'様式A －２'!K18</f>
        <v>0</v>
      </c>
    </row>
    <row r="17" spans="1:7" s="427" customFormat="1" ht="14.5" customHeight="1">
      <c r="A17" s="434"/>
      <c r="B17" s="444"/>
      <c r="C17" s="458"/>
      <c r="D17" s="470" t="s">
        <v>1</v>
      </c>
      <c r="E17" s="480">
        <v>1</v>
      </c>
      <c r="F17" s="484">
        <f>'様式A －２'!J19</f>
        <v>0</v>
      </c>
      <c r="G17" s="494">
        <f>'様式A －２'!K19</f>
        <v>0</v>
      </c>
    </row>
    <row r="18" spans="1:7" s="427" customFormat="1" ht="31.15" customHeight="1">
      <c r="A18" s="431"/>
      <c r="B18" s="445" t="s">
        <v>200</v>
      </c>
      <c r="C18" s="459"/>
      <c r="D18" s="467" t="s">
        <v>41</v>
      </c>
      <c r="E18" s="477">
        <v>0.5</v>
      </c>
      <c r="F18" s="484">
        <f>'様式A －２'!J21</f>
        <v>0</v>
      </c>
      <c r="G18" s="494">
        <f>'様式A －２'!K21</f>
        <v>0</v>
      </c>
    </row>
    <row r="19" spans="1:7" s="427" customFormat="1" ht="42" customHeight="1">
      <c r="A19" s="431"/>
      <c r="B19" s="445"/>
      <c r="C19" s="459"/>
      <c r="D19" s="467" t="s">
        <v>67</v>
      </c>
      <c r="E19" s="477">
        <v>0.8</v>
      </c>
      <c r="F19" s="484">
        <f>'様式A －２'!J22</f>
        <v>0</v>
      </c>
      <c r="G19" s="494">
        <f>'様式A －２'!K22</f>
        <v>0</v>
      </c>
    </row>
    <row r="20" spans="1:7" s="427" customFormat="1" ht="31.15" customHeight="1">
      <c r="A20" s="431"/>
      <c r="B20" s="446"/>
      <c r="C20" s="459"/>
      <c r="D20" s="467" t="s">
        <v>69</v>
      </c>
      <c r="E20" s="477">
        <v>0.5</v>
      </c>
      <c r="F20" s="484">
        <f>'様式A －２'!J23</f>
        <v>0</v>
      </c>
      <c r="G20" s="494">
        <f>'様式A －２'!K23</f>
        <v>0</v>
      </c>
    </row>
    <row r="21" spans="1:7" s="427" customFormat="1" ht="14">
      <c r="A21" s="431"/>
      <c r="B21" s="445" t="s">
        <v>70</v>
      </c>
      <c r="C21" s="460"/>
      <c r="D21" s="467" t="s">
        <v>74</v>
      </c>
      <c r="E21" s="477">
        <v>0.3</v>
      </c>
      <c r="F21" s="484">
        <f>'様式A －２'!J25</f>
        <v>0</v>
      </c>
      <c r="G21" s="494">
        <f>'様式A －２'!K25</f>
        <v>0</v>
      </c>
    </row>
    <row r="22" spans="1:7" s="427" customFormat="1" ht="31.15" customHeight="1">
      <c r="A22" s="431"/>
      <c r="B22" s="445"/>
      <c r="C22" s="460"/>
      <c r="D22" s="467" t="s">
        <v>24</v>
      </c>
      <c r="E22" s="477">
        <v>0.4</v>
      </c>
      <c r="F22" s="484">
        <f>'様式A －２'!J26</f>
        <v>0</v>
      </c>
      <c r="G22" s="494">
        <f>'様式A －２'!K26</f>
        <v>0</v>
      </c>
    </row>
    <row r="23" spans="1:7" s="427" customFormat="1" ht="42" customHeight="1">
      <c r="A23" s="432"/>
      <c r="B23" s="447"/>
      <c r="C23" s="461"/>
      <c r="D23" s="468" t="s">
        <v>61</v>
      </c>
      <c r="E23" s="478">
        <v>0.2</v>
      </c>
      <c r="F23" s="484">
        <f>'様式A －２'!J27</f>
        <v>0</v>
      </c>
      <c r="G23" s="494">
        <f>'様式A －２'!K27</f>
        <v>0</v>
      </c>
    </row>
    <row r="24" spans="1:7" s="427" customFormat="1" ht="14.25" customHeight="1">
      <c r="A24" s="435" t="s">
        <v>12</v>
      </c>
      <c r="B24" s="448"/>
      <c r="C24" s="462"/>
      <c r="D24" s="466"/>
      <c r="E24" s="476"/>
      <c r="F24" s="486"/>
      <c r="G24" s="496"/>
    </row>
    <row r="25" spans="1:7" s="427" customFormat="1" ht="14">
      <c r="A25" s="436"/>
      <c r="B25" s="449"/>
      <c r="C25" s="463"/>
      <c r="D25" s="467"/>
      <c r="E25" s="477"/>
      <c r="F25" s="484"/>
      <c r="G25" s="497"/>
    </row>
    <row r="26" spans="1:7" s="427" customFormat="1" ht="14.5">
      <c r="A26" s="437"/>
      <c r="B26" s="450"/>
      <c r="C26" s="464"/>
      <c r="D26" s="471"/>
      <c r="E26" s="481"/>
      <c r="F26" s="487"/>
      <c r="G26" s="498"/>
    </row>
    <row r="27" spans="1:7" s="427" customFormat="1" ht="14">
      <c r="A27" s="438" t="s">
        <v>78</v>
      </c>
      <c r="B27" s="451"/>
      <c r="C27" s="451"/>
      <c r="D27" s="472"/>
      <c r="E27" s="482"/>
      <c r="F27" s="488">
        <f>SUM(F6:F26)</f>
        <v>0</v>
      </c>
      <c r="G27" s="499">
        <f>SUM(G6:G26)</f>
        <v>0</v>
      </c>
    </row>
    <row r="28" spans="1:7" s="427" customFormat="1" ht="14.5">
      <c r="A28" s="439" t="s">
        <v>79</v>
      </c>
      <c r="B28" s="452"/>
      <c r="C28" s="452"/>
      <c r="D28" s="473"/>
      <c r="E28" s="483"/>
      <c r="F28" s="489" t="e">
        <f>ROUND(($E6*F6+$E7*F7+$E8*F8+$E9*F9+$E10*F10+$E11*F11+$E12*F12+$E13*F13+$E14*F14+$E15*F15+$E16*F16+$E17*F17+$E18*F18+$E19*F19+$E20*F20+$E21*F21+$E22*F22+$E23*F23)/F27,3)</f>
        <v>#DIV/0!</v>
      </c>
      <c r="G28" s="500" t="e">
        <f>ROUND(($E6*G6+$E7*G7+$E8*G8+$E9*G9+$E10*G10+$E12*G12+$E14*G14+$E16*G16+$E17*G17+$E18*G18+$E19*G19+$E20*G20+$E21*G21+$E22*G22+$E23*G23)/G27,3)</f>
        <v>#DIV/0!</v>
      </c>
    </row>
    <row r="29" spans="1:7" s="427" customFormat="1" ht="14">
      <c r="A29" s="426"/>
      <c r="B29" s="453" t="s">
        <v>126</v>
      </c>
      <c r="C29" s="426"/>
      <c r="D29" s="426"/>
      <c r="E29" s="474"/>
      <c r="F29" s="426"/>
      <c r="G29" s="426"/>
    </row>
    <row r="30" spans="1:7" s="427" customFormat="1" ht="14"/>
    <row r="31" spans="1:7" s="427" customFormat="1" ht="14"/>
    <row r="32" spans="1:7" s="427" customFormat="1" ht="14"/>
    <row r="33" s="427" customFormat="1" ht="14"/>
    <row r="34" s="427" customFormat="1" ht="14"/>
    <row r="35" s="427" customFormat="1" ht="14"/>
    <row r="36" s="427" customFormat="1" ht="14"/>
    <row r="37" s="427" customFormat="1" ht="14"/>
    <row r="38" s="427" customFormat="1" ht="14"/>
    <row r="39" s="427" customFormat="1" ht="14"/>
    <row r="40" s="427" customFormat="1" ht="14"/>
    <row r="41" s="427" customFormat="1" ht="14"/>
    <row r="42" s="427" customFormat="1" ht="14"/>
    <row r="43" s="427" customFormat="1" ht="14"/>
    <row r="44" s="427" customFormat="1" ht="14"/>
    <row r="45" s="427" customFormat="1" ht="14"/>
    <row r="46" s="427" customFormat="1" ht="14"/>
    <row r="47" s="427" customFormat="1" ht="14"/>
    <row r="48" s="427" customFormat="1" ht="14"/>
    <row r="49" s="427" customFormat="1" ht="14"/>
    <row r="50" s="427" customFormat="1" ht="14"/>
  </sheetData>
  <mergeCells count="11">
    <mergeCell ref="A5:C5"/>
    <mergeCell ref="A27:D27"/>
    <mergeCell ref="A28:D28"/>
    <mergeCell ref="G1:G2"/>
    <mergeCell ref="B16:C17"/>
    <mergeCell ref="B18:C20"/>
    <mergeCell ref="B21:C23"/>
    <mergeCell ref="A24:C26"/>
    <mergeCell ref="A6:A15"/>
    <mergeCell ref="B6:C15"/>
    <mergeCell ref="A16:A23"/>
  </mergeCells>
  <phoneticPr fontId="4"/>
  <pageMargins left="0.98425196850393692" right="0.78740157480314965" top="0.59055118110236227" bottom="0.78740157480314965" header="0.51181102362204722" footer="0.51181102362204722"/>
  <pageSetup paperSize="9" fitToWidth="1" fitToHeight="1" orientation="portrait"/>
  <headerFooter alignWithMargins="0">
    <oddFooter xml:space="preserve">&amp;C&amp;"ＭＳ ゴシック,標準"&amp;10 &amp;"ＭＳ Ｐゴシック,標準"&amp;11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1"/>
  </sheetPr>
  <dimension ref="A2:L50"/>
  <sheetViews>
    <sheetView view="pageBreakPreview" zoomScaleSheetLayoutView="100" workbookViewId="0">
      <selection activeCell="Q21" sqref="Q21"/>
    </sheetView>
  </sheetViews>
  <sheetFormatPr defaultColWidth="9" defaultRowHeight="13.5"/>
  <cols>
    <col min="1" max="1" width="4.90625" style="426" customWidth="1"/>
    <col min="2" max="2" width="3.08984375" style="426" bestFit="1" customWidth="1"/>
    <col min="3" max="3" width="7.6328125" style="426" customWidth="1"/>
    <col min="4" max="4" width="7.453125" style="426" customWidth="1"/>
    <col min="5" max="5" width="8.36328125" style="426" customWidth="1"/>
    <col min="6" max="6" width="11.6328125" style="426" customWidth="1"/>
    <col min="7" max="7" width="8.90625" style="426" customWidth="1"/>
    <col min="8" max="8" width="3.26953125" style="426" bestFit="1" customWidth="1"/>
    <col min="9" max="9" width="10" style="426" customWidth="1"/>
    <col min="10" max="10" width="7.90625" style="426" customWidth="1"/>
    <col min="11" max="11" width="3.6328125" style="426" customWidth="1"/>
    <col min="12" max="13" width="7.6328125" style="426" customWidth="1"/>
    <col min="14" max="14" width="0.90625" style="426" customWidth="1"/>
    <col min="15" max="16384" width="9" style="426"/>
  </cols>
  <sheetData>
    <row r="2" spans="1:12" s="453" customFormat="1" ht="18.75">
      <c r="B2" s="502" t="s">
        <v>2</v>
      </c>
      <c r="L2" s="515"/>
    </row>
    <row r="4" spans="1:12" s="427" customFormat="1" ht="18.75">
      <c r="A4" s="501"/>
      <c r="B4" s="503" t="s">
        <v>5</v>
      </c>
      <c r="C4" s="503"/>
      <c r="D4" s="502" t="s">
        <v>201</v>
      </c>
      <c r="E4" s="503"/>
      <c r="F4" s="509"/>
      <c r="G4" s="511"/>
    </row>
    <row r="5" spans="1:12" s="427" customFormat="1" ht="14.25">
      <c r="A5" s="501"/>
      <c r="F5" s="510"/>
      <c r="G5" s="512"/>
    </row>
    <row r="6" spans="1:12" s="427" customFormat="1" ht="14.25">
      <c r="D6" s="427" t="s">
        <v>6</v>
      </c>
    </row>
    <row r="7" spans="1:12" s="427" customFormat="1" ht="14.25">
      <c r="D7" s="427" t="s">
        <v>209</v>
      </c>
    </row>
    <row r="8" spans="1:12" s="427" customFormat="1" ht="14.25">
      <c r="A8" s="501"/>
      <c r="D8" s="504" t="s">
        <v>155</v>
      </c>
    </row>
    <row r="9" spans="1:12" s="427" customFormat="1" ht="14.25">
      <c r="D9" s="427" t="s">
        <v>210</v>
      </c>
    </row>
    <row r="10" spans="1:12" s="427" customFormat="1" ht="14.25"/>
    <row r="11" spans="1:12" s="427" customFormat="1" ht="14.25">
      <c r="B11" s="427" t="s">
        <v>19</v>
      </c>
    </row>
    <row r="12" spans="1:12" s="427" customFormat="1" ht="14.25"/>
    <row r="13" spans="1:12" s="427" customFormat="1" ht="14.25">
      <c r="C13" s="427" t="s">
        <v>202</v>
      </c>
      <c r="E13" s="508" t="e">
        <f>流出係数算定!F28</f>
        <v>#DIV/0!</v>
      </c>
      <c r="F13" s="427" t="s">
        <v>203</v>
      </c>
      <c r="G13" s="513">
        <f>流出係数算定!F27</f>
        <v>0</v>
      </c>
      <c r="H13" s="427" t="s">
        <v>205</v>
      </c>
      <c r="I13" s="514" t="e">
        <f>ROUND(E13*135.1*G13/360,5)</f>
        <v>#DIV/0!</v>
      </c>
      <c r="J13" s="427" t="s">
        <v>206</v>
      </c>
    </row>
    <row r="14" spans="1:12" s="427" customFormat="1" ht="14.25"/>
    <row r="15" spans="1:12" s="427" customFormat="1" ht="14.25">
      <c r="B15" s="427" t="s">
        <v>15</v>
      </c>
    </row>
    <row r="16" spans="1:12" s="427" customFormat="1" ht="14.25"/>
    <row r="17" spans="3:10" s="427" customFormat="1" ht="14.25">
      <c r="C17" s="427" t="s">
        <v>202</v>
      </c>
      <c r="E17" s="508" t="e">
        <f>流出係数算定!G28</f>
        <v>#DIV/0!</v>
      </c>
      <c r="F17" s="427" t="s">
        <v>203</v>
      </c>
      <c r="G17" s="513">
        <f>流出係数算定!G27</f>
        <v>0</v>
      </c>
      <c r="H17" s="427" t="s">
        <v>205</v>
      </c>
      <c r="I17" s="514" t="e">
        <f>ROUND(E17*135.1*G17/360,5)</f>
        <v>#DIV/0!</v>
      </c>
      <c r="J17" s="427" t="s">
        <v>206</v>
      </c>
    </row>
    <row r="18" spans="3:10" s="427" customFormat="1" ht="14.25"/>
    <row r="19" spans="3:10" s="427" customFormat="1" ht="14.25">
      <c r="C19" s="427" t="s">
        <v>207</v>
      </c>
    </row>
    <row r="20" spans="3:10" s="427" customFormat="1" ht="14.25"/>
    <row r="21" spans="3:10" s="427" customFormat="1" ht="14.25">
      <c r="C21" s="505" t="e">
        <f>I17</f>
        <v>#DIV/0!</v>
      </c>
      <c r="D21" s="507"/>
      <c r="E21" s="427" t="s">
        <v>21</v>
      </c>
      <c r="F21" s="510" t="e">
        <f>I13</f>
        <v>#DIV/0!</v>
      </c>
      <c r="G21" s="427" t="s">
        <v>206</v>
      </c>
      <c r="H21" s="427" t="s">
        <v>205</v>
      </c>
      <c r="I21" s="510" t="e">
        <f>C21-F21</f>
        <v>#DIV/0!</v>
      </c>
      <c r="J21" s="427" t="s">
        <v>206</v>
      </c>
    </row>
    <row r="22" spans="3:10" s="427" customFormat="1" ht="14.25"/>
    <row r="23" spans="3:10" s="427" customFormat="1" ht="14.25">
      <c r="C23" s="506" t="e">
        <f>I21</f>
        <v>#DIV/0!</v>
      </c>
      <c r="D23" s="506"/>
      <c r="E23" s="427" t="s">
        <v>18</v>
      </c>
    </row>
    <row r="24" spans="3:10" s="427" customFormat="1" ht="14.25"/>
    <row r="25" spans="3:10" s="427" customFormat="1" ht="14.25"/>
    <row r="26" spans="3:10" s="427" customFormat="1" ht="14.25"/>
    <row r="27" spans="3:10" s="427" customFormat="1" ht="14.25"/>
    <row r="28" spans="3:10" s="427" customFormat="1" ht="14.25"/>
    <row r="29" spans="3:10" s="427" customFormat="1" ht="14.25"/>
    <row r="30" spans="3:10" s="427" customFormat="1" ht="14.25"/>
    <row r="31" spans="3:10" s="427" customFormat="1" ht="14.25"/>
    <row r="32" spans="3:10" s="427" customFormat="1" ht="14.25"/>
    <row r="33" s="427" customFormat="1" ht="14.25"/>
    <row r="34" s="427" customFormat="1" ht="14.25"/>
    <row r="35" s="427" customFormat="1" ht="14.25"/>
    <row r="36" s="427" customFormat="1" ht="14.25"/>
    <row r="37" s="427" customFormat="1" ht="14.25"/>
    <row r="38" s="427" customFormat="1" ht="14.25"/>
    <row r="39" s="427" customFormat="1" ht="14.25"/>
    <row r="40" s="427" customFormat="1" ht="14.25"/>
    <row r="41" s="427" customFormat="1" ht="14.25"/>
    <row r="42" s="427" customFormat="1" ht="14.25"/>
    <row r="43" s="427" customFormat="1" ht="14.25"/>
    <row r="44" s="427" customFormat="1" ht="14.25"/>
    <row r="45" s="427" customFormat="1" ht="14.25"/>
    <row r="46" s="427" customFormat="1" ht="14.25"/>
    <row r="47" s="427" customFormat="1" ht="14.25"/>
    <row r="48" s="427" customFormat="1" ht="14.25"/>
    <row r="49" s="427" customFormat="1" ht="14.25"/>
    <row r="50" s="427" customFormat="1" ht="14.25"/>
  </sheetData>
  <mergeCells count="2">
    <mergeCell ref="C21:D21"/>
    <mergeCell ref="C23:D23"/>
  </mergeCells>
  <phoneticPr fontId="4"/>
  <pageMargins left="0.98425196850393692" right="0.78740157480314965" top="0.59055118110236227" bottom="0.78740157480314965" header="0.51181102362204722" footer="0.51181102362204722"/>
  <pageSetup paperSize="9" fitToWidth="1" fitToHeight="1" orientation="portrait"/>
  <headerFooter alignWithMargins="0">
    <oddFooter xml:space="preserve">&amp;C&amp;"ＭＳ ゴシック,標準"&amp;10 &amp;"ＭＳ Ｐゴシック,標準"&amp;11
</oddFooter>
  </headerFooter>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様式A－１(行為前)</vt:lpstr>
      <vt:lpstr>様式A－１(行為後)</vt:lpstr>
      <vt:lpstr>様式A －２</vt:lpstr>
      <vt:lpstr>様式E</vt:lpstr>
      <vt:lpstr>計画説明書</vt:lpstr>
      <vt:lpstr>流出係数算定</vt:lpstr>
      <vt:lpstr>流出量算定</vt:lpstr>
    </vt:vector>
  </TitlesOfParts>
  <LinksUpToDate>false</LinksUpToDate>
  <SharedDoc>false</SharedDoc>
  <HyperlinksChanged>false</HyperlinksChanged>
  <AppVersion>4.1.6</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2024-03-19T04:41:51Z</dcterms:created>
  <dcterms:modified xsi:type="dcterms:W3CDTF">2025-04-16T06:14:35Z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3.1.6.0</vt:lpwstr>
    </vt:vector>
  </property>
  <property fmtid="{DCFEDD21-7773-49B2-8022-6FC58DB5260B}" pid="3" name="LastSavedVersion">
    <vt:lpwstr>3.1.6.0</vt:lpwstr>
  </property>
  <property fmtid="{DCFEDD21-7773-49B2-8022-6FC58DB5260B}" pid="4" name="LastSavedDate">
    <vt:filetime>2025-04-16T06:14:35Z</vt:filetime>
  </property>
</Properties>
</file>