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19200" windowHeight="11025" tabRatio="874"/>
  </bookViews>
  <sheets>
    <sheet name="（ユニット型）介護老人福祉施設" sheetId="11" r:id="rId1"/>
    <sheet name="（ユニット型）シフト記号表" sheetId="5" r:id="rId2"/>
    <sheet name="（従来型）介護老人福祉施設" sheetId="13" r:id="rId3"/>
    <sheet name="（従来型）シフト記号表" sheetId="12" r:id="rId4"/>
    <sheet name="記入方法" sheetId="4" r:id="rId5"/>
    <sheet name="【記載例】（ユニット型）" sheetId="10" r:id="rId6"/>
    <sheet name="【記載例】（ユニット型）シフト記号表" sheetId="15" r:id="rId7"/>
    <sheet name="プルダウン・リスト" sheetId="3" r:id="rId8"/>
  </sheets>
  <definedNames>
    <definedName name="職種">'プルダウン・リスト'!$C$21:$L$21</definedName>
    <definedName name="管理者">'プルダウン・リスト'!$C$22:$C$31</definedName>
    <definedName name="医師">'プルダウン・リスト'!$D$22:$D$31</definedName>
    <definedName name="生活相談員">'プルダウン・リスト'!$E$22:$E$31</definedName>
    <definedName name="看護職員">'プルダウン・リスト'!$F$22:$F$31</definedName>
    <definedName name="介護支援専門員">'プルダウン・リスト'!$J$22:$J$31</definedName>
    <definedName name="栄養士">'プルダウン・リスト'!$H$22:$H$31</definedName>
    <definedName name="介護職員">'プルダウン・リスト'!$G$22:$G$31</definedName>
    <definedName name="機能訓練指導員">'プルダウン・リスト'!$I$22:$I$31</definedName>
    <definedName name="_xlnm.Print_Area" localSheetId="4">記入方法!$A$1:$S$96</definedName>
    <definedName name="_xlnm.Print_Area" localSheetId="1">'（ユニット型）シフト記号表'!$A$1:$AH$48</definedName>
    <definedName name="_xlnm.Print_Area" localSheetId="5">'【記載例】（ユニット型）'!$A$1:$BN$146</definedName>
    <definedName name="_xlnm.Print_Area" localSheetId="0">'（ユニット型）介護老人福祉施設'!$A$1:$BL$146</definedName>
    <definedName name="_xlnm.Print_Area" localSheetId="3">'（従来型）シフト記号表'!$A$1:$AH$48</definedName>
    <definedName name="_xlnm.Print_Area" localSheetId="2">'（従来型）介護老人福祉施設'!$A$1:$BL$128</definedName>
    <definedName name="_xlnm.Print_Area" localSheetId="6">'【記載例】（ユニット型）シフト記号表'!$A$1:$AH$48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<sst xmlns="http://schemas.openxmlformats.org/spreadsheetml/2006/main" xmlns:r="http://schemas.openxmlformats.org/officeDocument/2006/relationships" count="311" uniqueCount="311">
  <si>
    <t>(16)人員基準の確認（看護職員・介護職員）</t>
    <rPh sb="4" eb="6">
      <t>ジンイン</t>
    </rPh>
    <rPh sb="6" eb="8">
      <t>キジュン</t>
    </rPh>
    <rPh sb="9" eb="11">
      <t>カクニン</t>
    </rPh>
    <rPh sb="12" eb="14">
      <t>カンゴ</t>
    </rPh>
    <rPh sb="14" eb="16">
      <t>ショクイン</t>
    </rPh>
    <rPh sb="17" eb="19">
      <t>カイゴ</t>
    </rPh>
    <rPh sb="19" eb="21">
      <t>ショクイン</t>
    </rPh>
    <phoneticPr fontId="1"/>
  </si>
  <si>
    <t>開始</t>
    <rPh sb="0" eb="2">
      <t>カイシ</t>
    </rPh>
    <phoneticPr fontId="1"/>
  </si>
  <si>
    <t>【介護老人福祉施設】</t>
    <rPh sb="1" eb="3">
      <t>カイゴ</t>
    </rPh>
    <rPh sb="3" eb="5">
      <t>ロウジン</t>
    </rPh>
    <rPh sb="5" eb="7">
      <t>フクシ</t>
    </rPh>
    <rPh sb="7" eb="9">
      <t>シセツ</t>
    </rPh>
    <phoneticPr fontId="1"/>
  </si>
  <si>
    <t>　E列・・・「生活相談員」</t>
    <rPh sb="2" eb="3">
      <t>レツ</t>
    </rPh>
    <rPh sb="7" eb="9">
      <t>セイカツ</t>
    </rPh>
    <rPh sb="9" eb="12">
      <t>ソウダンイン</t>
    </rPh>
    <phoneticPr fontId="1"/>
  </si>
  <si>
    <t>年</t>
    <rPh sb="0" eb="1">
      <t>ネン</t>
    </rPh>
    <phoneticPr fontId="1"/>
  </si>
  <si>
    <t>m</t>
  </si>
  <si>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</si>
  <si>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1"/>
  </si>
  <si>
    <t>）</t>
  </si>
  <si>
    <t>研：研修</t>
    <rPh sb="0" eb="1">
      <t>ケン</t>
    </rPh>
    <rPh sb="2" eb="4">
      <t>ケンシュウ</t>
    </rPh>
    <phoneticPr fontId="1"/>
  </si>
  <si>
    <t>終業時間</t>
    <rPh sb="0" eb="2">
      <t>シュウギョウ</t>
    </rPh>
    <rPh sb="2" eb="4">
      <t>ジカン</t>
    </rPh>
    <phoneticPr fontId="1"/>
  </si>
  <si>
    <t>B</t>
  </si>
  <si>
    <t>～</t>
  </si>
  <si>
    <t>1週目</t>
    <rPh sb="1" eb="2">
      <t>シュウ</t>
    </rPh>
    <rPh sb="2" eb="3">
      <t>メ</t>
    </rPh>
    <phoneticPr fontId="1"/>
  </si>
  <si>
    <t>職種名</t>
    <rPh sb="0" eb="2">
      <t>ショクシュ</t>
    </rPh>
    <rPh sb="2" eb="3">
      <t>メイ</t>
    </rPh>
    <phoneticPr fontId="1"/>
  </si>
  <si>
    <t>区分</t>
    <rPh sb="0" eb="2">
      <t>クブン</t>
    </rPh>
    <phoneticPr fontId="1"/>
  </si>
  <si>
    <t>うち、休憩時間</t>
    <rPh sb="3" eb="5">
      <t>キュウケイ</t>
    </rPh>
    <rPh sb="5" eb="7">
      <t>ジカン</t>
    </rPh>
    <phoneticPr fontId="1"/>
  </si>
  <si>
    <t>4週目</t>
    <rPh sb="1" eb="2">
      <t>シュウ</t>
    </rPh>
    <rPh sb="2" eb="3">
      <t>メ</t>
    </rPh>
    <phoneticPr fontId="1"/>
  </si>
  <si>
    <t>(10) 資格</t>
    <rPh sb="5" eb="7">
      <t>シカク</t>
    </rPh>
    <phoneticPr fontId="1"/>
  </si>
  <si>
    <t>記号</t>
    <rPh sb="0" eb="2">
      <t>キゴウ</t>
    </rPh>
    <phoneticPr fontId="1"/>
  </si>
  <si>
    <t>C</t>
  </si>
  <si>
    <t>n</t>
  </si>
  <si>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1"/>
  </si>
  <si>
    <t>○○　X太郎</t>
    <rPh sb="4" eb="6">
      <t>タロウ</t>
    </rPh>
    <phoneticPr fontId="1"/>
  </si>
  <si>
    <t>A</t>
  </si>
  <si>
    <t>実績で早退者がいた場合に使用</t>
    <rPh sb="0" eb="2">
      <t>ジッセキ</t>
    </rPh>
    <rPh sb="3" eb="6">
      <t>ソウタイシャ</t>
    </rPh>
    <rPh sb="9" eb="11">
      <t>バアイ</t>
    </rPh>
    <rPh sb="12" eb="14">
      <t>シヨウ</t>
    </rPh>
    <phoneticPr fontId="1"/>
  </si>
  <si>
    <t>サービス種別（</t>
    <rPh sb="4" eb="6">
      <t>シュベツ</t>
    </rPh>
    <phoneticPr fontId="1"/>
  </si>
  <si>
    <t>常勤の従業者の人数</t>
    <rPh sb="0" eb="2">
      <t>ジョウキン</t>
    </rPh>
    <rPh sb="3" eb="6">
      <t>ジュウギョウシャ</t>
    </rPh>
    <rPh sb="7" eb="9">
      <t>ニンズウ</t>
    </rPh>
    <phoneticPr fontId="1"/>
  </si>
  <si>
    <t>D</t>
  </si>
  <si>
    <t>栄養士</t>
    <rPh sb="0" eb="3">
      <t>エイヨウシ</t>
    </rPh>
    <phoneticPr fontId="1"/>
  </si>
  <si>
    <t>（注）常勤・非常勤の区分について</t>
    <rPh sb="1" eb="2">
      <t>チュウ</t>
    </rPh>
    <rPh sb="3" eb="5">
      <t>ジョウキン</t>
    </rPh>
    <rPh sb="6" eb="9">
      <t>ヒジョウキン</t>
    </rPh>
    <rPh sb="10" eb="12">
      <t>クブン</t>
    </rPh>
    <phoneticPr fontId="1"/>
  </si>
  <si>
    <t>2週目</t>
    <rPh sb="1" eb="2">
      <t>シュウ</t>
    </rPh>
    <rPh sb="2" eb="3">
      <t>メ</t>
    </rPh>
    <phoneticPr fontId="1"/>
  </si>
  <si>
    <t>日</t>
    <rPh sb="0" eb="1">
      <t>ニチ</t>
    </rPh>
    <phoneticPr fontId="1"/>
  </si>
  <si>
    <t>休：休暇</t>
    <rPh sb="0" eb="1">
      <t>ヤス</t>
    </rPh>
    <rPh sb="2" eb="4">
      <t>キュウカ</t>
    </rPh>
    <phoneticPr fontId="1"/>
  </si>
  <si>
    <t>3週目</t>
    <rPh sb="1" eb="2">
      <t>シュウ</t>
    </rPh>
    <rPh sb="2" eb="3">
      <t>メ</t>
    </rPh>
    <phoneticPr fontId="1"/>
  </si>
  <si>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1"/>
  </si>
  <si>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1"/>
  </si>
  <si>
    <t>非常勤で兼務</t>
    <rPh sb="0" eb="3">
      <t>ヒジョウキン</t>
    </rPh>
    <rPh sb="4" eb="6">
      <t>ケンム</t>
    </rPh>
    <phoneticPr fontId="1"/>
  </si>
  <si>
    <t>5週目</t>
    <rPh sb="1" eb="2">
      <t>シュウ</t>
    </rPh>
    <rPh sb="2" eb="3">
      <t>メ</t>
    </rPh>
    <phoneticPr fontId="1"/>
  </si>
  <si>
    <t>：</t>
  </si>
  <si>
    <t>)</t>
  </si>
  <si>
    <t>o</t>
  </si>
  <si>
    <t>勤務時間</t>
    <rPh sb="0" eb="2">
      <t>キンム</t>
    </rPh>
    <rPh sb="2" eb="4">
      <t>ジカン</t>
    </rPh>
    <phoneticPr fontId="1"/>
  </si>
  <si>
    <t>介護支援専門員を兼務</t>
    <rPh sb="0" eb="2">
      <t>カイゴ</t>
    </rPh>
    <rPh sb="2" eb="4">
      <t>シエン</t>
    </rPh>
    <rPh sb="4" eb="7">
      <t>センモンイン</t>
    </rPh>
    <rPh sb="8" eb="10">
      <t>ケンム</t>
    </rPh>
    <phoneticPr fontId="1"/>
  </si>
  <si>
    <t>シフト記号</t>
    <rPh sb="3" eb="5">
      <t>キゴウ</t>
    </rPh>
    <phoneticPr fontId="21"/>
  </si>
  <si>
    <t>(</t>
  </si>
  <si>
    <t>介護福祉士</t>
    <rPh sb="0" eb="2">
      <t>カイゴ</t>
    </rPh>
    <rPh sb="2" eb="5">
      <t>フクシシ</t>
    </rPh>
    <phoneticPr fontId="1"/>
  </si>
  <si>
    <t>出</t>
    <rPh sb="0" eb="1">
      <t>シュツ</t>
    </rPh>
    <phoneticPr fontId="1"/>
  </si>
  <si>
    <t>No</t>
  </si>
  <si>
    <t>b</t>
  </si>
  <si>
    <t>令和</t>
    <rPh sb="0" eb="2">
      <t>レイワ</t>
    </rPh>
    <phoneticPr fontId="1"/>
  </si>
  <si>
    <t>(1)</t>
  </si>
  <si>
    <t>　(13) 従業者の氏名を記入してください。</t>
    <rPh sb="6" eb="9">
      <t>ジュウギョウシャ</t>
    </rPh>
    <rPh sb="10" eb="12">
      <t>シメイ</t>
    </rPh>
    <rPh sb="13" eb="15">
      <t>キニュウ</t>
    </rPh>
    <phoneticPr fontId="1"/>
  </si>
  <si>
    <t>時間/日</t>
    <rPh sb="0" eb="2">
      <t>ジカン</t>
    </rPh>
    <rPh sb="3" eb="4">
      <t>ニチ</t>
    </rPh>
    <phoneticPr fontId="1"/>
  </si>
  <si>
    <t>j</t>
  </si>
  <si>
    <t>時間/週</t>
    <rPh sb="0" eb="2">
      <t>ジカン</t>
    </rPh>
    <rPh sb="3" eb="4">
      <t>シュウ</t>
    </rPh>
    <phoneticPr fontId="1"/>
  </si>
  <si>
    <t>f</t>
  </si>
  <si>
    <t>○○　C太</t>
    <rPh sb="4" eb="5">
      <t>タ</t>
    </rPh>
    <phoneticPr fontId="1"/>
  </si>
  <si>
    <t>月</t>
    <rPh sb="0" eb="1">
      <t>ゲツ</t>
    </rPh>
    <phoneticPr fontId="1"/>
  </si>
  <si>
    <t>　21行目・・・「職種」</t>
    <rPh sb="3" eb="5">
      <t>ギョウメ</t>
    </rPh>
    <rPh sb="9" eb="11">
      <t>ショクシュ</t>
    </rPh>
    <phoneticPr fontId="1"/>
  </si>
  <si>
    <t>時間/月</t>
    <rPh sb="0" eb="2">
      <t>ジカン</t>
    </rPh>
    <rPh sb="3" eb="4">
      <t>ツキ</t>
    </rPh>
    <phoneticPr fontId="1"/>
  </si>
  <si>
    <t>当月の日数</t>
    <rPh sb="0" eb="2">
      <t>トウゲツ</t>
    </rPh>
    <rPh sb="3" eb="5">
      <t>ニッスウ</t>
    </rPh>
    <phoneticPr fontId="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</si>
  <si>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</si>
  <si>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事業所名（</t>
    <rPh sb="0" eb="3">
      <t>ジギョウショ</t>
    </rPh>
    <rPh sb="3" eb="4">
      <t>メイ</t>
    </rPh>
    <phoneticPr fontId="1"/>
  </si>
  <si>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1"/>
  </si>
  <si>
    <t>（新規に指定を受ける場合）</t>
    <rPh sb="1" eb="3">
      <t>シンキ</t>
    </rPh>
    <rPh sb="4" eb="6">
      <t>シテイ</t>
    </rPh>
    <rPh sb="7" eb="8">
      <t>ウ</t>
    </rPh>
    <rPh sb="10" eb="12">
      <t>バアイ</t>
    </rPh>
    <phoneticPr fontId="1"/>
  </si>
  <si>
    <t>i</t>
  </si>
  <si>
    <t>　D列・・・「医師」</t>
    <rPh sb="2" eb="3">
      <t>レツ</t>
    </rPh>
    <rPh sb="7" eb="9">
      <t>イシ</t>
    </rPh>
    <phoneticPr fontId="1"/>
  </si>
  <si>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</si>
  <si>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</si>
  <si>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管理栄養士</t>
    <rPh sb="0" eb="2">
      <t>カンリ</t>
    </rPh>
    <rPh sb="2" eb="5">
      <t>エイヨウシ</t>
    </rPh>
    <phoneticPr fontId="1"/>
  </si>
  <si>
    <t>（記号の意味）</t>
    <rPh sb="1" eb="3">
      <t>キゴウ</t>
    </rPh>
    <rPh sb="4" eb="6">
      <t>イミ</t>
    </rPh>
    <phoneticPr fontId="1"/>
  </si>
  <si>
    <t>始業時間</t>
    <rPh sb="0" eb="2">
      <t>シギョウ</t>
    </rPh>
    <rPh sb="2" eb="4">
      <t>ジカン</t>
    </rPh>
    <phoneticPr fontId="1"/>
  </si>
  <si>
    <t>終了</t>
    <rPh sb="0" eb="2">
      <t>シュウリョウ</t>
    </rPh>
    <phoneticPr fontId="1"/>
  </si>
  <si>
    <t>休</t>
    <rPh sb="0" eb="1">
      <t>ヤス</t>
    </rPh>
    <phoneticPr fontId="1"/>
  </si>
  <si>
    <t>-</t>
  </si>
  <si>
    <t>（</t>
  </si>
  <si>
    <t>出：出張</t>
    <rPh sb="0" eb="1">
      <t>シュツ</t>
    </rPh>
    <rPh sb="2" eb="4">
      <t>シュッチョウ</t>
    </rPh>
    <phoneticPr fontId="1"/>
  </si>
  <si>
    <t>　(17) 申請する事業所以外の事業所・施設との兼務がある場合は、兼務先の事業所・施設の名称、兼務する職務の内容、兼務時間数について記入してください。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57" eb="59">
      <t>ケンム</t>
    </rPh>
    <rPh sb="59" eb="62">
      <t>ジカンスウ</t>
    </rPh>
    <rPh sb="66" eb="68">
      <t>キニュウ</t>
    </rPh>
    <phoneticPr fontId="1"/>
  </si>
  <si>
    <t>研</t>
    <rPh sb="0" eb="1">
      <t>ケン</t>
    </rPh>
    <phoneticPr fontId="1"/>
  </si>
  <si>
    <t>h</t>
  </si>
  <si>
    <t>a</t>
  </si>
  <si>
    <t>早退(2)</t>
    <rPh sb="0" eb="2">
      <t>ソウタイ</t>
    </rPh>
    <phoneticPr fontId="1"/>
  </si>
  <si>
    <t>c</t>
  </si>
  <si>
    <t>d</t>
  </si>
  <si>
    <t>　(6) 短期入所生活介護の場合または共用型認知症対応型通所介護を提供している場合、利用定員数を入力してください。（空床利用型の場合は「空床利用」と入力してください。）</t>
    <rPh sb="5" eb="7">
      <t>タンキ</t>
    </rPh>
    <rPh sb="7" eb="9">
      <t>ニュウショ</t>
    </rPh>
    <rPh sb="9" eb="11">
      <t>セイカツ</t>
    </rPh>
    <rPh sb="11" eb="13">
      <t>カイゴ</t>
    </rPh>
    <rPh sb="14" eb="16">
      <t>バアイ</t>
    </rPh>
    <rPh sb="19" eb="21">
      <t>キョウヨウ</t>
    </rPh>
    <rPh sb="21" eb="22">
      <t>ガタ</t>
    </rPh>
    <rPh sb="22" eb="25">
      <t>ニンチショウ</t>
    </rPh>
    <rPh sb="25" eb="27">
      <t>タイオウ</t>
    </rPh>
    <rPh sb="27" eb="28">
      <t>ガタ</t>
    </rPh>
    <rPh sb="28" eb="30">
      <t>ツウショ</t>
    </rPh>
    <rPh sb="30" eb="32">
      <t>カイゴ</t>
    </rPh>
    <rPh sb="33" eb="35">
      <t>テイキョウ</t>
    </rPh>
    <rPh sb="39" eb="41">
      <t>バアイ</t>
    </rPh>
    <rPh sb="42" eb="44">
      <t>リヨウ</t>
    </rPh>
    <rPh sb="44" eb="46">
      <t>テイイン</t>
    </rPh>
    <rPh sb="46" eb="47">
      <t>スウ</t>
    </rPh>
    <rPh sb="48" eb="50">
      <t>ニュウリョク</t>
    </rPh>
    <rPh sb="58" eb="60">
      <t>クウショウ</t>
    </rPh>
    <rPh sb="60" eb="62">
      <t>リヨウ</t>
    </rPh>
    <rPh sb="62" eb="63">
      <t>ガタ</t>
    </rPh>
    <rPh sb="64" eb="66">
      <t>バアイ</t>
    </rPh>
    <rPh sb="68" eb="70">
      <t>クウショウ</t>
    </rPh>
    <rPh sb="70" eb="72">
      <t>リヨウ</t>
    </rPh>
    <rPh sb="74" eb="76">
      <t>ニュウリョク</t>
    </rPh>
    <phoneticPr fontId="1"/>
  </si>
  <si>
    <t>e</t>
  </si>
  <si>
    <t>g</t>
  </si>
  <si>
    <t>k</t>
  </si>
  <si>
    <t>　(1) 「計画」・「実績」のいずれかを選択してください。</t>
    <rPh sb="6" eb="8">
      <t>ケイカク</t>
    </rPh>
    <rPh sb="11" eb="13">
      <t>ジッセキ</t>
    </rPh>
    <rPh sb="20" eb="22">
      <t>センタク</t>
    </rPh>
    <phoneticPr fontId="1"/>
  </si>
  <si>
    <t>l</t>
  </si>
  <si>
    <t>p</t>
  </si>
  <si>
    <t>q</t>
  </si>
  <si>
    <t>r</t>
  </si>
  <si>
    <t>s</t>
  </si>
  <si>
    <t>t</t>
  </si>
  <si>
    <t>u</t>
  </si>
  <si>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1"/>
  </si>
  <si>
    <t>v</t>
  </si>
  <si>
    <t>常勤の従業者が</t>
    <rPh sb="0" eb="2">
      <t>ジョウキン</t>
    </rPh>
    <rPh sb="3" eb="6">
      <t>ジュウギョウシャ</t>
    </rPh>
    <phoneticPr fontId="1"/>
  </si>
  <si>
    <t>週平均</t>
    <rPh sb="0" eb="3">
      <t>シュウヘイキン</t>
    </rPh>
    <phoneticPr fontId="1"/>
  </si>
  <si>
    <t>w</t>
  </si>
  <si>
    <t>x</t>
  </si>
  <si>
    <t>○○　K子</t>
    <rPh sb="4" eb="5">
      <t>コ</t>
    </rPh>
    <phoneticPr fontId="1"/>
  </si>
  <si>
    <t>きゅう師</t>
    <rPh sb="3" eb="4">
      <t>シ</t>
    </rPh>
    <phoneticPr fontId="1"/>
  </si>
  <si>
    <t>y</t>
  </si>
  <si>
    <t>z</t>
  </si>
  <si>
    <t>合計</t>
    <rPh sb="0" eb="2">
      <t>ゴウケイ</t>
    </rPh>
    <phoneticPr fontId="1"/>
  </si>
  <si>
    <t>az</t>
  </si>
  <si>
    <t>【短期入所生活介護/共用型認知症対応型通所介護】</t>
    <rPh sb="1" eb="3">
      <t>タンキ</t>
    </rPh>
    <rPh sb="3" eb="5">
      <t>ニュウショ</t>
    </rPh>
    <rPh sb="5" eb="7">
      <t>セイカツ</t>
    </rPh>
    <rPh sb="7" eb="9">
      <t>カイゴ</t>
    </rPh>
    <rPh sb="10" eb="12">
      <t>キョウヨウ</t>
    </rPh>
    <rPh sb="12" eb="13">
      <t>ガタ</t>
    </rPh>
    <rPh sb="13" eb="16">
      <t>ニンチショウ</t>
    </rPh>
    <rPh sb="16" eb="18">
      <t>タイオウ</t>
    </rPh>
    <rPh sb="18" eb="19">
      <t>ガタ</t>
    </rPh>
    <rPh sb="19" eb="21">
      <t>ツウショ</t>
    </rPh>
    <rPh sb="21" eb="23">
      <t>カイゴ</t>
    </rPh>
    <phoneticPr fontId="1"/>
  </si>
  <si>
    <t>aa</t>
  </si>
  <si>
    <t>ab</t>
  </si>
  <si>
    <t>(9)
勤務
形態</t>
  </si>
  <si>
    <t>ac</t>
  </si>
  <si>
    <t>ad</t>
  </si>
  <si>
    <t>○○　N男</t>
    <rPh sb="4" eb="5">
      <t>オトコ</t>
    </rPh>
    <phoneticPr fontId="1"/>
  </si>
  <si>
    <t>○○　G太</t>
    <rPh sb="4" eb="5">
      <t>タ</t>
    </rPh>
    <phoneticPr fontId="1"/>
  </si>
  <si>
    <t>ae</t>
  </si>
  <si>
    <t>○○　F子</t>
    <rPh sb="4" eb="5">
      <t>コ</t>
    </rPh>
    <phoneticPr fontId="1"/>
  </si>
  <si>
    <t>af</t>
  </si>
  <si>
    <t>ユニット１</t>
  </si>
  <si>
    <t>日中の勤務時間数</t>
    <rPh sb="0" eb="2">
      <t>ニッチュウ</t>
    </rPh>
    <rPh sb="3" eb="5">
      <t>キンム</t>
    </rPh>
    <rPh sb="5" eb="8">
      <t>ジカンスウ</t>
    </rPh>
    <phoneticPr fontId="1"/>
  </si>
  <si>
    <t>常勤換算方法による人数</t>
    <rPh sb="0" eb="2">
      <t>ジョウキン</t>
    </rPh>
    <rPh sb="2" eb="4">
      <t>カンサン</t>
    </rPh>
    <rPh sb="4" eb="6">
      <t>ホウホウ</t>
    </rPh>
    <rPh sb="9" eb="11">
      <t>ニンズウ</t>
    </rPh>
    <phoneticPr fontId="1"/>
  </si>
  <si>
    <t>　・「数式」タブ　⇒　「名前の定義」を選択</t>
    <rPh sb="3" eb="5">
      <t>スウシキ</t>
    </rPh>
    <rPh sb="12" eb="14">
      <t>ナマエ</t>
    </rPh>
    <rPh sb="15" eb="17">
      <t>テイギ</t>
    </rPh>
    <rPh sb="19" eb="21">
      <t>センタク</t>
    </rPh>
    <phoneticPr fontId="1"/>
  </si>
  <si>
    <t>ba</t>
  </si>
  <si>
    <t>の勤務時間</t>
    <rPh sb="1" eb="3">
      <t>キンム</t>
    </rPh>
    <rPh sb="3" eb="5">
      <t>ジカン</t>
    </rPh>
    <phoneticPr fontId="1"/>
  </si>
  <si>
    <t>朝・夜の2回</t>
    <rPh sb="0" eb="1">
      <t>アサ</t>
    </rPh>
    <rPh sb="2" eb="3">
      <t>ヨル</t>
    </rPh>
    <rPh sb="5" eb="6">
      <t>カイ</t>
    </rPh>
    <phoneticPr fontId="1"/>
  </si>
  <si>
    <t>勤務の場合</t>
    <rPh sb="0" eb="2">
      <t>キンム</t>
    </rPh>
    <rPh sb="3" eb="5">
      <t>バアイ</t>
    </rPh>
    <phoneticPr fontId="1"/>
  </si>
  <si>
    <t>はり師</t>
    <rPh sb="2" eb="3">
      <t>シ</t>
    </rPh>
    <phoneticPr fontId="1"/>
  </si>
  <si>
    <t>管理者</t>
    <rPh sb="0" eb="3">
      <t>カンリシャ</t>
    </rPh>
    <phoneticPr fontId="1"/>
  </si>
  <si>
    <t>介護支援専門員</t>
    <rPh sb="0" eb="2">
      <t>カイゴ</t>
    </rPh>
    <rPh sb="2" eb="4">
      <t>シエン</t>
    </rPh>
    <rPh sb="4" eb="7">
      <t>センモンイン</t>
    </rPh>
    <phoneticPr fontId="1"/>
  </si>
  <si>
    <t>○○　B子</t>
    <rPh sb="4" eb="5">
      <t>コ</t>
    </rPh>
    <phoneticPr fontId="1"/>
  </si>
  <si>
    <t>資格</t>
    <rPh sb="0" eb="2">
      <t>シカク</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</si>
  <si>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</si>
  <si>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　C列・・・「管理者」</t>
    <rPh sb="2" eb="3">
      <t>レツ</t>
    </rPh>
    <rPh sb="7" eb="10">
      <t>カンリシャ</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</si>
  <si>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</si>
  <si>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</si>
  <si>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</si>
  <si>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</si>
  <si>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</si>
  <si>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</si>
  <si>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人</t>
    <rPh sb="0" eb="1">
      <t>ニン</t>
    </rPh>
    <phoneticPr fontId="1"/>
  </si>
  <si>
    <t>作業療法士</t>
    <rPh sb="0" eb="2">
      <t>サギョウ</t>
    </rPh>
    <rPh sb="2" eb="5">
      <t>リョウホウシ</t>
    </rPh>
    <phoneticPr fontId="1"/>
  </si>
  <si>
    <t>前年度の平均値</t>
    <rPh sb="0" eb="3">
      <t>ゼンネンド</t>
    </rPh>
    <rPh sb="4" eb="6">
      <t>ヘイキン</t>
    </rPh>
    <rPh sb="6" eb="7">
      <t>アタイ</t>
    </rPh>
    <phoneticPr fontId="1"/>
  </si>
  <si>
    <t>推定数</t>
    <rPh sb="0" eb="2">
      <t>スイテイ</t>
    </rPh>
    <rPh sb="2" eb="3">
      <t>スウ</t>
    </rPh>
    <phoneticPr fontId="1"/>
  </si>
  <si>
    <t>１．サービス種別</t>
    <rPh sb="6" eb="8">
      <t>シュベツ</t>
    </rPh>
    <phoneticPr fontId="1"/>
  </si>
  <si>
    <t>サービス種別</t>
    <rPh sb="4" eb="6">
      <t>シュベツ</t>
    </rPh>
    <phoneticPr fontId="1"/>
  </si>
  <si>
    <t>２．職種名・資格名称</t>
    <rPh sb="2" eb="4">
      <t>ショクシュ</t>
    </rPh>
    <rPh sb="4" eb="5">
      <t>メイ</t>
    </rPh>
    <rPh sb="6" eb="8">
      <t>シカク</t>
    </rPh>
    <rPh sb="8" eb="10">
      <t>メイショウ</t>
    </rPh>
    <phoneticPr fontId="1"/>
  </si>
  <si>
    <t>ag</t>
  </si>
  <si>
    <t>厚労　太郎</t>
    <rPh sb="0" eb="2">
      <t>コウロウ</t>
    </rPh>
    <rPh sb="3" eb="5">
      <t>タロウ</t>
    </rPh>
    <phoneticPr fontId="1"/>
  </si>
  <si>
    <t>　　  ※夜勤時間帯　・・・　２２：００～翌５：００（原則）を含めた、連続する16時間で事業所・施設が定めたもの</t>
    <rPh sb="5" eb="7">
      <t>ヤキン</t>
    </rPh>
    <rPh sb="7" eb="10">
      <t>ジカンタイ</t>
    </rPh>
    <rPh sb="21" eb="22">
      <t>ヨク</t>
    </rPh>
    <rPh sb="27" eb="29">
      <t>ゲンソク</t>
    </rPh>
    <rPh sb="31" eb="32">
      <t>フク</t>
    </rPh>
    <rPh sb="35" eb="37">
      <t>レンゾク</t>
    </rPh>
    <rPh sb="41" eb="43">
      <t>ジカン</t>
    </rPh>
    <rPh sb="44" eb="47">
      <t>ジギョウショ</t>
    </rPh>
    <rPh sb="48" eb="50">
      <t>シセツ</t>
    </rPh>
    <rPh sb="51" eb="52">
      <t>サダ</t>
    </rPh>
    <phoneticPr fontId="1"/>
  </si>
  <si>
    <t>ー</t>
  </si>
  <si>
    <t>宿直</t>
    <rPh sb="0" eb="2">
      <t>シュクチョク</t>
    </rPh>
    <phoneticPr fontId="1"/>
  </si>
  <si>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</si>
  <si>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</si>
  <si>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指定基準の確認に際しては、「計画」を選択し、４週分の勤務時間を入力してください。</t>
    <rPh sb="4" eb="6">
      <t>シテイ</t>
    </rPh>
    <rPh sb="6" eb="8">
      <t>キジュン</t>
    </rPh>
    <rPh sb="9" eb="11">
      <t>カクニン</t>
    </rPh>
    <rPh sb="12" eb="13">
      <t>サイ</t>
    </rPh>
    <rPh sb="18" eb="20">
      <t>ケイカク</t>
    </rPh>
    <rPh sb="22" eb="24">
      <t>センタク</t>
    </rPh>
    <rPh sb="27" eb="29">
      <t>シュウブン</t>
    </rPh>
    <rPh sb="30" eb="32">
      <t>キンム</t>
    </rPh>
    <rPh sb="32" eb="34">
      <t>ジカン</t>
    </rPh>
    <rPh sb="35" eb="37">
      <t>ニュウリョク</t>
    </rPh>
    <phoneticPr fontId="1"/>
  </si>
  <si>
    <t>(11)
勤務
形態</t>
  </si>
  <si>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</si>
  <si>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</si>
  <si>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</si>
  <si>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</si>
  <si>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</si>
  <si>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夜勤時間帯の勤務時間数</t>
    <rPh sb="0" eb="2">
      <t>ヤキン</t>
    </rPh>
    <rPh sb="2" eb="5">
      <t>ジカンタイ</t>
    </rPh>
    <rPh sb="6" eb="8">
      <t>キンム</t>
    </rPh>
    <rPh sb="8" eb="11">
      <t>ジカンスウ</t>
    </rPh>
    <phoneticPr fontId="21"/>
  </si>
  <si>
    <t>夜勤時間帯</t>
    <rPh sb="0" eb="2">
      <t>ヤキン</t>
    </rPh>
    <rPh sb="2" eb="5">
      <t>ジカンタイ</t>
    </rPh>
    <phoneticPr fontId="1"/>
  </si>
  <si>
    <t>(3) 日中／夜勤の時間帯の区分</t>
    <rPh sb="4" eb="6">
      <t>ニッチュウ</t>
    </rPh>
    <rPh sb="7" eb="9">
      <t>ヤキン</t>
    </rPh>
    <rPh sb="10" eb="13">
      <t>ジカンタイ</t>
    </rPh>
    <rPh sb="14" eb="16">
      <t>クブン</t>
    </rPh>
    <phoneticPr fontId="1"/>
  </si>
  <si>
    <t>短期入所生活介護（従来型）</t>
    <rPh sb="0" eb="2">
      <t>タンキ</t>
    </rPh>
    <rPh sb="2" eb="4">
      <t>ニュウショ</t>
    </rPh>
    <rPh sb="4" eb="6">
      <t>セイカツ</t>
    </rPh>
    <rPh sb="6" eb="8">
      <t>カイゴ</t>
    </rPh>
    <rPh sb="9" eb="11">
      <t>ジュウライ</t>
    </rPh>
    <rPh sb="11" eb="12">
      <t>ガタ</t>
    </rPh>
    <phoneticPr fontId="1"/>
  </si>
  <si>
    <t>日中（夜勤時間帯以外）の時間帯</t>
    <rPh sb="0" eb="2">
      <t>ニッチュウ</t>
    </rPh>
    <rPh sb="3" eb="5">
      <t>ヤキン</t>
    </rPh>
    <rPh sb="5" eb="8">
      <t>ジカンタイ</t>
    </rPh>
    <rPh sb="8" eb="10">
      <t>イガイ</t>
    </rPh>
    <rPh sb="12" eb="15">
      <t>ジカンタイ</t>
    </rPh>
    <phoneticPr fontId="1"/>
  </si>
  <si>
    <t>日中（夜勤時間帯以外）の勤務時間</t>
    <rPh sb="0" eb="2">
      <t>ニッチュウ</t>
    </rPh>
    <rPh sb="3" eb="5">
      <t>ヤキン</t>
    </rPh>
    <rPh sb="5" eb="8">
      <t>ジカンタイ</t>
    </rPh>
    <rPh sb="8" eb="10">
      <t>イガイ</t>
    </rPh>
    <rPh sb="12" eb="14">
      <t>キンム</t>
    </rPh>
    <rPh sb="14" eb="16">
      <t>ジカン</t>
    </rPh>
    <phoneticPr fontId="1"/>
  </si>
  <si>
    <t>　(2)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</si>
  <si>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1日のうち</t>
    <rPh sb="1" eb="2">
      <t>ニチ</t>
    </rPh>
    <phoneticPr fontId="1"/>
  </si>
  <si>
    <t>医師</t>
    <rPh sb="0" eb="2">
      <t>イシ</t>
    </rPh>
    <phoneticPr fontId="1"/>
  </si>
  <si>
    <t>生活相談員</t>
    <rPh sb="0" eb="2">
      <t>セイカツ</t>
    </rPh>
    <rPh sb="2" eb="5">
      <t>ソウダンイン</t>
    </rPh>
    <phoneticPr fontId="1"/>
  </si>
  <si>
    <t>÷</t>
  </si>
  <si>
    <t>社会福祉事業に2年以上従事</t>
    <rPh sb="0" eb="2">
      <t>シャカイ</t>
    </rPh>
    <rPh sb="2" eb="4">
      <t>フクシ</t>
    </rPh>
    <rPh sb="4" eb="6">
      <t>ジギョウ</t>
    </rPh>
    <rPh sb="8" eb="9">
      <t>ネン</t>
    </rPh>
    <rPh sb="9" eb="11">
      <t>イジョウ</t>
    </rPh>
    <rPh sb="11" eb="13">
      <t>ジュウジ</t>
    </rPh>
    <phoneticPr fontId="1"/>
  </si>
  <si>
    <t>看護職員</t>
    <rPh sb="0" eb="2">
      <t>カンゴ</t>
    </rPh>
    <rPh sb="2" eb="4">
      <t>ショクイン</t>
    </rPh>
    <phoneticPr fontId="1"/>
  </si>
  <si>
    <t>介護職員</t>
    <rPh sb="0" eb="2">
      <t>カイゴ</t>
    </rPh>
    <rPh sb="2" eb="4">
      <t>ショクイン</t>
    </rPh>
    <phoneticPr fontId="1"/>
  </si>
  <si>
    <t>機能訓練指導員</t>
    <rPh sb="0" eb="2">
      <t>キノウ</t>
    </rPh>
    <rPh sb="2" eb="4">
      <t>クンレン</t>
    </rPh>
    <rPh sb="4" eb="7">
      <t>シドウイン</t>
    </rPh>
    <phoneticPr fontId="1"/>
  </si>
  <si>
    <t>社会福祉主事任用資格</t>
    <rPh sb="0" eb="2">
      <t>シャカイ</t>
    </rPh>
    <rPh sb="2" eb="4">
      <t>フクシ</t>
    </rPh>
    <rPh sb="4" eb="6">
      <t>シュジ</t>
    </rPh>
    <rPh sb="6" eb="8">
      <t>ニンヨウ</t>
    </rPh>
    <rPh sb="8" eb="10">
      <t>シカク</t>
    </rPh>
    <phoneticPr fontId="1"/>
  </si>
  <si>
    <t>看護師</t>
    <rPh sb="0" eb="3">
      <t>カンゴシ</t>
    </rPh>
    <phoneticPr fontId="7"/>
  </si>
  <si>
    <t>○○　U子</t>
    <rPh sb="4" eb="5">
      <t>コ</t>
    </rPh>
    <phoneticPr fontId="1"/>
  </si>
  <si>
    <t>准看護師</t>
    <rPh sb="0" eb="4">
      <t>ジュンカンゴシ</t>
    </rPh>
    <phoneticPr fontId="1"/>
  </si>
  <si>
    <t>理学療法士</t>
    <rPh sb="0" eb="2">
      <t>リガク</t>
    </rPh>
    <rPh sb="2" eb="5">
      <t>リョウホウシ</t>
    </rPh>
    <phoneticPr fontId="1"/>
  </si>
  <si>
    <t>言語聴覚士</t>
    <rPh sb="0" eb="2">
      <t>ゲンゴ</t>
    </rPh>
    <rPh sb="2" eb="5">
      <t>チョウカクシ</t>
    </rPh>
    <phoneticPr fontId="1"/>
  </si>
  <si>
    <t>看護師</t>
    <rPh sb="0" eb="3">
      <t>カンゴシ</t>
    </rPh>
    <phoneticPr fontId="1"/>
  </si>
  <si>
    <t>柔道整復師</t>
    <rPh sb="0" eb="2">
      <t>ジュウドウ</t>
    </rPh>
    <rPh sb="2" eb="5">
      <t>セイフクシ</t>
    </rPh>
    <phoneticPr fontId="1"/>
  </si>
  <si>
    <t>あん摩マッサージ指圧師</t>
    <rPh sb="2" eb="3">
      <t>マ</t>
    </rPh>
    <rPh sb="8" eb="11">
      <t>シアツシ</t>
    </rPh>
    <phoneticPr fontId="1"/>
  </si>
  <si>
    <t>　F列・・・「看護職員」</t>
    <rPh sb="2" eb="3">
      <t>レツ</t>
    </rPh>
    <rPh sb="7" eb="9">
      <t>カンゴ</t>
    </rPh>
    <rPh sb="9" eb="11">
      <t>ショクイン</t>
    </rPh>
    <phoneticPr fontId="1"/>
  </si>
  <si>
    <t>　G列・・・「介護職員」</t>
    <rPh sb="2" eb="3">
      <t>レツ</t>
    </rPh>
    <rPh sb="7" eb="9">
      <t>カイゴ</t>
    </rPh>
    <rPh sb="9" eb="11">
      <t>ショクイン</t>
    </rPh>
    <phoneticPr fontId="1"/>
  </si>
  <si>
    <t>　H列・・・「栄養士」</t>
    <rPh sb="2" eb="3">
      <t>レツ</t>
    </rPh>
    <rPh sb="7" eb="10">
      <t>エイヨウシ</t>
    </rPh>
    <phoneticPr fontId="1"/>
  </si>
  <si>
    <t>　I列・・・「機能訓練指導員」</t>
    <rPh sb="2" eb="3">
      <t>レツ</t>
    </rPh>
    <rPh sb="7" eb="9">
      <t>キノウ</t>
    </rPh>
    <rPh sb="9" eb="11">
      <t>クンレン</t>
    </rPh>
    <rPh sb="11" eb="14">
      <t>シドウイン</t>
    </rPh>
    <phoneticPr fontId="1"/>
  </si>
  <si>
    <t>　　  （別シートの「シフト記号表」を作成し、シフト記号を選択してください。）</t>
  </si>
  <si>
    <r>
      <t>(15) 兼務状況
（兼務先/兼務する職務の内容
/兼務時間数）</t>
    </r>
    <r>
      <rPr>
        <sz val="10"/>
        <color auto="1"/>
        <rFont val="HGSｺﾞｼｯｸM"/>
      </rPr>
      <t>）</t>
    </r>
    <rPh sb="5" eb="7">
      <t>ケンム</t>
    </rPh>
    <rPh sb="7" eb="9">
      <t>ジョウキョウ</t>
    </rPh>
    <rPh sb="11" eb="13">
      <t>ケンム</t>
    </rPh>
    <rPh sb="13" eb="14">
      <t>サキ</t>
    </rPh>
    <rPh sb="15" eb="17">
      <t>ケンム</t>
    </rPh>
    <rPh sb="19" eb="21">
      <t>ショクム</t>
    </rPh>
    <rPh sb="22" eb="24">
      <t>ナイヨウ</t>
    </rPh>
    <rPh sb="26" eb="28">
      <t>ケンム</t>
    </rPh>
    <rPh sb="28" eb="31">
      <t>ジカンスウ</t>
    </rPh>
    <phoneticPr fontId="22"/>
  </si>
  <si>
    <t>　J列・・・「介護支援専門員」</t>
    <rPh sb="2" eb="3">
      <t>レツ</t>
    </rPh>
    <rPh sb="7" eb="9">
      <t>カイゴ</t>
    </rPh>
    <rPh sb="9" eb="11">
      <t>シエン</t>
    </rPh>
    <rPh sb="11" eb="14">
      <t>センモンイン</t>
    </rPh>
    <phoneticPr fontId="1"/>
  </si>
  <si>
    <t>◎</t>
  </si>
  <si>
    <t>常勤換算方法対象外の</t>
    <rPh sb="0" eb="2">
      <t>ジョウキン</t>
    </rPh>
    <rPh sb="2" eb="4">
      <t>カンサン</t>
    </rPh>
    <rPh sb="4" eb="6">
      <t>ホウホウ</t>
    </rPh>
    <rPh sb="6" eb="9">
      <t>タイショウガイ</t>
    </rPh>
    <phoneticPr fontId="1"/>
  </si>
  <si>
    <t>勤務形態</t>
    <rPh sb="0" eb="2">
      <t>キンム</t>
    </rPh>
    <rPh sb="2" eb="4">
      <t>ケイタイ</t>
    </rPh>
    <phoneticPr fontId="1"/>
  </si>
  <si>
    <t>勤務時間数合計</t>
    <rPh sb="0" eb="2">
      <t>キンム</t>
    </rPh>
    <rPh sb="2" eb="5">
      <t>ジカンスウ</t>
    </rPh>
    <rPh sb="5" eb="7">
      <t>ゴウケイ</t>
    </rPh>
    <phoneticPr fontId="1"/>
  </si>
  <si>
    <t>常勤換算の対象時間数</t>
    <rPh sb="0" eb="2">
      <t>ジョウキン</t>
    </rPh>
    <rPh sb="2" eb="4">
      <t>カンサン</t>
    </rPh>
    <rPh sb="5" eb="7">
      <t>タイショウ</t>
    </rPh>
    <rPh sb="7" eb="9">
      <t>ジカン</t>
    </rPh>
    <rPh sb="9" eb="10">
      <t>スウ</t>
    </rPh>
    <phoneticPr fontId="1"/>
  </si>
  <si>
    <t>当月合計</t>
    <rPh sb="0" eb="2">
      <t>トウゲツ</t>
    </rPh>
    <rPh sb="2" eb="4">
      <t>ゴウケイ</t>
    </rPh>
    <phoneticPr fontId="1"/>
  </si>
  <si>
    <t>①看護職員</t>
    <rPh sb="1" eb="3">
      <t>カンゴ</t>
    </rPh>
    <rPh sb="3" eb="5">
      <t>ショクイン</t>
    </rPh>
    <phoneticPr fontId="1"/>
  </si>
  <si>
    <t>■ 常勤換算方法による人数</t>
    <rPh sb="2" eb="4">
      <t>ジョウキン</t>
    </rPh>
    <rPh sb="4" eb="6">
      <t>カンサン</t>
    </rPh>
    <rPh sb="6" eb="8">
      <t>ホウホウ</t>
    </rPh>
    <rPh sb="11" eb="13">
      <t>ニンズウ</t>
    </rPh>
    <phoneticPr fontId="1"/>
  </si>
  <si>
    <t>常勤換算の</t>
    <rPh sb="0" eb="2">
      <t>ジョウキン</t>
    </rPh>
    <rPh sb="2" eb="4">
      <t>カンサン</t>
    </rPh>
    <phoneticPr fontId="1"/>
  </si>
  <si>
    <t>常勤換算後の人数</t>
    <rPh sb="0" eb="2">
      <t>ジョウキン</t>
    </rPh>
    <rPh sb="2" eb="4">
      <t>カンサン</t>
    </rPh>
    <rPh sb="4" eb="5">
      <t>ゴ</t>
    </rPh>
    <rPh sb="6" eb="8">
      <t>ニンズウ</t>
    </rPh>
    <phoneticPr fontId="1"/>
  </si>
  <si>
    <t>＝</t>
  </si>
  <si>
    <t>（小数点第2位以下切り捨て）</t>
    <rPh sb="1" eb="4">
      <t>ショウスウテン</t>
    </rPh>
    <rPh sb="4" eb="5">
      <t>ダイ</t>
    </rPh>
    <rPh sb="6" eb="7">
      <t>イ</t>
    </rPh>
    <rPh sb="7" eb="9">
      <t>イカ</t>
    </rPh>
    <rPh sb="9" eb="10">
      <t>キ</t>
    </rPh>
    <rPh sb="11" eb="12">
      <t>ス</t>
    </rPh>
    <phoneticPr fontId="1"/>
  </si>
  <si>
    <t>常勤の従業者の人数</t>
  </si>
  <si>
    <t>②介護職員</t>
    <rPh sb="1" eb="3">
      <t>カイゴ</t>
    </rPh>
    <rPh sb="3" eb="5">
      <t>ショクイン</t>
    </rPh>
    <phoneticPr fontId="1"/>
  </si>
  <si>
    <t>③看護職員と介護職員の合計</t>
    <rPh sb="1" eb="3">
      <t>カンゴ</t>
    </rPh>
    <rPh sb="3" eb="5">
      <t>ショクイン</t>
    </rPh>
    <rPh sb="6" eb="8">
      <t>カイゴ</t>
    </rPh>
    <rPh sb="8" eb="10">
      <t>ショクイン</t>
    </rPh>
    <rPh sb="11" eb="13">
      <t>ゴウケイ</t>
    </rPh>
    <phoneticPr fontId="1"/>
  </si>
  <si>
    <t>＋</t>
  </si>
  <si>
    <t>　(3) 事業所における夜勤時間帯を入力してください。</t>
    <rPh sb="5" eb="8">
      <t>ジギョウショ</t>
    </rPh>
    <rPh sb="12" eb="14">
      <t>ヤキン</t>
    </rPh>
    <rPh sb="14" eb="17">
      <t>ジカンタイ</t>
    </rPh>
    <rPh sb="18" eb="20">
      <t>ニュウリョク</t>
    </rPh>
    <phoneticPr fontId="1"/>
  </si>
  <si>
    <t>（勤務形態の記号）</t>
    <rPh sb="1" eb="3">
      <t>キンム</t>
    </rPh>
    <rPh sb="3" eb="5">
      <t>ケイタイ</t>
    </rPh>
    <rPh sb="6" eb="8">
      <t>キゴウ</t>
    </rPh>
    <phoneticPr fontId="1"/>
  </si>
  <si>
    <t>指定介護老人福祉施設（従来型）</t>
    <rPh sb="0" eb="2">
      <t>シテイ</t>
    </rPh>
    <rPh sb="2" eb="4">
      <t>カイゴ</t>
    </rPh>
    <rPh sb="4" eb="6">
      <t>ロウジン</t>
    </rPh>
    <rPh sb="6" eb="8">
      <t>フクシ</t>
    </rPh>
    <rPh sb="8" eb="10">
      <t>シセツ</t>
    </rPh>
    <rPh sb="11" eb="13">
      <t>ジュウライ</t>
    </rPh>
    <rPh sb="13" eb="14">
      <t>ガタ</t>
    </rPh>
    <phoneticPr fontId="1"/>
  </si>
  <si>
    <t>指定介護老人福祉施設（ユニット型）</t>
    <rPh sb="0" eb="2">
      <t>シテイ</t>
    </rPh>
    <rPh sb="2" eb="4">
      <t>カイゴ</t>
    </rPh>
    <rPh sb="4" eb="6">
      <t>ロウジン</t>
    </rPh>
    <rPh sb="6" eb="8">
      <t>フクシ</t>
    </rPh>
    <rPh sb="8" eb="10">
      <t>シセツ</t>
    </rPh>
    <rPh sb="15" eb="16">
      <t>ガタ</t>
    </rPh>
    <phoneticPr fontId="1"/>
  </si>
  <si>
    <t>○○　L太</t>
    <rPh sb="4" eb="5">
      <t>タ</t>
    </rPh>
    <phoneticPr fontId="1"/>
  </si>
  <si>
    <t>○○　E夫</t>
    <rPh sb="4" eb="5">
      <t>オット</t>
    </rPh>
    <phoneticPr fontId="1"/>
  </si>
  <si>
    <t>日中／夜勤時間帯
の区分</t>
    <rPh sb="0" eb="2">
      <t>ニッチュウ</t>
    </rPh>
    <rPh sb="3" eb="5">
      <t>ヤキン</t>
    </rPh>
    <rPh sb="5" eb="8">
      <t>ジカンタイ</t>
    </rPh>
    <rPh sb="10" eb="12">
      <t>クブン</t>
    </rPh>
    <phoneticPr fontId="1"/>
  </si>
  <si>
    <r>
      <t>　　　</t>
    </r>
    <r>
      <rPr>
        <b/>
        <u/>
        <sz val="12"/>
        <color rgb="FFFF0000"/>
        <rFont val="HGSｺﾞｼｯｸE"/>
      </rPr>
      <t>雇用の形態は考慮しません</t>
    </r>
    <r>
      <rPr>
        <b/>
        <sz val="12"/>
        <color rgb="FFFF0000"/>
        <rFont val="HGSｺﾞｼｯｸM"/>
      </rPr>
      <t>。</t>
    </r>
    <rPh sb="3" eb="5">
      <t>コヨウ</t>
    </rPh>
    <rPh sb="6" eb="8">
      <t>ケイタイ</t>
    </rPh>
    <rPh sb="9" eb="11">
      <t>コウリョ</t>
    </rPh>
    <phoneticPr fontId="1"/>
  </si>
  <si>
    <t>ユニット２</t>
  </si>
  <si>
    <t>○</t>
  </si>
  <si>
    <t>ユニット３</t>
  </si>
  <si>
    <t>ユニット４</t>
  </si>
  <si>
    <t>○○　A男</t>
    <rPh sb="4" eb="5">
      <t>オトコ</t>
    </rPh>
    <phoneticPr fontId="1"/>
  </si>
  <si>
    <t>○○　D美</t>
    <rPh sb="4" eb="5">
      <t>ウツク</t>
    </rPh>
    <phoneticPr fontId="1"/>
  </si>
  <si>
    <t>○○　H美</t>
    <rPh sb="4" eb="5">
      <t>ミ</t>
    </rPh>
    <phoneticPr fontId="1"/>
  </si>
  <si>
    <t>○○　J太郎</t>
    <rPh sb="4" eb="6">
      <t>タロウ</t>
    </rPh>
    <phoneticPr fontId="1"/>
  </si>
  <si>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1"/>
  </si>
  <si>
    <t>○○　M子</t>
    <rPh sb="4" eb="5">
      <t>コ</t>
    </rPh>
    <phoneticPr fontId="1"/>
  </si>
  <si>
    <t>○○　P子</t>
    <rPh sb="4" eb="5">
      <t>コ</t>
    </rPh>
    <phoneticPr fontId="1"/>
  </si>
  <si>
    <t>○○　R次郎</t>
    <rPh sb="4" eb="6">
      <t>ジロウ</t>
    </rPh>
    <phoneticPr fontId="1"/>
  </si>
  <si>
    <t>○○　S子</t>
    <rPh sb="4" eb="5">
      <t>コ</t>
    </rPh>
    <phoneticPr fontId="1"/>
  </si>
  <si>
    <t>○○　T太</t>
    <rPh sb="4" eb="5">
      <t>タ</t>
    </rPh>
    <phoneticPr fontId="1"/>
  </si>
  <si>
    <t>○○　V男</t>
    <rPh sb="4" eb="5">
      <t>オトコ</t>
    </rPh>
    <phoneticPr fontId="1"/>
  </si>
  <si>
    <t>○○　W子</t>
    <rPh sb="4" eb="5">
      <t>コ</t>
    </rPh>
    <phoneticPr fontId="1"/>
  </si>
  <si>
    <t>○○　Y子</t>
    <rPh sb="4" eb="5">
      <t>コ</t>
    </rPh>
    <phoneticPr fontId="1"/>
  </si>
  <si>
    <t>○○　Z男</t>
    <rPh sb="4" eb="5">
      <t>オトコ</t>
    </rPh>
    <phoneticPr fontId="1"/>
  </si>
  <si>
    <r>
      <t xml:space="preserve">(16)
</t>
    </r>
    <r>
      <rPr>
        <sz val="11"/>
        <color auto="1"/>
        <rFont val="HGSｺﾞｼｯｸM"/>
      </rPr>
      <t>週平均
勤務時間数</t>
    </r>
    <rPh sb="6" eb="8">
      <t>ヘイキン</t>
    </rPh>
    <rPh sb="9" eb="11">
      <t>キンム</t>
    </rPh>
    <rPh sb="11" eb="13">
      <t>ジカン</t>
    </rPh>
    <rPh sb="13" eb="14">
      <t>スウ</t>
    </rPh>
    <phoneticPr fontId="22"/>
  </si>
  <si>
    <t>○○　AA三郎</t>
    <rPh sb="5" eb="7">
      <t>サブロウ</t>
    </rPh>
    <phoneticPr fontId="1"/>
  </si>
  <si>
    <t>○○　BB子</t>
    <rPh sb="5" eb="6">
      <t>コ</t>
    </rPh>
    <phoneticPr fontId="1"/>
  </si>
  <si>
    <t>○○　CC次郎</t>
    <rPh sb="5" eb="7">
      <t>ジロウ</t>
    </rPh>
    <phoneticPr fontId="1"/>
  </si>
  <si>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1"/>
  </si>
  <si>
    <t>　　  新規又は再開の場合は、推定数を入力してください。</t>
  </si>
  <si>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1"/>
  </si>
  <si>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1"/>
  </si>
  <si>
    <t>　　  原則、そのユニットを並べて記載してください。</t>
    <rPh sb="4" eb="6">
      <t>ゲンソク</t>
    </rPh>
    <rPh sb="14" eb="15">
      <t>ナラ</t>
    </rPh>
    <rPh sb="17" eb="19">
      <t>キサイ</t>
    </rPh>
    <phoneticPr fontId="1"/>
  </si>
  <si>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1"/>
  </si>
  <si>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</si>
  <si>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</si>
  <si>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(2)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</si>
  <si>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(4) 入所定員</t>
    <rPh sb="4" eb="6">
      <t>ニュウショ</t>
    </rPh>
    <rPh sb="6" eb="8">
      <t>テイイン</t>
    </rPh>
    <phoneticPr fontId="1"/>
  </si>
  <si>
    <t>(5) 入所者数</t>
    <rPh sb="4" eb="7">
      <t>ニュウショシャ</t>
    </rPh>
    <rPh sb="7" eb="8">
      <t>スウ</t>
    </rPh>
    <phoneticPr fontId="1"/>
  </si>
  <si>
    <t>(6)
ユニットリーダー</t>
  </si>
  <si>
    <t>(8) 
職種</t>
  </si>
  <si>
    <t>(11) 氏　名</t>
  </si>
  <si>
    <t>(12) 勤 務 時 間 数</t>
    <rPh sb="5" eb="6">
      <t>ツトム</t>
    </rPh>
    <rPh sb="7" eb="8">
      <t>ツトム</t>
    </rPh>
    <rPh sb="9" eb="10">
      <t>トキ</t>
    </rPh>
    <rPh sb="11" eb="12">
      <t>アイダ</t>
    </rPh>
    <rPh sb="13" eb="14">
      <t>スウ</t>
    </rPh>
    <phoneticPr fontId="1"/>
  </si>
  <si>
    <r>
      <t xml:space="preserve">(14)
</t>
    </r>
    <r>
      <rPr>
        <sz val="11"/>
        <color auto="1"/>
        <rFont val="HGSｺﾞｼｯｸM"/>
      </rPr>
      <t>週平均
勤務時間数</t>
    </r>
    <rPh sb="6" eb="8">
      <t>ヘイキン</t>
    </rPh>
    <rPh sb="9" eb="11">
      <t>キンム</t>
    </rPh>
    <rPh sb="11" eb="13">
      <t>ジカン</t>
    </rPh>
    <rPh sb="13" eb="14">
      <t>スウ</t>
    </rPh>
    <phoneticPr fontId="22"/>
  </si>
  <si>
    <t>(7)ユニット名</t>
    <rPh sb="7" eb="8">
      <t>メイ</t>
    </rPh>
    <phoneticPr fontId="1"/>
  </si>
  <si>
    <t>○○○○</t>
  </si>
  <si>
    <t>■ 看護職員の常勤換算方法による人数</t>
    <rPh sb="2" eb="4">
      <t>カンゴ</t>
    </rPh>
    <rPh sb="4" eb="6">
      <t>ショクイン</t>
    </rPh>
    <rPh sb="7" eb="9">
      <t>ジョウキン</t>
    </rPh>
    <rPh sb="9" eb="11">
      <t>カンサン</t>
    </rPh>
    <rPh sb="11" eb="13">
      <t>ホウホウ</t>
    </rPh>
    <rPh sb="16" eb="18">
      <t>ニンズウ</t>
    </rPh>
    <phoneticPr fontId="1"/>
  </si>
  <si>
    <t>■ 介護職員の常勤換算方法による人数</t>
    <rPh sb="2" eb="4">
      <t>カイゴ</t>
    </rPh>
    <rPh sb="4" eb="6">
      <t>ショクイン</t>
    </rPh>
    <rPh sb="7" eb="9">
      <t>ジョウキン</t>
    </rPh>
    <rPh sb="9" eb="11">
      <t>カンサン</t>
    </rPh>
    <rPh sb="11" eb="13">
      <t>ホウホウ</t>
    </rPh>
    <rPh sb="16" eb="18">
      <t>ニンズウ</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</si>
  <si>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</si>
  <si>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非常勤で兼務</t>
    <rPh sb="0" eb="1">
      <t>ヒ</t>
    </rPh>
    <rPh sb="1" eb="3">
      <t>ジョウキン</t>
    </rPh>
    <rPh sb="4" eb="6">
      <t>ケンム</t>
    </rPh>
    <phoneticPr fontId="1"/>
  </si>
  <si>
    <t>※24時間表記</t>
    <rPh sb="3" eb="5">
      <t>ジカン</t>
    </rPh>
    <rPh sb="5" eb="7">
      <t>ヒョウキ</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</si>
  <si>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</si>
  <si>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早退(1)</t>
    <rPh sb="0" eb="2">
      <t>ソウタイ</t>
    </rPh>
    <phoneticPr fontId="1"/>
  </si>
  <si>
    <t>（プルダウン対象外）→</t>
    <rPh sb="6" eb="9">
      <t>タイショウガイ</t>
    </rPh>
    <phoneticPr fontId="1"/>
  </si>
  <si>
    <t>短期入所生活介護（ユニット型）</t>
    <rPh sb="0" eb="2">
      <t>タンキ</t>
    </rPh>
    <rPh sb="2" eb="4">
      <t>ニュウショ</t>
    </rPh>
    <rPh sb="4" eb="6">
      <t>セイカツ</t>
    </rPh>
    <rPh sb="6" eb="8">
      <t>カイゴ</t>
    </rPh>
    <rPh sb="13" eb="14">
      <t>ガタ</t>
    </rPh>
    <phoneticPr fontId="1"/>
  </si>
  <si>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1"/>
  </si>
  <si>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1"/>
  </si>
  <si>
    <t>(6) 利用定員</t>
    <rPh sb="4" eb="6">
      <t>リヨウ</t>
    </rPh>
    <rPh sb="6" eb="8">
      <t>テイイン</t>
    </rPh>
    <phoneticPr fontId="1"/>
  </si>
  <si>
    <t>(7) 利用者数</t>
    <rPh sb="4" eb="6">
      <t>リヨウ</t>
    </rPh>
    <rPh sb="6" eb="7">
      <t>シャ</t>
    </rPh>
    <rPh sb="7" eb="8">
      <t>スウ</t>
    </rPh>
    <phoneticPr fontId="1"/>
  </si>
  <si>
    <t>(8)
ユニットリーダー</t>
  </si>
  <si>
    <t>(9)
ユニット名</t>
    <rPh sb="8" eb="9">
      <t>メイ</t>
    </rPh>
    <phoneticPr fontId="1"/>
  </si>
  <si>
    <t>(10) 
職種</t>
  </si>
  <si>
    <t>(12) 資格</t>
    <rPh sb="5" eb="7">
      <t>シカク</t>
    </rPh>
    <phoneticPr fontId="1"/>
  </si>
  <si>
    <t>(13) 氏　名</t>
  </si>
  <si>
    <t>(14) 勤 務 時 間 数</t>
    <rPh sb="5" eb="6">
      <t>ツトム</t>
    </rPh>
    <rPh sb="7" eb="8">
      <t>ツトム</t>
    </rPh>
    <rPh sb="9" eb="10">
      <t>トキ</t>
    </rPh>
    <rPh sb="11" eb="12">
      <t>アイダ</t>
    </rPh>
    <rPh sb="13" eb="14">
      <t>スウ</t>
    </rPh>
    <phoneticPr fontId="1"/>
  </si>
  <si>
    <r>
      <t>(17) 兼務状況
（兼務先/兼務する職務の内容
/兼務時間数）</t>
    </r>
    <r>
      <rPr>
        <sz val="10"/>
        <color auto="1"/>
        <rFont val="HGSｺﾞｼｯｸM"/>
      </rPr>
      <t>）</t>
    </r>
    <rPh sb="5" eb="7">
      <t>ケンム</t>
    </rPh>
    <rPh sb="7" eb="9">
      <t>ジョウキョウ</t>
    </rPh>
    <rPh sb="11" eb="13">
      <t>ケンム</t>
    </rPh>
    <rPh sb="13" eb="14">
      <t>サキ</t>
    </rPh>
    <rPh sb="15" eb="17">
      <t>ケンム</t>
    </rPh>
    <rPh sb="19" eb="21">
      <t>ショクム</t>
    </rPh>
    <rPh sb="22" eb="24">
      <t>ナイヨウ</t>
    </rPh>
    <rPh sb="26" eb="28">
      <t>ケンム</t>
    </rPh>
    <rPh sb="28" eb="31">
      <t>ジカンスウ</t>
    </rPh>
    <phoneticPr fontId="22"/>
  </si>
  <si>
    <t>　(14) 申請する事業に係る従業者（管理者を含む。）の1ヶ月分の勤務時間数を入力してください。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8">
      <t>ジカンスウ</t>
    </rPh>
    <rPh sb="39" eb="41">
      <t>ニュウリョク</t>
    </rPh>
    <phoneticPr fontId="1"/>
  </si>
  <si>
    <t>(18)人員基準の確認（看護職員・介護職員）</t>
    <rPh sb="4" eb="6">
      <t>ジンイン</t>
    </rPh>
    <rPh sb="6" eb="8">
      <t>キジュン</t>
    </rPh>
    <rPh sb="9" eb="11">
      <t>カクニン</t>
    </rPh>
    <rPh sb="12" eb="14">
      <t>カンゴ</t>
    </rPh>
    <rPh sb="14" eb="16">
      <t>ショクイン</t>
    </rPh>
    <rPh sb="17" eb="19">
      <t>カイゴ</t>
    </rPh>
    <rPh sb="19" eb="21">
      <t>ショクイン</t>
    </rPh>
    <phoneticPr fontId="1"/>
  </si>
  <si>
    <t>(9)ユニット名</t>
    <rPh sb="7" eb="8">
      <t>メイ</t>
    </rPh>
    <phoneticPr fontId="1"/>
  </si>
  <si>
    <t>　(4) 指定介護老人福祉施設の場合、入所定員数を入力してください。</t>
    <rPh sb="5" eb="7">
      <t>シテイ</t>
    </rPh>
    <rPh sb="7" eb="9">
      <t>カイゴ</t>
    </rPh>
    <rPh sb="9" eb="11">
      <t>ロウジン</t>
    </rPh>
    <rPh sb="11" eb="13">
      <t>フクシ</t>
    </rPh>
    <rPh sb="13" eb="15">
      <t>シセツ</t>
    </rPh>
    <rPh sb="16" eb="18">
      <t>バアイ</t>
    </rPh>
    <rPh sb="19" eb="21">
      <t>ニュウショ</t>
    </rPh>
    <rPh sb="21" eb="23">
      <t>テイイン</t>
    </rPh>
    <rPh sb="23" eb="24">
      <t>スウ</t>
    </rPh>
    <rPh sb="25" eb="27">
      <t>ニュウリョク</t>
    </rPh>
    <phoneticPr fontId="1"/>
  </si>
  <si>
    <t>　(5) 指定介護老人福祉施設の場合、入所者数を入力してください。入所者数は、前年度の平均値（前年度の入所者延数を当該前年度の日数で除して得た数。小数点第2位以下を切り上げ）とします。</t>
    <rPh sb="5" eb="7">
      <t>シテイ</t>
    </rPh>
    <rPh sb="7" eb="9">
      <t>カイゴ</t>
    </rPh>
    <rPh sb="9" eb="11">
      <t>ロウジン</t>
    </rPh>
    <rPh sb="11" eb="13">
      <t>フクシ</t>
    </rPh>
    <rPh sb="13" eb="15">
      <t>シセツ</t>
    </rPh>
    <rPh sb="16" eb="18">
      <t>バアイ</t>
    </rPh>
    <rPh sb="19" eb="22">
      <t>ニュウショシャ</t>
    </rPh>
    <rPh sb="22" eb="23">
      <t>スウ</t>
    </rPh>
    <rPh sb="24" eb="26">
      <t>ニュウリョク</t>
    </rPh>
    <rPh sb="33" eb="36">
      <t>ニュウショシャ</t>
    </rPh>
    <rPh sb="36" eb="37">
      <t>スウ</t>
    </rPh>
    <rPh sb="39" eb="42">
      <t>ゼンネンド</t>
    </rPh>
    <rPh sb="43" eb="46">
      <t>ヘイキンチ</t>
    </rPh>
    <rPh sb="47" eb="50">
      <t>ゼンネンド</t>
    </rPh>
    <rPh sb="51" eb="54">
      <t>ニュウショシャ</t>
    </rPh>
    <rPh sb="54" eb="55">
      <t>ノ</t>
    </rPh>
    <rPh sb="55" eb="56">
      <t>スウ</t>
    </rPh>
    <rPh sb="57" eb="59">
      <t>トウガイ</t>
    </rPh>
    <rPh sb="59" eb="62">
      <t>ゼンネンド</t>
    </rPh>
    <rPh sb="63" eb="65">
      <t>ニッスウ</t>
    </rPh>
    <rPh sb="66" eb="67">
      <t>ジョ</t>
    </rPh>
    <rPh sb="69" eb="70">
      <t>エ</t>
    </rPh>
    <rPh sb="71" eb="72">
      <t>カズ</t>
    </rPh>
    <rPh sb="73" eb="76">
      <t>ショウスウテン</t>
    </rPh>
    <rPh sb="76" eb="77">
      <t>ダイ</t>
    </rPh>
    <rPh sb="78" eb="79">
      <t>イ</t>
    </rPh>
    <rPh sb="79" eb="81">
      <t>イカ</t>
    </rPh>
    <rPh sb="82" eb="83">
      <t>キ</t>
    </rPh>
    <rPh sb="84" eb="85">
      <t>ア</t>
    </rPh>
    <phoneticPr fontId="1"/>
  </si>
  <si>
    <t>　(8) ユニットリーダーに以下の印をつけてください。</t>
    <rPh sb="14" eb="16">
      <t>イカ</t>
    </rPh>
    <rPh sb="17" eb="18">
      <t>シルシ</t>
    </rPh>
    <phoneticPr fontId="1"/>
  </si>
  <si>
    <t>　(9)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1"/>
  </si>
  <si>
    <t>　(10) 従業者の職種について、下記のうち該当する職種をプルダウンより選択してください。</t>
    <rPh sb="6" eb="9">
      <t>ジュウギョウシャ</t>
    </rPh>
    <rPh sb="10" eb="12">
      <t>ショクシュ</t>
    </rPh>
    <rPh sb="17" eb="19">
      <t>カキ</t>
    </rPh>
    <rPh sb="22" eb="24">
      <t>ガイトウ</t>
    </rPh>
    <rPh sb="26" eb="28">
      <t>ショクシュ</t>
    </rPh>
    <rPh sb="36" eb="38">
      <t>センタク</t>
    </rPh>
    <phoneticPr fontId="1"/>
  </si>
  <si>
    <t>　(11) 従業者の勤務形態について、下記のうち該当する区分の記号をプルダウンより選択してください。</t>
    <rPh sb="6" eb="9">
      <t>ジュウギョウシャ</t>
    </rPh>
    <rPh sb="10" eb="12">
      <t>キンム</t>
    </rPh>
    <rPh sb="12" eb="14">
      <t>ケイタイ</t>
    </rPh>
    <rPh sb="19" eb="21">
      <t>カキ</t>
    </rPh>
    <rPh sb="24" eb="26">
      <t>ガイトウ</t>
    </rPh>
    <rPh sb="28" eb="30">
      <t>クブン</t>
    </rPh>
    <rPh sb="31" eb="33">
      <t>キゴウ</t>
    </rPh>
    <rPh sb="41" eb="43">
      <t>センタク</t>
    </rPh>
    <phoneticPr fontId="22"/>
  </si>
  <si>
    <t>　(12) 従業者の保有する資格について、該当する資格名称をプルダウンより選択してください。</t>
    <rPh sb="6" eb="9">
      <t>ジュウギョウシャ</t>
    </rPh>
    <rPh sb="10" eb="12">
      <t>ホユウ</t>
    </rPh>
    <rPh sb="14" eb="16">
      <t>シカク</t>
    </rPh>
    <rPh sb="21" eb="23">
      <t>ガイトウ</t>
    </rPh>
    <rPh sb="25" eb="27">
      <t>シカク</t>
    </rPh>
    <rPh sb="27" eb="29">
      <t>メイショウ</t>
    </rPh>
    <rPh sb="37" eb="39">
      <t>センタク</t>
    </rPh>
    <phoneticPr fontId="1"/>
  </si>
  <si>
    <t>　(15)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</si>
  <si>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(16)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</si>
  <si>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(18) 常勤換算による配置が求められる職種について、各欄に該当する数字を確認・入力し、常勤換算後の人数を算出してください。</t>
    <rPh sb="6" eb="8">
      <t>ジョウキン</t>
    </rPh>
    <rPh sb="8" eb="10">
      <t>カンザン</t>
    </rPh>
    <rPh sb="13" eb="15">
      <t>ハイチ</t>
    </rPh>
    <rPh sb="16" eb="17">
      <t>モト</t>
    </rPh>
    <rPh sb="21" eb="23">
      <t>ショクシュ</t>
    </rPh>
    <rPh sb="28" eb="29">
      <t>カク</t>
    </rPh>
    <rPh sb="29" eb="30">
      <t>ラン</t>
    </rPh>
    <rPh sb="31" eb="33">
      <t>ガイトウ</t>
    </rPh>
    <rPh sb="35" eb="37">
      <t>スウジ</t>
    </rPh>
    <rPh sb="38" eb="40">
      <t>カクニン</t>
    </rPh>
    <rPh sb="41" eb="43">
      <t>ニュウリョク</t>
    </rPh>
    <rPh sb="45" eb="47">
      <t>ジョウキン</t>
    </rPh>
    <rPh sb="47" eb="49">
      <t>カンサン</t>
    </rPh>
    <rPh sb="49" eb="50">
      <t>ゴ</t>
    </rPh>
    <rPh sb="51" eb="53">
      <t>ニンズウ</t>
    </rPh>
    <rPh sb="54" eb="56">
      <t>サンシュツ</t>
    </rPh>
    <phoneticPr fontId="1"/>
  </si>
  <si>
    <t>・・・直接入力する必要がある箇所です。</t>
    <rPh sb="3" eb="5">
      <t>チョクセツ</t>
    </rPh>
    <rPh sb="5" eb="7">
      <t>ニュウリョク</t>
    </rPh>
    <rPh sb="9" eb="11">
      <t>ヒツヨウ</t>
    </rPh>
    <rPh sb="14" eb="16">
      <t>カショ</t>
    </rPh>
    <phoneticPr fontId="1"/>
  </si>
  <si>
    <t>下記の記入方法に従って、入力してください。</t>
  </si>
  <si>
    <t>・・・プルダウンから選択して入力する必要がある箇所です。</t>
    <rPh sb="10" eb="12">
      <t>センタク</t>
    </rPh>
    <rPh sb="14" eb="16">
      <t>ニュウリョク</t>
    </rPh>
    <rPh sb="18" eb="20">
      <t>ヒツヨウ</t>
    </rPh>
    <rPh sb="23" eb="25">
      <t>カショ</t>
    </rPh>
    <phoneticPr fontId="1"/>
  </si>
  <si>
    <t>　　  利用者数は、前年度の平均値（前年度の利用者延数を当該前年度の日数で除して得た数。小数点第2位以下を切り上げ）とします。新規又は再開の場合は、推定数を入力してください。</t>
  </si>
  <si>
    <t>【自治体の皆様へ】</t>
    <rPh sb="1" eb="4">
      <t>ジチタイ</t>
    </rPh>
    <rPh sb="5" eb="7">
      <t>ミナサマ</t>
    </rPh>
    <phoneticPr fontId="1"/>
  </si>
  <si>
    <t>○○　G太</t>
  </si>
  <si>
    <t>看護職員を兼務</t>
  </si>
  <si>
    <t>機能訓練指導員を兼務</t>
  </si>
  <si>
    <t>介護職員を兼務</t>
    <rPh sb="0" eb="2">
      <t>カイゴ</t>
    </rPh>
    <rPh sb="2" eb="4">
      <t>ショクイン</t>
    </rPh>
    <rPh sb="5" eb="7">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</si>
  <si>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60" eb="62">
      <t>ジョウキン</t>
    </rPh>
    <rPh sb="63" eb="64">
      <t>アツカ</t>
    </rPh>
    <phoneticPr fontId="1"/>
  </si>
  <si>
    <t>　(7) 短期入所生活介護の場合または共用型認知症対応型通所介護を提供している場合、利用者数を入力してください。（空床利用型の場合は記載不要です。）</t>
    <rPh sb="5" eb="7">
      <t>タンキ</t>
    </rPh>
    <rPh sb="7" eb="9">
      <t>ニュウショ</t>
    </rPh>
    <rPh sb="9" eb="11">
      <t>セイカツ</t>
    </rPh>
    <rPh sb="11" eb="13">
      <t>カイゴ</t>
    </rPh>
    <rPh sb="14" eb="16">
      <t>バアイ</t>
    </rPh>
    <rPh sb="42" eb="44">
      <t>リヨウ</t>
    </rPh>
    <rPh sb="44" eb="45">
      <t>シャ</t>
    </rPh>
    <rPh sb="45" eb="46">
      <t>スウ</t>
    </rPh>
    <rPh sb="47" eb="49">
      <t>ニュウリョク</t>
    </rPh>
    <rPh sb="57" eb="59">
      <t>クウショウ</t>
    </rPh>
    <rPh sb="59" eb="61">
      <t>リヨウ</t>
    </rPh>
    <rPh sb="61" eb="62">
      <t>ガタ</t>
    </rPh>
    <rPh sb="63" eb="65">
      <t>バアイ</t>
    </rPh>
    <rPh sb="66" eb="68">
      <t>キサイ</t>
    </rPh>
    <rPh sb="68" eb="70">
      <t>フヨウ</t>
    </rPh>
    <phoneticPr fontId="1"/>
  </si>
  <si>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1"/>
  </si>
  <si>
    <t>実績</t>
  </si>
  <si>
    <t>特別養護老人ホーム○○</t>
    <rPh sb="0" eb="2">
      <t>トクベツ</t>
    </rPh>
    <rPh sb="2" eb="4">
      <t>ヨウゴ</t>
    </rPh>
    <rPh sb="4" eb="6">
      <t>ロウジン</t>
    </rPh>
    <phoneticPr fontId="1"/>
  </si>
  <si>
    <t>特別養護老人ホーム○○</t>
    <rPh sb="0" eb="6">
      <t>トクベツヨウゴロウジン</t>
    </rPh>
    <phoneticPr fontId="1"/>
  </si>
  <si>
    <t>　当月の日数</t>
    <rPh sb="1" eb="3">
      <t>トウゲツ</t>
    </rPh>
    <rPh sb="4" eb="6">
      <t>ニッスウ</t>
    </rPh>
    <phoneticPr fontId="1"/>
  </si>
  <si>
    <t>事前提出資料③　従業者の勤務体制及び勤務形態一覧表</t>
  </si>
  <si>
    <t>【記載例】</t>
    <rPh sb="1" eb="3">
      <t>キサイ</t>
    </rPh>
    <rPh sb="3" eb="4">
      <t>レイ</t>
    </rPh>
    <phoneticPr fontId="1"/>
  </si>
  <si>
    <t>　　 ※事前提出資料は、「実績」で作成してください。</t>
  </si>
  <si>
    <t>　　　当該事業所における勤務時間が、当該事業所において定められている常勤の従業者が勤務すべき時間数に達していることをいいます。</t>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phoneticPr fontId="1"/>
  </si>
  <si>
    <t>従業者の勤務の体制及び勤務形態一覧表　記入方法　（指定介護老人福祉施設・短期入所生活介護）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シテイ</t>
    </rPh>
    <rPh sb="27" eb="29">
      <t>カイゴ</t>
    </rPh>
    <rPh sb="29" eb="31">
      <t>ロウジン</t>
    </rPh>
    <rPh sb="31" eb="33">
      <t>フクシ</t>
    </rPh>
    <rPh sb="33" eb="35">
      <t>シセツ</t>
    </rPh>
    <rPh sb="36" eb="38">
      <t>タンキ</t>
    </rPh>
    <rPh sb="38" eb="40">
      <t>ニュウショ</t>
    </rPh>
    <rPh sb="40" eb="42">
      <t>セイカツ</t>
    </rPh>
    <rPh sb="42" eb="44">
      <t>カイゴ</t>
    </rPh>
    <phoneticPr fontId="22"/>
  </si>
</sst>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0.0;[Red]\-#,##0.0"/>
    <numFmt numFmtId="177" formatCode="0.0_ ;[Red]\-0.0\ "/>
    <numFmt numFmtId="178" formatCode="0.0"/>
    <numFmt numFmtId="179" formatCode="#,##0.0&quot;人&quot;"/>
    <numFmt numFmtId="180" formatCode="h:mm;@"/>
    <numFmt numFmtId="181" formatCode="#,##0.0_ ;[Red]\-#,##0.0\ "/>
    <numFmt numFmtId="182" formatCode="#,##0&quot;人&quot;"/>
  </numFmts>
  <fonts count="23">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28"/>
      <color auto="1"/>
      <name val="ＭＳ ゴシック"/>
      <family val="3"/>
    </font>
    <font>
      <sz val="10"/>
      <color auto="1"/>
      <name val="HGSｺﾞｼｯｸM"/>
      <family val="3"/>
    </font>
    <font>
      <sz val="14"/>
      <color auto="1"/>
      <name val="HGSｺﾞｼｯｸM"/>
      <family val="3"/>
    </font>
    <font>
      <sz val="11"/>
      <color theme="1"/>
      <name val="游ゴシック"/>
      <family val="3"/>
      <scheme val="minor"/>
    </font>
    <font>
      <sz val="11"/>
      <color auto="1"/>
      <name val="HGSｺﾞｼｯｸM"/>
      <family val="3"/>
    </font>
    <font>
      <b/>
      <sz val="14"/>
      <color auto="1"/>
      <name val="HGSｺﾞｼｯｸM"/>
      <family val="3"/>
    </font>
    <font>
      <b/>
      <sz val="11"/>
      <color rgb="FFFF0000"/>
      <name val="游ゴシック"/>
      <family val="3"/>
      <scheme val="minor"/>
    </font>
    <font>
      <sz val="11"/>
      <color auto="1"/>
      <name val="游ゴシック"/>
      <family val="3"/>
      <scheme val="minor"/>
    </font>
    <font>
      <sz val="11"/>
      <color rgb="FFFF0000"/>
      <name val="游ゴシック"/>
      <family val="3"/>
      <scheme val="minor"/>
    </font>
    <font>
      <b/>
      <sz val="12"/>
      <color rgb="FFFF0000"/>
      <name val="HGSｺﾞｼｯｸM"/>
      <family val="3"/>
    </font>
    <font>
      <b/>
      <sz val="12"/>
      <color auto="1"/>
      <name val="HGSｺﾞｼｯｸM"/>
      <family val="3"/>
    </font>
    <font>
      <sz val="12"/>
      <color auto="1"/>
      <name val="HGSｺﾞｼｯｸE"/>
      <family val="3"/>
    </font>
    <font>
      <sz val="18"/>
      <color rgb="FFFF0000"/>
      <name val="HGSｺﾞｼｯｸM"/>
      <family val="3"/>
    </font>
    <font>
      <sz val="12"/>
      <color rgb="FFFF0000"/>
      <name val="游ゴシック"/>
      <family val="2"/>
      <scheme val="minor"/>
    </font>
    <font>
      <sz val="12"/>
      <color auto="1"/>
      <name val="游ゴシック"/>
      <family val="3"/>
      <scheme val="minor"/>
    </font>
    <font>
      <sz val="12"/>
      <color theme="1"/>
      <name val="游ゴシック"/>
      <family val="3"/>
      <scheme val="minor"/>
    </font>
    <font>
      <b/>
      <sz val="16"/>
      <color auto="1"/>
      <name val="ＭＳ Ｐゴシック"/>
      <family val="3"/>
    </font>
    <font>
      <sz val="6"/>
      <color auto="1"/>
      <name val="ＭＳ Ｐゴシック"/>
      <family val="3"/>
    </font>
  </fonts>
  <fills count="6">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8" tint="0.8"/>
        <bgColor indexed="64"/>
      </patternFill>
    </fill>
    <fill>
      <patternFill patternType="solid">
        <fgColor rgb="FFFFFFCC"/>
        <bgColor indexed="64"/>
      </patternFill>
    </fill>
  </fills>
  <borders count="118">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tted">
        <color indexed="64"/>
      </top>
      <bottom style="dotted">
        <color indexed="64"/>
      </bottom>
      <diagonal/>
    </border>
    <border>
      <left style="thin">
        <color indexed="64"/>
      </left>
      <right/>
      <top/>
      <bottom style="dashDot">
        <color indexed="64"/>
      </bottom>
      <diagonal/>
    </border>
    <border>
      <left style="thin">
        <color indexed="64"/>
      </left>
      <right/>
      <top style="thin">
        <color indexed="64"/>
      </top>
      <bottom style="dotted">
        <color indexed="64"/>
      </bottom>
      <diagonal/>
    </border>
    <border>
      <left/>
      <right/>
      <top style="dotted">
        <color indexed="64"/>
      </top>
      <bottom style="dotted">
        <color indexed="64"/>
      </bottom>
      <diagonal/>
    </border>
    <border>
      <left/>
      <right/>
      <top/>
      <bottom style="dashDot">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style="medium">
        <color indexed="64"/>
      </left>
      <right/>
      <top style="thin">
        <color indexed="64"/>
      </top>
      <bottom style="thin">
        <color indexed="64"/>
      </bottom>
      <diagonal/>
    </border>
    <border>
      <left style="thin">
        <color indexed="64"/>
      </left>
      <right style="double">
        <color indexed="64"/>
      </right>
      <top style="dotted">
        <color indexed="64"/>
      </top>
      <bottom style="dotted">
        <color indexed="64"/>
      </bottom>
      <diagonal/>
    </border>
    <border>
      <left style="thin">
        <color indexed="64"/>
      </left>
      <right style="double">
        <color indexed="64"/>
      </right>
      <top style="dotted">
        <color indexed="64"/>
      </top>
      <bottom style="thin">
        <color indexed="64"/>
      </bottom>
      <diagonal/>
    </border>
    <border>
      <left/>
      <right style="double">
        <color indexed="64"/>
      </right>
      <top style="thin">
        <color indexed="64"/>
      </top>
      <bottom style="dotted">
        <color indexed="64"/>
      </bottom>
      <diagonal/>
    </border>
    <border>
      <left style="thin">
        <color indexed="64"/>
      </left>
      <right style="double">
        <color indexed="64"/>
      </right>
      <top style="dotted">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right style="medium">
        <color indexed="64"/>
      </right>
      <top style="dotted">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diagonalUp="1">
      <left style="medium">
        <color indexed="64"/>
      </left>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diagonalUp="1">
      <left style="medium">
        <color indexed="64"/>
      </left>
      <right/>
      <top style="thin">
        <color indexed="64"/>
      </top>
      <bottom style="dotted">
        <color indexed="64"/>
      </bottom>
      <diagonal style="hair">
        <color indexed="64"/>
      </diagonal>
    </border>
    <border>
      <left style="medium">
        <color indexed="64"/>
      </left>
      <right/>
      <top style="dotted">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double">
        <color indexed="64"/>
      </right>
      <top style="medium">
        <color indexed="64"/>
      </top>
      <bottom/>
      <diagonal/>
    </border>
    <border>
      <left style="thin">
        <color indexed="64"/>
      </left>
      <right style="double">
        <color indexed="64"/>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490">
    <xf numFmtId="0" fontId="0" fillId="0" borderId="0" xfId="0">
      <alignment vertical="center"/>
    </xf>
    <xf numFmtId="0" fontId="2" fillId="0" borderId="0" xfId="0" applyFont="1" applyProtection="1">
      <alignment vertical="center"/>
    </xf>
    <xf numFmtId="0" fontId="3" fillId="0" borderId="0" xfId="0" applyFont="1" applyProtection="1">
      <alignment vertical="center"/>
    </xf>
    <xf numFmtId="0" fontId="4" fillId="0" borderId="0" xfId="0" applyFont="1" applyProtection="1">
      <alignment vertical="center"/>
    </xf>
    <xf numFmtId="0" fontId="5" fillId="0" borderId="0" xfId="0" applyFont="1" applyAlignment="1" applyProtection="1">
      <alignment horizontal="left" vertical="center"/>
    </xf>
    <xf numFmtId="0" fontId="3" fillId="2" borderId="0" xfId="0" applyFont="1" applyFill="1" applyBorder="1" applyAlignment="1" applyProtection="1">
      <alignment horizontal="left" vertical="center"/>
    </xf>
    <xf numFmtId="0" fontId="2" fillId="0" borderId="1"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2" borderId="0" xfId="0" applyFont="1" applyFill="1" applyBorder="1" applyAlignment="1" applyProtection="1">
      <alignment horizontal="center" vertical="center"/>
    </xf>
    <xf numFmtId="0" fontId="3" fillId="0" borderId="0" xfId="0" applyFont="1" applyBorder="1" applyAlignment="1" applyProtection="1">
      <alignment horizontal="left" vertical="center"/>
    </xf>
    <xf numFmtId="0" fontId="3" fillId="3" borderId="9" xfId="0" applyFont="1" applyFill="1" applyBorder="1" applyAlignment="1" applyProtection="1">
      <alignment horizontal="center" vertical="center"/>
      <protection locked="0"/>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2" fillId="4" borderId="13" xfId="0" applyFont="1" applyFill="1" applyBorder="1" applyAlignment="1" applyProtection="1">
      <alignment horizontal="center" vertical="center"/>
      <protection locked="0"/>
    </xf>
    <xf numFmtId="0" fontId="2" fillId="5" borderId="14" xfId="0" applyFont="1" applyFill="1" applyBorder="1" applyAlignment="1" applyProtection="1">
      <alignment horizontal="center" vertical="center"/>
      <protection locked="0"/>
    </xf>
    <xf numFmtId="0" fontId="2" fillId="4" borderId="14" xfId="0" applyFont="1" applyFill="1" applyBorder="1" applyAlignment="1" applyProtection="1">
      <alignment horizontal="center" vertical="center"/>
      <protection locked="0"/>
    </xf>
    <xf numFmtId="0" fontId="2" fillId="5" borderId="15" xfId="0" applyFont="1" applyFill="1" applyBorder="1" applyAlignment="1" applyProtection="1">
      <alignment horizontal="center" vertical="center"/>
      <protection locked="0"/>
    </xf>
    <xf numFmtId="0" fontId="3" fillId="3" borderId="16" xfId="0" applyFont="1" applyFill="1" applyBorder="1" applyAlignment="1" applyProtection="1">
      <alignment horizontal="center" vertical="center"/>
      <protection locked="0"/>
    </xf>
    <xf numFmtId="0" fontId="2" fillId="0" borderId="17" xfId="0" applyFont="1" applyBorder="1" applyAlignment="1" applyProtection="1">
      <alignment horizontal="center" vertical="center"/>
    </xf>
    <xf numFmtId="0" fontId="2" fillId="0" borderId="18" xfId="0" applyFont="1" applyBorder="1" applyAlignment="1" applyProtection="1">
      <alignment horizontal="center" vertical="center"/>
    </xf>
    <xf numFmtId="0" fontId="2" fillId="0" borderId="19" xfId="0" applyFont="1" applyBorder="1" applyAlignment="1" applyProtection="1">
      <alignment horizontal="center" vertical="center"/>
    </xf>
    <xf numFmtId="0" fontId="2" fillId="3" borderId="20" xfId="0"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protection locked="0"/>
    </xf>
    <xf numFmtId="0" fontId="2" fillId="3" borderId="21" xfId="0" applyFont="1" applyFill="1" applyBorder="1" applyAlignment="1" applyProtection="1">
      <alignment horizontal="center" vertical="center"/>
      <protection locked="0"/>
    </xf>
    <xf numFmtId="0" fontId="7" fillId="0" borderId="0" xfId="0" applyFont="1" applyProtection="1">
      <alignment vertical="center"/>
    </xf>
    <xf numFmtId="0" fontId="2" fillId="0" borderId="22"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23" xfId="0" applyFont="1" applyBorder="1" applyAlignment="1" applyProtection="1">
      <alignment horizontal="center" vertical="center"/>
    </xf>
    <xf numFmtId="0" fontId="2" fillId="3" borderId="24" xfId="0" applyFont="1" applyFill="1" applyBorder="1" applyAlignment="1" applyProtection="1">
      <alignment horizontal="center" vertical="center"/>
      <protection locked="0"/>
    </xf>
    <xf numFmtId="0" fontId="2" fillId="3" borderId="25" xfId="0" applyFont="1" applyFill="1" applyBorder="1" applyAlignment="1" applyProtection="1">
      <alignment horizontal="center" vertical="center"/>
      <protection locked="0"/>
    </xf>
    <xf numFmtId="0" fontId="2" fillId="3" borderId="26" xfId="0" applyFont="1" applyFill="1" applyBorder="1" applyAlignment="1" applyProtection="1">
      <alignment horizontal="center" vertical="center"/>
      <protection locked="0"/>
    </xf>
    <xf numFmtId="0" fontId="2" fillId="0" borderId="27" xfId="0" applyFont="1" applyBorder="1" applyAlignment="1" applyProtection="1">
      <alignment horizontal="center" vertical="center"/>
    </xf>
    <xf numFmtId="0" fontId="2" fillId="0" borderId="28" xfId="0" applyFont="1" applyBorder="1" applyAlignment="1" applyProtection="1">
      <alignment horizontal="center" vertical="center"/>
    </xf>
    <xf numFmtId="0" fontId="2" fillId="0" borderId="29" xfId="0" applyFont="1" applyBorder="1" applyAlignment="1" applyProtection="1">
      <alignment horizontal="center" vertical="center"/>
    </xf>
    <xf numFmtId="0" fontId="2" fillId="3" borderId="30" xfId="0" applyFont="1" applyFill="1" applyBorder="1" applyAlignment="1" applyProtection="1">
      <alignment horizontal="center" vertical="center"/>
      <protection locked="0"/>
    </xf>
    <xf numFmtId="0" fontId="2" fillId="3" borderId="16" xfId="0" applyFont="1" applyFill="1" applyBorder="1" applyAlignment="1" applyProtection="1">
      <alignment horizontal="center" vertical="center"/>
      <protection locked="0"/>
    </xf>
    <xf numFmtId="0" fontId="2" fillId="3" borderId="31" xfId="0" applyFont="1" applyFill="1" applyBorder="1" applyAlignment="1" applyProtection="1">
      <alignment horizontal="center" vertical="center"/>
      <protection locked="0"/>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3" fillId="2" borderId="0" xfId="0" applyFont="1" applyFill="1" applyBorder="1" applyAlignment="1" applyProtection="1">
      <alignment horizontal="center" vertical="center"/>
    </xf>
    <xf numFmtId="0" fontId="3" fillId="0" borderId="0" xfId="0" applyFont="1" applyBorder="1" applyProtection="1">
      <alignment vertical="center"/>
    </xf>
    <xf numFmtId="0" fontId="2" fillId="0" borderId="0" xfId="0" applyFont="1" applyAlignment="1" applyProtection="1">
      <alignment horizontal="left" vertical="center"/>
    </xf>
    <xf numFmtId="0" fontId="2" fillId="0" borderId="22"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23" xfId="0" applyFont="1" applyBorder="1" applyAlignment="1" applyProtection="1">
      <alignment horizontal="center" vertical="center" wrapText="1"/>
    </xf>
    <xf numFmtId="0" fontId="2" fillId="4" borderId="17" xfId="0" applyFont="1" applyFill="1" applyBorder="1" applyAlignment="1" applyProtection="1">
      <alignment horizontal="center" vertical="center" shrinkToFit="1"/>
      <protection locked="0"/>
    </xf>
    <xf numFmtId="0" fontId="2" fillId="4" borderId="18" xfId="0" applyFont="1" applyFill="1" applyBorder="1" applyAlignment="1" applyProtection="1">
      <alignment horizontal="center" vertical="center" shrinkToFit="1"/>
      <protection locked="0"/>
    </xf>
    <xf numFmtId="0" fontId="2" fillId="4" borderId="32" xfId="0" applyFont="1" applyFill="1" applyBorder="1" applyAlignment="1" applyProtection="1">
      <alignment horizontal="center" vertical="center" shrinkToFit="1"/>
      <protection locked="0"/>
    </xf>
    <xf numFmtId="0" fontId="2" fillId="4" borderId="33" xfId="0" applyFont="1" applyFill="1" applyBorder="1" applyAlignment="1" applyProtection="1">
      <alignment horizontal="center" vertical="center" shrinkToFit="1"/>
      <protection locked="0"/>
    </xf>
    <xf numFmtId="0" fontId="2" fillId="4" borderId="19" xfId="0" applyFont="1" applyFill="1" applyBorder="1" applyAlignment="1" applyProtection="1">
      <alignment horizontal="center" vertical="center" shrinkToFit="1"/>
      <protection locked="0"/>
    </xf>
    <xf numFmtId="0" fontId="2" fillId="2" borderId="0" xfId="0" applyFont="1" applyFill="1" applyBorder="1" applyAlignment="1" applyProtection="1">
      <alignment horizontal="center" vertical="center" shrinkToFit="1"/>
    </xf>
    <xf numFmtId="0" fontId="2" fillId="0" borderId="0" xfId="0" applyFont="1" applyFill="1" applyAlignment="1" applyProtection="1">
      <alignment vertical="center" textRotation="90"/>
    </xf>
    <xf numFmtId="0" fontId="2" fillId="0" borderId="27" xfId="0" applyFont="1" applyBorder="1" applyAlignment="1" applyProtection="1">
      <alignment horizontal="center" vertical="center" wrapText="1"/>
    </xf>
    <xf numFmtId="0" fontId="2" fillId="0" borderId="28" xfId="0" applyFont="1" applyBorder="1" applyAlignment="1" applyProtection="1">
      <alignment horizontal="center" vertical="center" wrapText="1"/>
    </xf>
    <xf numFmtId="0" fontId="2" fillId="0" borderId="29" xfId="0" applyFont="1" applyBorder="1" applyAlignment="1" applyProtection="1">
      <alignment horizontal="center" vertical="center" wrapText="1"/>
    </xf>
    <xf numFmtId="0" fontId="2" fillId="4" borderId="27" xfId="0" applyFont="1" applyFill="1" applyBorder="1" applyAlignment="1" applyProtection="1">
      <alignment horizontal="center" vertical="center" shrinkToFit="1"/>
      <protection locked="0"/>
    </xf>
    <xf numFmtId="0" fontId="2" fillId="4" borderId="28" xfId="0" applyFont="1" applyFill="1" applyBorder="1" applyAlignment="1" applyProtection="1">
      <alignment horizontal="center" vertical="center" shrinkToFit="1"/>
      <protection locked="0"/>
    </xf>
    <xf numFmtId="0" fontId="2" fillId="4" borderId="34" xfId="0" applyFont="1" applyFill="1" applyBorder="1" applyAlignment="1" applyProtection="1">
      <alignment horizontal="center" vertical="center" shrinkToFit="1"/>
      <protection locked="0"/>
    </xf>
    <xf numFmtId="0" fontId="2" fillId="4" borderId="35" xfId="0" applyFont="1" applyFill="1" applyBorder="1" applyAlignment="1" applyProtection="1">
      <alignment horizontal="center" vertical="center" shrinkToFit="1"/>
      <protection locked="0"/>
    </xf>
    <xf numFmtId="0" fontId="2" fillId="4" borderId="29" xfId="0" applyFont="1" applyFill="1" applyBorder="1" applyAlignment="1" applyProtection="1">
      <alignment horizontal="center" vertical="center" shrinkToFit="1"/>
      <protection locked="0"/>
    </xf>
    <xf numFmtId="0" fontId="2" fillId="0" borderId="17" xfId="0" applyFont="1" applyBorder="1" applyAlignment="1" applyProtection="1">
      <alignment horizontal="center" vertical="center" wrapText="1"/>
    </xf>
    <xf numFmtId="0" fontId="2" fillId="0" borderId="18"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2" fillId="4" borderId="17" xfId="0" applyFont="1" applyFill="1" applyBorder="1" applyAlignment="1" applyProtection="1">
      <alignment horizontal="center" vertical="center" wrapText="1"/>
      <protection locked="0"/>
    </xf>
    <xf numFmtId="0" fontId="2" fillId="4" borderId="18" xfId="0" applyFont="1" applyFill="1" applyBorder="1" applyAlignment="1" applyProtection="1">
      <alignment horizontal="center" vertical="center" wrapText="1"/>
      <protection locked="0"/>
    </xf>
    <xf numFmtId="0" fontId="2" fillId="4" borderId="32" xfId="0" applyFont="1" applyFill="1" applyBorder="1" applyAlignment="1" applyProtection="1">
      <alignment horizontal="center" vertical="center" wrapText="1"/>
      <protection locked="0"/>
    </xf>
    <xf numFmtId="0" fontId="2" fillId="4" borderId="33" xfId="0" applyFont="1" applyFill="1" applyBorder="1" applyAlignment="1" applyProtection="1">
      <alignment horizontal="center" vertical="center" wrapText="1"/>
      <protection locked="0"/>
    </xf>
    <xf numFmtId="0" fontId="2" fillId="4" borderId="19"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center" vertical="center" wrapText="1"/>
    </xf>
    <xf numFmtId="0" fontId="4" fillId="0" borderId="0" xfId="0" applyFont="1" applyAlignment="1" applyProtection="1">
      <alignment horizontal="left" vertical="center"/>
    </xf>
    <xf numFmtId="20" fontId="3" fillId="2" borderId="0" xfId="0" applyNumberFormat="1" applyFont="1" applyFill="1" applyBorder="1" applyAlignment="1" applyProtection="1">
      <alignment vertical="center"/>
    </xf>
    <xf numFmtId="0" fontId="2" fillId="4" borderId="27" xfId="0" applyFont="1" applyFill="1" applyBorder="1" applyAlignment="1" applyProtection="1">
      <alignment horizontal="center" vertical="center" wrapText="1"/>
      <protection locked="0"/>
    </xf>
    <xf numFmtId="0" fontId="2" fillId="4" borderId="28" xfId="0" applyFont="1" applyFill="1" applyBorder="1" applyAlignment="1" applyProtection="1">
      <alignment horizontal="center" vertical="center" wrapText="1"/>
      <protection locked="0"/>
    </xf>
    <xf numFmtId="0" fontId="2" fillId="4" borderId="34" xfId="0" applyFont="1" applyFill="1" applyBorder="1" applyAlignment="1" applyProtection="1">
      <alignment horizontal="center" vertical="center" wrapText="1"/>
      <protection locked="0"/>
    </xf>
    <xf numFmtId="0" fontId="2" fillId="4" borderId="35" xfId="0" applyFont="1" applyFill="1" applyBorder="1" applyAlignment="1" applyProtection="1">
      <alignment horizontal="center" vertical="center" wrapText="1"/>
      <protection locked="0"/>
    </xf>
    <xf numFmtId="0" fontId="2" fillId="4" borderId="29" xfId="0" applyFont="1" applyFill="1" applyBorder="1" applyAlignment="1" applyProtection="1">
      <alignment horizontal="center" vertical="center" wrapText="1"/>
      <protection locked="0"/>
    </xf>
    <xf numFmtId="0" fontId="7" fillId="0" borderId="0"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36" xfId="0" applyFont="1" applyFill="1" applyBorder="1" applyAlignment="1" applyProtection="1">
      <alignment horizontal="center" vertical="center"/>
    </xf>
    <xf numFmtId="0" fontId="2" fillId="0" borderId="37" xfId="0" applyFont="1" applyFill="1" applyBorder="1" applyAlignment="1" applyProtection="1">
      <alignment horizontal="center" vertical="center"/>
    </xf>
    <xf numFmtId="0" fontId="2" fillId="0" borderId="0" xfId="0" applyFont="1" applyFill="1" applyBorder="1" applyAlignment="1" applyProtection="1">
      <alignment horizontal="left" vertical="center"/>
    </xf>
    <xf numFmtId="176" fontId="2" fillId="0" borderId="37" xfId="0" applyNumberFormat="1" applyFont="1" applyFill="1" applyBorder="1" applyAlignment="1" applyProtection="1">
      <alignment horizontal="center" vertical="center"/>
    </xf>
    <xf numFmtId="0" fontId="2" fillId="0" borderId="0" xfId="0" applyFont="1" applyFill="1" applyAlignment="1" applyProtection="1">
      <alignment vertical="center"/>
    </xf>
    <xf numFmtId="0" fontId="2" fillId="0" borderId="0" xfId="0" applyFont="1" applyFill="1" applyAlignment="1" applyProtection="1">
      <alignment horizontal="left" vertical="center" wrapText="1"/>
    </xf>
    <xf numFmtId="0" fontId="3" fillId="2" borderId="9" xfId="0" applyFont="1" applyFill="1" applyBorder="1" applyAlignment="1" applyProtection="1">
      <alignment horizontal="center" vertical="center"/>
    </xf>
    <xf numFmtId="0" fontId="2" fillId="4" borderId="22" xfId="0" applyFont="1" applyFill="1" applyBorder="1" applyAlignment="1" applyProtection="1">
      <alignment horizontal="center" vertical="center" shrinkToFit="1"/>
      <protection locked="0"/>
    </xf>
    <xf numFmtId="0" fontId="2" fillId="4" borderId="0" xfId="0" applyFont="1" applyFill="1" applyBorder="1" applyAlignment="1" applyProtection="1">
      <alignment horizontal="center" vertical="center" shrinkToFit="1"/>
      <protection locked="0"/>
    </xf>
    <xf numFmtId="0" fontId="2" fillId="4" borderId="38" xfId="0" applyFont="1" applyFill="1" applyBorder="1" applyAlignment="1" applyProtection="1">
      <alignment horizontal="center" vertical="center" shrinkToFit="1"/>
      <protection locked="0"/>
    </xf>
    <xf numFmtId="0" fontId="2" fillId="4" borderId="36" xfId="0" applyFont="1" applyFill="1" applyBorder="1" applyAlignment="1" applyProtection="1">
      <alignment horizontal="center" vertical="center" shrinkToFit="1"/>
      <protection locked="0"/>
    </xf>
    <xf numFmtId="0" fontId="2" fillId="4" borderId="23" xfId="0" applyFont="1" applyFill="1" applyBorder="1" applyAlignment="1" applyProtection="1">
      <alignment horizontal="center" vertical="center" shrinkToFit="1"/>
      <protection locked="0"/>
    </xf>
    <xf numFmtId="0" fontId="3" fillId="2" borderId="16" xfId="0" applyFont="1" applyFill="1" applyBorder="1" applyAlignment="1" applyProtection="1">
      <alignment horizontal="center" vertical="center"/>
    </xf>
    <xf numFmtId="0" fontId="2" fillId="0" borderId="37" xfId="0" applyFont="1" applyFill="1" applyBorder="1" applyAlignment="1" applyProtection="1">
      <alignment horizontal="right" vertical="center"/>
    </xf>
    <xf numFmtId="0" fontId="4" fillId="0" borderId="0" xfId="0" applyFont="1" applyAlignment="1" applyProtection="1">
      <alignment horizontal="right" vertical="center"/>
    </xf>
    <xf numFmtId="20" fontId="3" fillId="0" borderId="0" xfId="0" applyNumberFormat="1" applyFont="1" applyBorder="1" applyAlignment="1" applyProtection="1">
      <alignment vertical="center"/>
    </xf>
    <xf numFmtId="0" fontId="2" fillId="3" borderId="17" xfId="0" applyFont="1" applyFill="1" applyBorder="1" applyAlignment="1" applyProtection="1">
      <alignment horizontal="left" vertical="center" wrapText="1"/>
      <protection locked="0"/>
    </xf>
    <xf numFmtId="0" fontId="2" fillId="3" borderId="18" xfId="0" applyFont="1" applyFill="1" applyBorder="1" applyAlignment="1" applyProtection="1">
      <alignment horizontal="left" vertical="center" wrapText="1"/>
      <protection locked="0"/>
    </xf>
    <xf numFmtId="0" fontId="2" fillId="3" borderId="33" xfId="0" applyFont="1" applyFill="1" applyBorder="1" applyAlignment="1" applyProtection="1">
      <alignment horizontal="left" vertical="center" wrapText="1"/>
      <protection locked="0"/>
    </xf>
    <xf numFmtId="0" fontId="2" fillId="3" borderId="32" xfId="0" applyFont="1" applyFill="1" applyBorder="1" applyAlignment="1" applyProtection="1">
      <alignment horizontal="left" vertical="center" wrapText="1"/>
      <protection locked="0"/>
    </xf>
    <xf numFmtId="0" fontId="2" fillId="3" borderId="19" xfId="0" applyFont="1" applyFill="1" applyBorder="1" applyAlignment="1" applyProtection="1">
      <alignment horizontal="left" vertical="center" wrapText="1"/>
      <protection locked="0"/>
    </xf>
    <xf numFmtId="0" fontId="2" fillId="2" borderId="0" xfId="0" applyFont="1" applyFill="1" applyBorder="1" applyAlignment="1" applyProtection="1">
      <alignment horizontal="left" vertical="center" wrapText="1"/>
    </xf>
    <xf numFmtId="177" fontId="2" fillId="0" borderId="37" xfId="0" applyNumberFormat="1" applyFont="1" applyFill="1" applyBorder="1" applyAlignment="1" applyProtection="1">
      <alignment horizontal="right" vertical="center"/>
    </xf>
    <xf numFmtId="0" fontId="2" fillId="3" borderId="22" xfId="0" applyFont="1" applyFill="1" applyBorder="1" applyAlignment="1" applyProtection="1">
      <alignment horizontal="left" vertical="center" wrapText="1"/>
      <protection locked="0"/>
    </xf>
    <xf numFmtId="0" fontId="2" fillId="3" borderId="0" xfId="0" applyFont="1" applyFill="1" applyBorder="1" applyAlignment="1" applyProtection="1">
      <alignment horizontal="left" vertical="center" wrapText="1"/>
      <protection locked="0"/>
    </xf>
    <xf numFmtId="0" fontId="2" fillId="3" borderId="36" xfId="0" applyFont="1" applyFill="1" applyBorder="1" applyAlignment="1" applyProtection="1">
      <alignment horizontal="left" vertical="center" wrapText="1"/>
      <protection locked="0"/>
    </xf>
    <xf numFmtId="0" fontId="2" fillId="3" borderId="38" xfId="0" applyFont="1" applyFill="1" applyBorder="1" applyAlignment="1" applyProtection="1">
      <alignment horizontal="left" vertical="center" wrapText="1"/>
      <protection locked="0"/>
    </xf>
    <xf numFmtId="0" fontId="2" fillId="3" borderId="23" xfId="0" applyFont="1" applyFill="1" applyBorder="1" applyAlignment="1" applyProtection="1">
      <alignment horizontal="left" vertical="center" wrapText="1"/>
      <protection locked="0"/>
    </xf>
    <xf numFmtId="178" fontId="2" fillId="0" borderId="37" xfId="0" applyNumberFormat="1" applyFont="1" applyFill="1" applyBorder="1" applyAlignment="1" applyProtection="1">
      <alignment horizontal="center" vertical="center"/>
    </xf>
    <xf numFmtId="0" fontId="3" fillId="2" borderId="0" xfId="0" applyFont="1" applyFill="1" applyBorder="1" applyAlignment="1" applyProtection="1">
      <alignment vertical="center"/>
    </xf>
    <xf numFmtId="0" fontId="2" fillId="3" borderId="27" xfId="0" applyFont="1" applyFill="1" applyBorder="1" applyAlignment="1" applyProtection="1">
      <alignment horizontal="left" vertical="center" wrapText="1"/>
      <protection locked="0"/>
    </xf>
    <xf numFmtId="0" fontId="2" fillId="3" borderId="28" xfId="0" applyFont="1" applyFill="1" applyBorder="1" applyAlignment="1" applyProtection="1">
      <alignment horizontal="left" vertical="center" wrapText="1"/>
      <protection locked="0"/>
    </xf>
    <xf numFmtId="0" fontId="2" fillId="3" borderId="35" xfId="0" applyFont="1" applyFill="1" applyBorder="1" applyAlignment="1" applyProtection="1">
      <alignment horizontal="left" vertical="center" wrapText="1"/>
      <protection locked="0"/>
    </xf>
    <xf numFmtId="0" fontId="2" fillId="3" borderId="34" xfId="0" applyFont="1" applyFill="1" applyBorder="1" applyAlignment="1" applyProtection="1">
      <alignment horizontal="left" vertical="center" wrapText="1"/>
      <protection locked="0"/>
    </xf>
    <xf numFmtId="0" fontId="2" fillId="3" borderId="29" xfId="0" applyFont="1" applyFill="1" applyBorder="1" applyAlignment="1" applyProtection="1">
      <alignment horizontal="left" vertical="center" wrapText="1"/>
      <protection locked="0"/>
    </xf>
    <xf numFmtId="0" fontId="2" fillId="0" borderId="3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2" fillId="3" borderId="39" xfId="0" applyFont="1" applyFill="1" applyBorder="1" applyAlignment="1" applyProtection="1">
      <alignment horizontal="left" vertical="center" wrapText="1"/>
    </xf>
    <xf numFmtId="0" fontId="2" fillId="3" borderId="40" xfId="0" applyFont="1" applyFill="1" applyBorder="1" applyAlignment="1" applyProtection="1">
      <alignment horizontal="left" vertical="center" wrapText="1"/>
    </xf>
    <xf numFmtId="0" fontId="2" fillId="3" borderId="42" xfId="0" applyFont="1" applyFill="1" applyBorder="1" applyAlignment="1" applyProtection="1">
      <alignment horizontal="left" vertical="center" wrapText="1"/>
    </xf>
    <xf numFmtId="0" fontId="2" fillId="3" borderId="43" xfId="0" applyFont="1" applyFill="1" applyBorder="1" applyAlignment="1" applyProtection="1">
      <alignment horizontal="left" vertical="center" wrapText="1"/>
    </xf>
    <xf numFmtId="0" fontId="2" fillId="3" borderId="41" xfId="0" applyFont="1" applyFill="1" applyBorder="1" applyAlignment="1" applyProtection="1">
      <alignment horizontal="left" vertical="center" wrapText="1"/>
    </xf>
    <xf numFmtId="0" fontId="2" fillId="3" borderId="22"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0" fontId="2" fillId="3" borderId="34" xfId="0" applyFont="1" applyFill="1" applyBorder="1" applyAlignment="1" applyProtection="1">
      <alignment horizontal="left" vertical="center" wrapText="1"/>
    </xf>
    <xf numFmtId="0" fontId="2" fillId="3" borderId="28" xfId="0" applyFont="1" applyFill="1" applyBorder="1" applyAlignment="1" applyProtection="1">
      <alignment horizontal="left" vertical="center" wrapText="1"/>
    </xf>
    <xf numFmtId="0" fontId="2" fillId="3" borderId="35" xfId="0" applyFont="1" applyFill="1" applyBorder="1" applyAlignment="1" applyProtection="1">
      <alignment horizontal="left" vertical="center" wrapText="1"/>
    </xf>
    <xf numFmtId="0" fontId="2" fillId="3" borderId="29" xfId="0" applyFont="1" applyFill="1" applyBorder="1" applyAlignment="1" applyProtection="1">
      <alignment horizontal="left" vertical="center" wrapText="1"/>
    </xf>
    <xf numFmtId="0" fontId="7" fillId="0" borderId="0" xfId="0" applyFont="1" applyBorder="1" applyAlignment="1" applyProtection="1">
      <alignment horizontal="left" vertical="center"/>
    </xf>
    <xf numFmtId="0" fontId="9" fillId="0" borderId="17" xfId="0" applyFont="1" applyBorder="1" applyAlignment="1" applyProtection="1">
      <alignment vertical="center"/>
    </xf>
    <xf numFmtId="0" fontId="9" fillId="0" borderId="44" xfId="0" applyFont="1" applyBorder="1" applyAlignment="1" applyProtection="1">
      <alignment vertical="center"/>
    </xf>
    <xf numFmtId="0" fontId="9" fillId="0" borderId="45" xfId="0" applyFont="1" applyBorder="1" applyAlignment="1" applyProtection="1">
      <alignment vertical="center"/>
    </xf>
    <xf numFmtId="0" fontId="9" fillId="0" borderId="32" xfId="0" applyFont="1" applyBorder="1" applyAlignment="1" applyProtection="1">
      <alignment vertical="center"/>
    </xf>
    <xf numFmtId="0" fontId="9" fillId="0" borderId="33" xfId="0" applyFont="1" applyBorder="1" applyAlignment="1" applyProtection="1">
      <alignment vertical="center"/>
    </xf>
    <xf numFmtId="0" fontId="9" fillId="0" borderId="46" xfId="0" applyFont="1" applyBorder="1" applyAlignment="1" applyProtection="1">
      <alignment vertical="center"/>
    </xf>
    <xf numFmtId="0" fontId="9" fillId="0" borderId="19" xfId="0" applyFont="1" applyBorder="1" applyAlignment="1" applyProtection="1">
      <alignment vertical="center"/>
    </xf>
    <xf numFmtId="0" fontId="9" fillId="2" borderId="0" xfId="0" applyFont="1" applyFill="1" applyBorder="1" applyAlignment="1" applyProtection="1">
      <alignment vertical="center"/>
    </xf>
    <xf numFmtId="0" fontId="2" fillId="3" borderId="37" xfId="0" applyFont="1" applyFill="1" applyBorder="1" applyAlignment="1" applyProtection="1">
      <alignment horizontal="right" vertical="center"/>
      <protection locked="0"/>
    </xf>
    <xf numFmtId="0" fontId="9" fillId="0" borderId="22" xfId="0" applyFont="1" applyBorder="1" applyAlignment="1" applyProtection="1">
      <alignment vertical="center"/>
    </xf>
    <xf numFmtId="0" fontId="9" fillId="0" borderId="47" xfId="0" applyFont="1" applyBorder="1" applyAlignment="1" applyProtection="1">
      <alignment vertical="center"/>
    </xf>
    <xf numFmtId="0" fontId="9" fillId="0" borderId="36" xfId="0" applyFont="1" applyBorder="1" applyAlignment="1" applyProtection="1">
      <alignment vertical="center"/>
    </xf>
    <xf numFmtId="0" fontId="9" fillId="0" borderId="38" xfId="0" applyFont="1" applyBorder="1" applyAlignment="1" applyProtection="1">
      <alignment vertical="center"/>
    </xf>
    <xf numFmtId="0" fontId="9" fillId="0" borderId="0" xfId="0" applyFont="1" applyBorder="1" applyAlignment="1" applyProtection="1">
      <alignment vertical="center"/>
    </xf>
    <xf numFmtId="0" fontId="9" fillId="0" borderId="48" xfId="0" applyFont="1" applyBorder="1" applyAlignment="1" applyProtection="1">
      <alignment vertical="center"/>
    </xf>
    <xf numFmtId="0" fontId="9" fillId="0" borderId="49" xfId="0" applyFont="1" applyBorder="1" applyAlignment="1" applyProtection="1">
      <alignment vertical="center"/>
    </xf>
    <xf numFmtId="0" fontId="9" fillId="0" borderId="50" xfId="0" applyFont="1" applyBorder="1" applyAlignment="1" applyProtection="1">
      <alignment vertical="center"/>
    </xf>
    <xf numFmtId="0" fontId="9" fillId="0" borderId="23" xfId="0" applyFont="1" applyBorder="1" applyAlignment="1" applyProtection="1">
      <alignment vertical="center"/>
    </xf>
    <xf numFmtId="178" fontId="2" fillId="3" borderId="37" xfId="0" applyNumberFormat="1" applyFont="1" applyFill="1" applyBorder="1" applyAlignment="1" applyProtection="1">
      <alignment horizontal="right" vertical="center"/>
      <protection locked="0"/>
    </xf>
    <xf numFmtId="176" fontId="2" fillId="3" borderId="37" xfId="1" applyNumberFormat="1" applyFont="1" applyFill="1" applyBorder="1" applyAlignment="1" applyProtection="1">
      <alignment horizontal="right" vertical="center"/>
      <protection locked="0"/>
    </xf>
    <xf numFmtId="176" fontId="2" fillId="0" borderId="37" xfId="1" applyNumberFormat="1" applyFont="1" applyFill="1" applyBorder="1" applyAlignment="1" applyProtection="1">
      <alignment horizontal="right" vertical="center"/>
    </xf>
    <xf numFmtId="0" fontId="2" fillId="0" borderId="0" xfId="0" applyFont="1" applyFill="1" applyBorder="1" applyAlignment="1" applyProtection="1">
      <alignment horizontal="right" vertical="center"/>
    </xf>
    <xf numFmtId="0" fontId="6" fillId="0" borderId="22" xfId="0" applyFont="1" applyBorder="1" applyAlignment="1" applyProtection="1">
      <alignment vertical="center"/>
    </xf>
    <xf numFmtId="0" fontId="6" fillId="0" borderId="47" xfId="0" applyFont="1" applyBorder="1" applyAlignment="1" applyProtection="1">
      <alignment vertical="center"/>
    </xf>
    <xf numFmtId="0" fontId="6" fillId="0" borderId="48" xfId="0" applyFont="1" applyBorder="1" applyAlignment="1" applyProtection="1">
      <alignment vertical="center"/>
    </xf>
    <xf numFmtId="0" fontId="6" fillId="0" borderId="38" xfId="0" applyFont="1" applyBorder="1" applyAlignment="1" applyProtection="1">
      <alignment vertical="center"/>
    </xf>
    <xf numFmtId="0" fontId="6" fillId="0" borderId="0" xfId="0" applyFont="1" applyBorder="1" applyAlignment="1" applyProtection="1">
      <alignment vertical="center"/>
    </xf>
    <xf numFmtId="0" fontId="6" fillId="0" borderId="36" xfId="0" applyFont="1" applyBorder="1" applyAlignment="1" applyProtection="1">
      <alignment vertical="center"/>
    </xf>
    <xf numFmtId="0" fontId="6" fillId="0" borderId="49" xfId="0" applyFont="1" applyBorder="1" applyAlignment="1" applyProtection="1">
      <alignment vertical="center"/>
    </xf>
    <xf numFmtId="0" fontId="6" fillId="0" borderId="50" xfId="0" applyFont="1" applyBorder="1" applyAlignment="1" applyProtection="1">
      <alignment vertical="center"/>
    </xf>
    <xf numFmtId="0" fontId="6" fillId="0" borderId="23" xfId="0" applyFont="1" applyBorder="1" applyAlignment="1" applyProtection="1">
      <alignment vertical="center"/>
    </xf>
    <xf numFmtId="0" fontId="6" fillId="2" borderId="0" xfId="0" applyFont="1" applyFill="1" applyBorder="1" applyAlignment="1" applyProtection="1">
      <alignment vertical="center"/>
    </xf>
    <xf numFmtId="179" fontId="2" fillId="2" borderId="37" xfId="0" applyNumberFormat="1" applyFont="1" applyFill="1" applyBorder="1" applyAlignment="1" applyProtection="1">
      <alignment horizontal="center" vertical="center"/>
    </xf>
    <xf numFmtId="0" fontId="3" fillId="0" borderId="0" xfId="0" applyFont="1" applyBorder="1" applyAlignment="1" applyProtection="1">
      <alignment horizontal="right" vertical="center"/>
    </xf>
    <xf numFmtId="0" fontId="2" fillId="0" borderId="51" xfId="0" applyFont="1" applyBorder="1" applyAlignment="1" applyProtection="1">
      <alignment horizontal="center" vertical="center" wrapText="1"/>
    </xf>
    <xf numFmtId="0" fontId="2" fillId="0" borderId="52" xfId="0" applyFont="1" applyBorder="1" applyAlignment="1" applyProtection="1">
      <alignment horizontal="center" vertical="center" wrapText="1"/>
    </xf>
    <xf numFmtId="0" fontId="2" fillId="0" borderId="53" xfId="0" applyFont="1" applyBorder="1" applyAlignment="1" applyProtection="1">
      <alignment horizontal="center" vertical="center" wrapText="1"/>
    </xf>
    <xf numFmtId="0" fontId="6" fillId="0" borderId="51" xfId="0" applyFont="1" applyBorder="1" applyAlignment="1" applyProtection="1">
      <alignment vertical="center"/>
    </xf>
    <xf numFmtId="0" fontId="6" fillId="0" borderId="54" xfId="0" applyFont="1" applyBorder="1" applyAlignment="1" applyProtection="1">
      <alignment vertical="center"/>
    </xf>
    <xf numFmtId="0" fontId="6" fillId="0" borderId="55" xfId="0" applyFont="1" applyBorder="1" applyAlignment="1" applyProtection="1">
      <alignment horizontal="center" vertical="center"/>
    </xf>
    <xf numFmtId="0" fontId="6" fillId="0" borderId="56" xfId="0" applyFont="1" applyBorder="1" applyAlignment="1" applyProtection="1">
      <alignment vertical="center"/>
    </xf>
    <xf numFmtId="0" fontId="6" fillId="0" borderId="52" xfId="0" applyFont="1" applyBorder="1" applyAlignment="1" applyProtection="1">
      <alignment horizontal="center" vertical="center"/>
    </xf>
    <xf numFmtId="0" fontId="6" fillId="0" borderId="57" xfId="0" applyFont="1" applyBorder="1" applyAlignment="1" applyProtection="1">
      <alignment horizontal="center" vertical="center"/>
    </xf>
    <xf numFmtId="0" fontId="6" fillId="0" borderId="52" xfId="0" applyFont="1" applyBorder="1" applyAlignment="1" applyProtection="1">
      <alignment vertical="center"/>
    </xf>
    <xf numFmtId="0" fontId="6" fillId="0" borderId="58" xfId="0" applyFont="1" applyBorder="1" applyAlignment="1" applyProtection="1">
      <alignment horizontal="center" vertical="center"/>
    </xf>
    <xf numFmtId="0" fontId="6" fillId="0" borderId="59" xfId="0" applyFont="1" applyBorder="1" applyAlignment="1" applyProtection="1">
      <alignment vertical="center"/>
    </xf>
    <xf numFmtId="0" fontId="6" fillId="0" borderId="53" xfId="0" applyFont="1" applyBorder="1" applyAlignment="1" applyProtection="1">
      <alignment horizontal="center" vertical="center"/>
    </xf>
    <xf numFmtId="0" fontId="6" fillId="2" borderId="0" xfId="0" applyFont="1" applyFill="1" applyBorder="1" applyAlignment="1" applyProtection="1">
      <alignment horizontal="center" vertical="center"/>
    </xf>
    <xf numFmtId="178" fontId="3" fillId="0" borderId="0" xfId="0" applyNumberFormat="1" applyFont="1" applyBorder="1" applyAlignment="1" applyProtection="1">
      <alignment horizontal="center" vertical="center"/>
    </xf>
    <xf numFmtId="0" fontId="2" fillId="0" borderId="25" xfId="0" applyFont="1" applyFill="1" applyBorder="1" applyAlignment="1" applyProtection="1">
      <alignment horizontal="center" vertical="center"/>
    </xf>
    <xf numFmtId="0" fontId="2" fillId="0" borderId="16" xfId="0" applyFont="1" applyBorder="1" applyAlignment="1" applyProtection="1">
      <alignment horizontal="center" vertical="center"/>
    </xf>
    <xf numFmtId="0" fontId="2" fillId="0" borderId="31" xfId="0" applyNumberFormat="1" applyFont="1" applyFill="1" applyBorder="1" applyAlignment="1" applyProtection="1">
      <alignment horizontal="center" vertical="center" wrapText="1"/>
    </xf>
    <xf numFmtId="0" fontId="2" fillId="0" borderId="60" xfId="0" applyFont="1" applyBorder="1" applyAlignment="1" applyProtection="1">
      <alignment horizontal="center" vertical="center" shrinkToFit="1"/>
    </xf>
    <xf numFmtId="0" fontId="2" fillId="0" borderId="61" xfId="0" applyFont="1" applyBorder="1" applyAlignment="1" applyProtection="1">
      <alignment horizontal="center" vertical="center" shrinkToFit="1"/>
    </xf>
    <xf numFmtId="0" fontId="2" fillId="4" borderId="62" xfId="0" applyFont="1" applyFill="1" applyBorder="1" applyAlignment="1" applyProtection="1">
      <alignment horizontal="center" vertical="center" shrinkToFit="1"/>
      <protection locked="0"/>
    </xf>
    <xf numFmtId="0" fontId="2" fillId="0" borderId="63" xfId="0" applyFont="1" applyBorder="1" applyAlignment="1" applyProtection="1">
      <alignment horizontal="center" vertical="center" shrinkToFit="1"/>
    </xf>
    <xf numFmtId="0" fontId="2" fillId="0" borderId="0" xfId="0" applyFont="1" applyFill="1" applyBorder="1" applyAlignment="1" applyProtection="1">
      <alignment horizontal="centerContinuous" vertical="center"/>
    </xf>
    <xf numFmtId="0" fontId="2" fillId="3" borderId="9" xfId="0" applyFont="1" applyFill="1" applyBorder="1" applyAlignment="1" applyProtection="1">
      <alignment horizontal="right" vertical="center"/>
      <protection locked="0"/>
    </xf>
    <xf numFmtId="0" fontId="2" fillId="0" borderId="9" xfId="0" applyFont="1" applyFill="1" applyBorder="1" applyAlignment="1" applyProtection="1">
      <alignment horizontal="center" vertical="center"/>
    </xf>
    <xf numFmtId="0" fontId="2" fillId="0" borderId="9" xfId="0" applyFont="1" applyFill="1" applyBorder="1" applyAlignment="1" applyProtection="1">
      <alignment horizontal="right" vertical="center"/>
    </xf>
    <xf numFmtId="0" fontId="2" fillId="0" borderId="64" xfId="0" applyNumberFormat="1" applyFont="1" applyFill="1" applyBorder="1" applyAlignment="1" applyProtection="1">
      <alignment horizontal="center" vertical="center" wrapText="1"/>
    </xf>
    <xf numFmtId="0" fontId="2" fillId="0" borderId="65" xfId="0" applyFont="1" applyBorder="1" applyAlignment="1" applyProtection="1">
      <alignment horizontal="center" vertical="center" shrinkToFit="1"/>
    </xf>
    <xf numFmtId="0" fontId="2" fillId="0" borderId="66" xfId="0" applyFont="1" applyBorder="1" applyAlignment="1" applyProtection="1">
      <alignment horizontal="center" vertical="center" shrinkToFit="1"/>
    </xf>
    <xf numFmtId="0" fontId="2" fillId="4" borderId="67" xfId="0" applyFont="1" applyFill="1" applyBorder="1" applyAlignment="1" applyProtection="1">
      <alignment horizontal="center" vertical="center" shrinkToFit="1"/>
      <protection locked="0"/>
    </xf>
    <xf numFmtId="0" fontId="2" fillId="4" borderId="68" xfId="0" applyFont="1" applyFill="1" applyBorder="1" applyAlignment="1" applyProtection="1">
      <alignment horizontal="center" vertical="center" shrinkToFit="1"/>
      <protection locked="0"/>
    </xf>
    <xf numFmtId="0" fontId="2" fillId="0" borderId="69" xfId="0" applyFont="1" applyBorder="1" applyAlignment="1" applyProtection="1">
      <alignment horizontal="center" vertical="center" shrinkToFit="1"/>
    </xf>
    <xf numFmtId="0" fontId="2" fillId="3" borderId="16" xfId="0" applyFont="1" applyFill="1" applyBorder="1" applyAlignment="1" applyProtection="1">
      <alignment horizontal="right" vertical="center"/>
      <protection locked="0"/>
    </xf>
    <xf numFmtId="0" fontId="2" fillId="0" borderId="16" xfId="0" applyFont="1" applyFill="1" applyBorder="1" applyAlignment="1" applyProtection="1">
      <alignment horizontal="right" vertical="center"/>
    </xf>
    <xf numFmtId="0" fontId="10" fillId="0" borderId="0" xfId="0" applyFont="1" applyFill="1" applyAlignment="1" applyProtection="1">
      <alignment horizontal="right" vertical="center"/>
    </xf>
    <xf numFmtId="20" fontId="3" fillId="2" borderId="9" xfId="0" applyNumberFormat="1" applyFont="1" applyFill="1" applyBorder="1" applyAlignment="1" applyProtection="1">
      <alignment horizontal="center" vertical="center"/>
    </xf>
    <xf numFmtId="20" fontId="3" fillId="3" borderId="9" xfId="0" applyNumberFormat="1" applyFont="1" applyFill="1" applyBorder="1" applyAlignment="1" applyProtection="1">
      <alignment horizontal="center" vertical="center"/>
      <protection locked="0"/>
    </xf>
    <xf numFmtId="0" fontId="2" fillId="2" borderId="0" xfId="0" applyFont="1" applyFill="1" applyProtection="1">
      <alignment vertical="center"/>
    </xf>
    <xf numFmtId="0" fontId="10" fillId="3" borderId="0" xfId="0" applyFont="1" applyFill="1" applyAlignment="1" applyProtection="1">
      <alignment horizontal="center" vertical="center"/>
      <protection locked="0"/>
    </xf>
    <xf numFmtId="20" fontId="3" fillId="2" borderId="25" xfId="0" applyNumberFormat="1" applyFont="1" applyFill="1" applyBorder="1" applyAlignment="1" applyProtection="1">
      <alignment horizontal="center" vertical="center"/>
    </xf>
    <xf numFmtId="20" fontId="3" fillId="3" borderId="25" xfId="0" applyNumberFormat="1" applyFont="1" applyFill="1" applyBorder="1" applyAlignment="1" applyProtection="1">
      <alignment horizontal="center" vertical="center"/>
      <protection locked="0"/>
    </xf>
    <xf numFmtId="20" fontId="3" fillId="2" borderId="16" xfId="0" applyNumberFormat="1" applyFont="1" applyFill="1" applyBorder="1" applyAlignment="1" applyProtection="1">
      <alignment horizontal="center" vertical="center"/>
    </xf>
    <xf numFmtId="20" fontId="3" fillId="3" borderId="16" xfId="0" applyNumberFormat="1" applyFont="1" applyFill="1" applyBorder="1" applyAlignment="1" applyProtection="1">
      <alignment horizontal="center" vertical="center"/>
      <protection locked="0"/>
    </xf>
    <xf numFmtId="0" fontId="2" fillId="2" borderId="37" xfId="0" applyFont="1" applyFill="1" applyBorder="1" applyAlignment="1" applyProtection="1">
      <alignment horizontal="center" vertical="center"/>
    </xf>
    <xf numFmtId="0" fontId="10" fillId="0" borderId="0" xfId="0" applyFont="1" applyFill="1" applyAlignment="1" applyProtection="1">
      <alignment horizontal="center" vertical="center"/>
    </xf>
    <xf numFmtId="0" fontId="4" fillId="2" borderId="0" xfId="0" applyFont="1" applyFill="1" applyAlignment="1" applyProtection="1">
      <alignment vertical="center"/>
    </xf>
    <xf numFmtId="0" fontId="4" fillId="0" borderId="0" xfId="0" applyFont="1" applyAlignment="1" applyProtection="1">
      <alignment horizontal="center" vertical="center"/>
    </xf>
    <xf numFmtId="0" fontId="2" fillId="0" borderId="70" xfId="0" applyFont="1" applyFill="1" applyBorder="1" applyAlignment="1" applyProtection="1">
      <alignment horizontal="center" vertical="center"/>
    </xf>
    <xf numFmtId="0" fontId="2" fillId="0" borderId="71" xfId="0" applyFont="1" applyBorder="1" applyAlignment="1" applyProtection="1">
      <alignment horizontal="center" vertical="center"/>
    </xf>
    <xf numFmtId="0" fontId="2" fillId="0" borderId="72" xfId="0" applyNumberFormat="1" applyFont="1" applyFill="1" applyBorder="1" applyAlignment="1" applyProtection="1">
      <alignment horizontal="center" vertical="center" wrapText="1"/>
    </xf>
    <xf numFmtId="0" fontId="2" fillId="4" borderId="73" xfId="0" applyFont="1" applyFill="1" applyBorder="1" applyAlignment="1" applyProtection="1">
      <alignment horizontal="center" vertical="center" shrinkToFit="1"/>
      <protection locked="0"/>
    </xf>
    <xf numFmtId="0" fontId="2" fillId="0" borderId="74" xfId="0" applyFont="1" applyBorder="1" applyAlignment="1" applyProtection="1">
      <alignment horizontal="center" vertical="center" shrinkToFit="1"/>
    </xf>
    <xf numFmtId="0" fontId="2" fillId="0" borderId="75" xfId="0" applyFont="1" applyBorder="1" applyAlignment="1" applyProtection="1">
      <alignment horizontal="center" vertical="center" shrinkToFit="1"/>
    </xf>
    <xf numFmtId="0" fontId="2" fillId="4" borderId="76" xfId="0" applyFont="1" applyFill="1" applyBorder="1" applyAlignment="1" applyProtection="1">
      <alignment horizontal="center" vertical="center" shrinkToFit="1"/>
      <protection locked="0"/>
    </xf>
    <xf numFmtId="0" fontId="2" fillId="0" borderId="77" xfId="0" applyFont="1" applyBorder="1" applyAlignment="1" applyProtection="1">
      <alignment horizontal="center" vertical="center" shrinkToFit="1"/>
    </xf>
    <xf numFmtId="0" fontId="2" fillId="0" borderId="78" xfId="0" applyFont="1" applyFill="1" applyBorder="1" applyAlignment="1" applyProtection="1">
      <alignment horizontal="center" vertical="center"/>
    </xf>
    <xf numFmtId="0" fontId="2" fillId="0" borderId="14" xfId="0" applyFont="1" applyBorder="1" applyAlignment="1" applyProtection="1">
      <alignment horizontal="center" vertical="center"/>
    </xf>
    <xf numFmtId="0" fontId="2" fillId="0" borderId="15" xfId="0" applyNumberFormat="1" applyFont="1" applyFill="1" applyBorder="1" applyAlignment="1" applyProtection="1">
      <alignment horizontal="center" vertical="center" wrapText="1"/>
    </xf>
    <xf numFmtId="0" fontId="2" fillId="4" borderId="10" xfId="0" applyFont="1" applyFill="1" applyBorder="1" applyAlignment="1" applyProtection="1">
      <alignment horizontal="center" vertical="center" shrinkToFit="1"/>
      <protection locked="0"/>
    </xf>
    <xf numFmtId="0" fontId="10" fillId="0" borderId="0" xfId="0" applyFont="1" applyFill="1" applyAlignment="1" applyProtection="1">
      <alignment vertical="center"/>
    </xf>
    <xf numFmtId="0" fontId="4" fillId="2" borderId="0" xfId="0" applyFont="1" applyFill="1" applyProtection="1">
      <alignment vertical="center"/>
    </xf>
    <xf numFmtId="0" fontId="4" fillId="2" borderId="0" xfId="0" applyFont="1" applyFill="1" applyAlignment="1" applyProtection="1">
      <alignment horizontal="center" vertical="center"/>
    </xf>
    <xf numFmtId="178" fontId="2" fillId="2" borderId="37" xfId="0" applyNumberFormat="1" applyFont="1" applyFill="1" applyBorder="1" applyAlignment="1" applyProtection="1">
      <alignment horizontal="center" vertical="center"/>
    </xf>
    <xf numFmtId="0" fontId="4" fillId="0" borderId="0" xfId="0" applyFont="1" applyBorder="1" applyAlignment="1" applyProtection="1">
      <alignment vertical="center"/>
    </xf>
    <xf numFmtId="0" fontId="4" fillId="0" borderId="0" xfId="0" applyFont="1" applyBorder="1" applyAlignment="1" applyProtection="1">
      <alignment horizontal="center" vertical="center"/>
    </xf>
    <xf numFmtId="0" fontId="3" fillId="3" borderId="37" xfId="0" applyFont="1" applyFill="1" applyBorder="1" applyAlignment="1" applyProtection="1">
      <alignment horizontal="center" vertical="center"/>
      <protection locked="0"/>
    </xf>
    <xf numFmtId="0" fontId="6" fillId="0" borderId="0" xfId="0" applyFont="1" applyBorder="1" applyAlignment="1" applyProtection="1">
      <alignment horizontal="left"/>
    </xf>
    <xf numFmtId="178" fontId="3" fillId="0" borderId="0" xfId="0" applyNumberFormat="1" applyFont="1" applyBorder="1" applyAlignment="1" applyProtection="1">
      <alignment vertical="center"/>
    </xf>
    <xf numFmtId="0" fontId="2" fillId="0" borderId="0" xfId="0" applyFont="1" applyFill="1" applyAlignment="1" applyProtection="1">
      <alignment horizontal="centerContinuous" vertical="center"/>
    </xf>
    <xf numFmtId="179" fontId="2" fillId="0" borderId="37" xfId="0" applyNumberFormat="1" applyFont="1" applyFill="1" applyBorder="1" applyAlignment="1" applyProtection="1">
      <alignment horizontal="center" vertical="center"/>
    </xf>
    <xf numFmtId="0" fontId="4" fillId="4" borderId="0" xfId="0" applyFont="1" applyFill="1" applyAlignment="1" applyProtection="1">
      <alignment horizontal="center" vertical="center" shrinkToFit="1"/>
      <protection locked="0"/>
    </xf>
    <xf numFmtId="0" fontId="4" fillId="3" borderId="0" xfId="0" applyFont="1" applyFill="1" applyAlignment="1" applyProtection="1">
      <alignment horizontal="center" vertical="center"/>
      <protection locked="0"/>
    </xf>
    <xf numFmtId="0" fontId="4" fillId="5" borderId="0" xfId="0" applyFont="1" applyFill="1" applyAlignment="1" applyProtection="1">
      <alignment horizontal="center" vertical="center" shrinkToFit="1"/>
      <protection locked="0"/>
    </xf>
    <xf numFmtId="0" fontId="3" fillId="0" borderId="0" xfId="0" applyFont="1" applyAlignment="1" applyProtection="1">
      <alignment horizontal="center" vertical="center"/>
    </xf>
    <xf numFmtId="0" fontId="4" fillId="0" borderId="0" xfId="0" applyFont="1" applyBorder="1" applyProtection="1">
      <alignment vertical="center"/>
    </xf>
    <xf numFmtId="0" fontId="2" fillId="0" borderId="79" xfId="0" applyFont="1" applyBorder="1" applyAlignment="1" applyProtection="1">
      <alignment horizontal="center" vertical="center" shrinkToFit="1"/>
    </xf>
    <xf numFmtId="0" fontId="2" fillId="0" borderId="80" xfId="0" applyFont="1" applyBorder="1" applyAlignment="1" applyProtection="1">
      <alignment horizontal="center" vertical="center" shrinkToFit="1"/>
    </xf>
    <xf numFmtId="0" fontId="2" fillId="4" borderId="81" xfId="0" applyFont="1" applyFill="1" applyBorder="1" applyAlignment="1" applyProtection="1">
      <alignment horizontal="center" vertical="center" shrinkToFit="1"/>
      <protection locked="0"/>
    </xf>
    <xf numFmtId="0" fontId="2" fillId="0" borderId="82" xfId="0" applyFont="1" applyBorder="1" applyAlignment="1" applyProtection="1">
      <alignment horizontal="center" vertical="center" shrinkToFit="1"/>
    </xf>
    <xf numFmtId="0" fontId="3" fillId="3" borderId="37" xfId="0" applyFont="1" applyFill="1" applyBorder="1" applyAlignment="1" applyProtection="1">
      <alignment horizontal="center" vertical="center" shrinkToFit="1"/>
      <protection locked="0"/>
    </xf>
    <xf numFmtId="0" fontId="2" fillId="0" borderId="83" xfId="0" applyFont="1" applyFill="1" applyBorder="1" applyAlignment="1" applyProtection="1">
      <alignment horizontal="center" vertical="center" wrapText="1"/>
    </xf>
    <xf numFmtId="0" fontId="2" fillId="0" borderId="84" xfId="0" applyFont="1" applyFill="1" applyBorder="1" applyAlignment="1" applyProtection="1">
      <alignment horizontal="center" vertical="center" wrapText="1"/>
    </xf>
    <xf numFmtId="0" fontId="2" fillId="0" borderId="85" xfId="0" applyFont="1" applyFill="1" applyBorder="1" applyAlignment="1" applyProtection="1">
      <alignment horizontal="center" vertical="center" wrapText="1"/>
    </xf>
    <xf numFmtId="0" fontId="2" fillId="0" borderId="86" xfId="0" applyFont="1" applyBorder="1" applyAlignment="1" applyProtection="1">
      <alignment horizontal="center" vertical="center" wrapText="1"/>
    </xf>
    <xf numFmtId="0" fontId="2" fillId="0" borderId="87" xfId="0" applyFont="1" applyBorder="1" applyAlignment="1" applyProtection="1">
      <alignment horizontal="center" vertical="center" wrapText="1"/>
    </xf>
    <xf numFmtId="0" fontId="2" fillId="0" borderId="88" xfId="0" applyFont="1" applyBorder="1" applyAlignment="1" applyProtection="1">
      <alignment horizontal="center" vertical="center" wrapText="1"/>
    </xf>
    <xf numFmtId="0" fontId="2" fillId="0" borderId="89" xfId="0" applyFont="1" applyBorder="1" applyAlignment="1" applyProtection="1">
      <alignment horizontal="center" vertical="center" wrapText="1"/>
    </xf>
    <xf numFmtId="0" fontId="2" fillId="0" borderId="90" xfId="0" applyFont="1" applyBorder="1" applyAlignment="1" applyProtection="1">
      <alignment horizontal="center" vertical="center" wrapText="1"/>
    </xf>
    <xf numFmtId="0" fontId="2" fillId="0" borderId="91" xfId="0" applyFont="1" applyBorder="1" applyAlignment="1" applyProtection="1">
      <alignment horizontal="center" vertical="center" wrapText="1"/>
    </xf>
    <xf numFmtId="0" fontId="2" fillId="0" borderId="54" xfId="0" applyFont="1" applyBorder="1" applyAlignment="1" applyProtection="1">
      <alignment horizontal="center" vertical="center" wrapText="1"/>
    </xf>
    <xf numFmtId="0" fontId="2" fillId="0" borderId="58" xfId="0" applyFont="1" applyBorder="1" applyAlignment="1" applyProtection="1">
      <alignment horizontal="center" vertical="center" wrapText="1"/>
    </xf>
    <xf numFmtId="0" fontId="2" fillId="0" borderId="92" xfId="0" applyFont="1" applyBorder="1" applyAlignment="1" applyProtection="1">
      <alignment horizontal="center" vertical="center" wrapText="1"/>
    </xf>
    <xf numFmtId="0" fontId="2" fillId="0" borderId="93" xfId="0" applyFont="1" applyBorder="1" applyAlignment="1" applyProtection="1">
      <alignment horizontal="center" vertical="center" wrapText="1"/>
    </xf>
    <xf numFmtId="0" fontId="3" fillId="2" borderId="0" xfId="0" quotePrefix="1" applyFont="1" applyFill="1" applyBorder="1" applyAlignment="1" applyProtection="1">
      <alignment vertical="center"/>
    </xf>
    <xf numFmtId="0" fontId="2" fillId="0" borderId="94" xfId="0" applyFont="1" applyBorder="1" applyAlignment="1" applyProtection="1">
      <alignment horizontal="center" vertical="center" wrapText="1"/>
    </xf>
    <xf numFmtId="0" fontId="2" fillId="0" borderId="95" xfId="0" applyFont="1" applyBorder="1" applyAlignment="1" applyProtection="1">
      <alignment horizontal="center" vertical="center" wrapText="1"/>
    </xf>
    <xf numFmtId="0" fontId="2" fillId="0" borderId="96" xfId="0" applyFont="1" applyBorder="1" applyAlignment="1" applyProtection="1">
      <alignment horizontal="center" vertical="center" wrapText="1"/>
    </xf>
    <xf numFmtId="178" fontId="2" fillId="0" borderId="97" xfId="0" applyNumberFormat="1" applyFont="1" applyBorder="1" applyAlignment="1" applyProtection="1">
      <alignment horizontal="center" vertical="center" wrapText="1"/>
    </xf>
    <xf numFmtId="178" fontId="2" fillId="0" borderId="98" xfId="0" applyNumberFormat="1" applyFont="1" applyBorder="1" applyAlignment="1" applyProtection="1">
      <alignment horizontal="center" vertical="center" wrapText="1"/>
    </xf>
    <xf numFmtId="178" fontId="2" fillId="0" borderId="99" xfId="0" applyNumberFormat="1" applyFont="1" applyBorder="1" applyAlignment="1" applyProtection="1">
      <alignment horizontal="center" vertical="center" wrapText="1"/>
    </xf>
    <xf numFmtId="178" fontId="2" fillId="0" borderId="100" xfId="0" applyNumberFormat="1" applyFont="1" applyBorder="1" applyAlignment="1" applyProtection="1">
      <alignment horizontal="center" vertical="center" wrapText="1"/>
    </xf>
    <xf numFmtId="178" fontId="2" fillId="0" borderId="101" xfId="0" applyNumberFormat="1" applyFont="1" applyBorder="1" applyAlignment="1" applyProtection="1">
      <alignment horizontal="center" vertical="center" wrapText="1"/>
    </xf>
    <xf numFmtId="1" fontId="2" fillId="2" borderId="0" xfId="0" applyNumberFormat="1" applyFont="1" applyFill="1" applyBorder="1" applyAlignment="1" applyProtection="1">
      <alignment horizontal="center" vertical="center" wrapText="1"/>
    </xf>
    <xf numFmtId="0" fontId="3" fillId="4" borderId="9" xfId="0" applyFont="1" applyFill="1" applyBorder="1" applyAlignment="1" applyProtection="1">
      <alignment horizontal="center" vertical="center"/>
      <protection locked="0"/>
    </xf>
    <xf numFmtId="178" fontId="2" fillId="0" borderId="91" xfId="0" applyNumberFormat="1" applyFont="1" applyBorder="1" applyAlignment="1" applyProtection="1">
      <alignment horizontal="center" vertical="center" wrapText="1"/>
    </xf>
    <xf numFmtId="178" fontId="2" fillId="0" borderId="54" xfId="0" applyNumberFormat="1" applyFont="1" applyBorder="1" applyAlignment="1" applyProtection="1">
      <alignment horizontal="center" vertical="center" wrapText="1"/>
    </xf>
    <xf numFmtId="178" fontId="2" fillId="0" borderId="58" xfId="0" applyNumberFormat="1" applyFont="1" applyBorder="1" applyAlignment="1" applyProtection="1">
      <alignment horizontal="center" vertical="center" wrapText="1"/>
    </xf>
    <xf numFmtId="178" fontId="2" fillId="0" borderId="92" xfId="0" applyNumberFormat="1" applyFont="1" applyBorder="1" applyAlignment="1" applyProtection="1">
      <alignment horizontal="center" vertical="center" wrapText="1"/>
    </xf>
    <xf numFmtId="178" fontId="2" fillId="0" borderId="93" xfId="0" applyNumberFormat="1" applyFont="1" applyBorder="1" applyAlignment="1" applyProtection="1">
      <alignment horizontal="center" vertical="center" wrapText="1"/>
    </xf>
    <xf numFmtId="0" fontId="3" fillId="5" borderId="25" xfId="0" applyFont="1" applyFill="1" applyBorder="1" applyAlignment="1" applyProtection="1">
      <alignment horizontal="center" vertical="center"/>
      <protection locked="0"/>
    </xf>
    <xf numFmtId="0" fontId="2" fillId="3" borderId="94" xfId="0" applyFont="1" applyFill="1" applyBorder="1" applyAlignment="1" applyProtection="1">
      <alignment horizontal="left" vertical="center" wrapText="1"/>
      <protection locked="0"/>
    </xf>
    <xf numFmtId="0" fontId="2" fillId="3" borderId="95" xfId="0" applyFont="1" applyFill="1" applyBorder="1" applyAlignment="1" applyProtection="1">
      <alignment horizontal="left" vertical="center" wrapText="1"/>
      <protection locked="0"/>
    </xf>
    <xf numFmtId="0" fontId="2" fillId="3" borderId="102" xfId="0" applyFont="1" applyFill="1" applyBorder="1" applyAlignment="1" applyProtection="1">
      <alignment horizontal="left" vertical="center" wrapText="1"/>
      <protection locked="0"/>
    </xf>
    <xf numFmtId="0" fontId="2" fillId="3" borderId="103" xfId="0" applyFont="1" applyFill="1" applyBorder="1" applyAlignment="1" applyProtection="1">
      <alignment horizontal="left" vertical="center" wrapText="1"/>
      <protection locked="0"/>
    </xf>
    <xf numFmtId="0" fontId="2" fillId="3" borderId="96" xfId="0" applyFont="1" applyFill="1" applyBorder="1" applyAlignment="1" applyProtection="1">
      <alignment horizontal="left" vertical="center" wrapText="1"/>
      <protection locked="0"/>
    </xf>
    <xf numFmtId="0" fontId="2" fillId="2" borderId="0" xfId="0" applyFont="1" applyFill="1" applyBorder="1" applyAlignment="1" applyProtection="1">
      <alignment vertical="center" wrapText="1"/>
    </xf>
    <xf numFmtId="179" fontId="2" fillId="2" borderId="0" xfId="0" applyNumberFormat="1" applyFont="1" applyFill="1" applyBorder="1" applyAlignment="1" applyProtection="1">
      <alignment vertical="center"/>
    </xf>
    <xf numFmtId="0" fontId="3" fillId="5" borderId="16" xfId="0" applyFont="1" applyFill="1" applyBorder="1" applyAlignment="1" applyProtection="1">
      <alignment horizontal="center" vertical="center"/>
      <protection locked="0"/>
    </xf>
    <xf numFmtId="0" fontId="3" fillId="0" borderId="0" xfId="0" applyFont="1" applyAlignment="1" applyProtection="1">
      <alignment horizontal="right" vertical="center"/>
    </xf>
    <xf numFmtId="0" fontId="2" fillId="3" borderId="51" xfId="0" applyFont="1" applyFill="1" applyBorder="1" applyAlignment="1" applyProtection="1">
      <alignment horizontal="left" vertical="center" wrapText="1"/>
      <protection locked="0"/>
    </xf>
    <xf numFmtId="0" fontId="2" fillId="3" borderId="52" xfId="0" applyFont="1" applyFill="1" applyBorder="1" applyAlignment="1" applyProtection="1">
      <alignment horizontal="left" vertical="center" wrapText="1"/>
      <protection locked="0"/>
    </xf>
    <xf numFmtId="0" fontId="2" fillId="3" borderId="57" xfId="0" applyFont="1" applyFill="1" applyBorder="1" applyAlignment="1" applyProtection="1">
      <alignment horizontal="left" vertical="center" wrapText="1"/>
      <protection locked="0"/>
    </xf>
    <xf numFmtId="0" fontId="2" fillId="3" borderId="56" xfId="0" applyFont="1" applyFill="1" applyBorder="1" applyAlignment="1" applyProtection="1">
      <alignment horizontal="left" vertical="center" wrapText="1"/>
      <protection locked="0"/>
    </xf>
    <xf numFmtId="0" fontId="2" fillId="3" borderId="53" xfId="0" applyFont="1" applyFill="1" applyBorder="1" applyAlignment="1" applyProtection="1">
      <alignment horizontal="left" vertical="center" wrapText="1"/>
      <protection locked="0"/>
    </xf>
    <xf numFmtId="0" fontId="2" fillId="0" borderId="0" xfId="0" applyFont="1" applyAlignment="1" applyProtection="1">
      <alignment horizontal="right" vertical="center"/>
    </xf>
    <xf numFmtId="0" fontId="0" fillId="2" borderId="0" xfId="0" applyFill="1" applyProtection="1">
      <alignment vertical="center"/>
    </xf>
    <xf numFmtId="0" fontId="0" fillId="2" borderId="0" xfId="0" applyFill="1" applyAlignment="1" applyProtection="1">
      <alignment horizontal="center" vertical="center"/>
    </xf>
    <xf numFmtId="0" fontId="11" fillId="2" borderId="0" xfId="0" applyFont="1" applyFill="1" applyAlignment="1" applyProtection="1">
      <alignment horizontal="left" vertical="center"/>
    </xf>
    <xf numFmtId="0" fontId="0" fillId="2" borderId="0" xfId="0" applyFill="1" applyAlignment="1" applyProtection="1">
      <alignment horizontal="left" vertical="center"/>
    </xf>
    <xf numFmtId="0" fontId="0" fillId="2" borderId="0" xfId="0" applyFill="1" applyAlignment="1" applyProtection="1">
      <alignment horizontal="center" vertical="center" shrinkToFit="1"/>
    </xf>
    <xf numFmtId="0" fontId="0" fillId="3" borderId="37" xfId="0" applyFill="1" applyBorder="1" applyAlignment="1" applyProtection="1">
      <alignment horizontal="center" vertical="center"/>
      <protection locked="0"/>
    </xf>
    <xf numFmtId="0" fontId="0" fillId="3" borderId="42" xfId="0" applyFill="1" applyBorder="1" applyAlignment="1" applyProtection="1">
      <alignment horizontal="center" vertical="center"/>
      <protection locked="0"/>
    </xf>
    <xf numFmtId="0" fontId="0" fillId="3" borderId="40" xfId="0" applyFill="1" applyBorder="1" applyAlignment="1" applyProtection="1">
      <alignment horizontal="center" vertical="center"/>
      <protection locked="0"/>
    </xf>
    <xf numFmtId="0" fontId="12" fillId="3" borderId="43" xfId="0" applyFont="1" applyFill="1" applyBorder="1" applyAlignment="1" applyProtection="1">
      <alignment horizontal="center" vertical="center"/>
      <protection locked="0"/>
    </xf>
    <xf numFmtId="0" fontId="13" fillId="2" borderId="0" xfId="0" applyFont="1" applyFill="1" applyProtection="1">
      <alignment vertical="center"/>
    </xf>
    <xf numFmtId="0" fontId="0" fillId="2" borderId="37" xfId="0" applyFill="1" applyBorder="1" applyAlignment="1" applyProtection="1">
      <alignment horizontal="center" vertical="center"/>
    </xf>
    <xf numFmtId="20" fontId="0" fillId="3" borderId="37" xfId="0" applyNumberFormat="1" applyFill="1" applyBorder="1" applyAlignment="1" applyProtection="1">
      <alignment horizontal="center" vertical="center"/>
      <protection locked="0"/>
    </xf>
    <xf numFmtId="20" fontId="0" fillId="2" borderId="37" xfId="0" applyNumberFormat="1" applyFill="1" applyBorder="1" applyAlignment="1" applyProtection="1">
      <alignment horizontal="center" vertical="center"/>
    </xf>
    <xf numFmtId="0" fontId="0" fillId="2" borderId="0" xfId="0" applyFill="1" applyAlignment="1" applyProtection="1">
      <alignment horizontal="right" vertical="center"/>
    </xf>
    <xf numFmtId="0" fontId="13" fillId="2" borderId="0" xfId="0" applyFont="1" applyFill="1" applyAlignment="1" applyProtection="1">
      <alignment horizontal="left" vertical="center"/>
    </xf>
    <xf numFmtId="180" fontId="0" fillId="2" borderId="37" xfId="0" applyNumberFormat="1" applyFill="1" applyBorder="1" applyAlignment="1" applyProtection="1">
      <alignment horizontal="center" vertical="center"/>
    </xf>
    <xf numFmtId="0" fontId="0" fillId="2" borderId="42" xfId="0" applyFill="1" applyBorder="1" applyAlignment="1" applyProtection="1">
      <alignment horizontal="center" vertical="center"/>
    </xf>
    <xf numFmtId="0" fontId="0" fillId="2" borderId="43" xfId="0" applyFill="1" applyBorder="1" applyAlignment="1" applyProtection="1">
      <alignment horizontal="center" vertical="center"/>
    </xf>
    <xf numFmtId="0" fontId="6" fillId="0" borderId="4" xfId="0" applyFont="1" applyBorder="1" applyAlignment="1" applyProtection="1">
      <alignment horizontal="center" vertical="center" wrapText="1"/>
    </xf>
    <xf numFmtId="0" fontId="6" fillId="0" borderId="5"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2" fillId="4" borderId="1" xfId="0" applyFont="1" applyFill="1" applyBorder="1" applyAlignment="1" applyProtection="1">
      <alignment horizontal="center" vertical="center"/>
    </xf>
    <xf numFmtId="0" fontId="2" fillId="5" borderId="2" xfId="0" applyFont="1" applyFill="1" applyBorder="1" applyAlignment="1" applyProtection="1">
      <alignment horizontal="center" vertical="center"/>
    </xf>
    <xf numFmtId="0" fontId="2" fillId="4" borderId="2" xfId="0" applyFont="1" applyFill="1" applyBorder="1" applyAlignment="1" applyProtection="1">
      <alignment horizontal="center" vertical="center"/>
    </xf>
    <xf numFmtId="0" fontId="2" fillId="5" borderId="3" xfId="0" applyFont="1" applyFill="1" applyBorder="1" applyAlignment="1" applyProtection="1">
      <alignment horizontal="center" vertical="center"/>
    </xf>
    <xf numFmtId="0" fontId="2" fillId="0" borderId="94" xfId="0" applyFont="1" applyBorder="1" applyAlignment="1" applyProtection="1">
      <alignment horizontal="center" vertical="center"/>
    </xf>
    <xf numFmtId="0" fontId="2" fillId="0" borderId="95" xfId="0" applyFont="1" applyBorder="1" applyAlignment="1" applyProtection="1">
      <alignment horizontal="center" vertical="center"/>
    </xf>
    <xf numFmtId="0" fontId="2" fillId="0" borderId="96" xfId="0" applyFont="1" applyBorder="1" applyAlignment="1" applyProtection="1">
      <alignment horizontal="center" vertical="center"/>
    </xf>
    <xf numFmtId="0" fontId="2" fillId="4" borderId="104" xfId="0" applyFont="1" applyFill="1" applyBorder="1" applyAlignment="1" applyProtection="1">
      <alignment horizontal="center" vertical="center"/>
    </xf>
    <xf numFmtId="0" fontId="2" fillId="5" borderId="78" xfId="0" applyFont="1" applyFill="1" applyBorder="1" applyAlignment="1" applyProtection="1">
      <alignment horizontal="center" vertical="center"/>
    </xf>
    <xf numFmtId="0" fontId="2" fillId="4" borderId="78" xfId="0" applyFont="1" applyFill="1" applyBorder="1" applyAlignment="1" applyProtection="1">
      <alignment horizontal="center" vertical="center"/>
    </xf>
    <xf numFmtId="0" fontId="2" fillId="5" borderId="105" xfId="0" applyFont="1" applyFill="1" applyBorder="1" applyAlignment="1" applyProtection="1">
      <alignment horizontal="center" vertical="center"/>
    </xf>
    <xf numFmtId="0" fontId="2" fillId="5" borderId="24" xfId="0" applyFont="1" applyFill="1" applyBorder="1" applyAlignment="1" applyProtection="1">
      <alignment horizontal="center" vertical="center"/>
    </xf>
    <xf numFmtId="0" fontId="2" fillId="5" borderId="25" xfId="0" applyFont="1" applyFill="1" applyBorder="1" applyAlignment="1" applyProtection="1">
      <alignment horizontal="center" vertical="center"/>
    </xf>
    <xf numFmtId="0" fontId="2" fillId="5" borderId="26" xfId="0" applyFont="1" applyFill="1" applyBorder="1" applyAlignment="1" applyProtection="1">
      <alignment horizontal="center" vertical="center"/>
    </xf>
    <xf numFmtId="0" fontId="2" fillId="0" borderId="51" xfId="0" applyFont="1" applyBorder="1" applyAlignment="1" applyProtection="1">
      <alignment horizontal="center" vertical="center"/>
    </xf>
    <xf numFmtId="0" fontId="2" fillId="0" borderId="52" xfId="0" applyFont="1" applyBorder="1" applyAlignment="1" applyProtection="1">
      <alignment horizontal="center" vertical="center"/>
    </xf>
    <xf numFmtId="0" fontId="2" fillId="0" borderId="53" xfId="0" applyFont="1" applyBorder="1" applyAlignment="1" applyProtection="1">
      <alignment horizontal="center" vertical="center"/>
    </xf>
    <xf numFmtId="0" fontId="2" fillId="5" borderId="106" xfId="0" applyFont="1" applyFill="1" applyBorder="1" applyAlignment="1" applyProtection="1">
      <alignment horizontal="center" vertical="center"/>
    </xf>
    <xf numFmtId="0" fontId="2" fillId="5" borderId="70" xfId="0" applyFont="1" applyFill="1" applyBorder="1" applyAlignment="1" applyProtection="1">
      <alignment horizontal="center" vertical="center"/>
    </xf>
    <xf numFmtId="0" fontId="2" fillId="5" borderId="107" xfId="0" applyFont="1" applyFill="1" applyBorder="1" applyAlignment="1" applyProtection="1">
      <alignment horizontal="center" vertical="center"/>
    </xf>
    <xf numFmtId="0" fontId="3" fillId="2" borderId="0" xfId="0" applyFont="1" applyFill="1" applyBorder="1" applyProtection="1">
      <alignment vertical="center"/>
    </xf>
    <xf numFmtId="0" fontId="2" fillId="4" borderId="94" xfId="0" applyFont="1" applyFill="1" applyBorder="1" applyAlignment="1" applyProtection="1">
      <alignment horizontal="center" vertical="center" shrinkToFit="1"/>
      <protection locked="0"/>
    </xf>
    <xf numFmtId="0" fontId="2" fillId="4" borderId="95" xfId="0" applyFont="1" applyFill="1" applyBorder="1" applyAlignment="1" applyProtection="1">
      <alignment horizontal="center" vertical="center" shrinkToFit="1"/>
      <protection locked="0"/>
    </xf>
    <xf numFmtId="0" fontId="2" fillId="4" borderId="102" xfId="0" applyFont="1" applyFill="1" applyBorder="1" applyAlignment="1" applyProtection="1">
      <alignment horizontal="center" vertical="center" shrinkToFit="1"/>
      <protection locked="0"/>
    </xf>
    <xf numFmtId="0" fontId="2" fillId="2" borderId="22" xfId="0" applyFont="1" applyFill="1" applyBorder="1" applyAlignment="1" applyProtection="1">
      <alignment horizontal="center" vertical="center" shrinkToFit="1"/>
    </xf>
    <xf numFmtId="0" fontId="2" fillId="4" borderId="0" xfId="0" applyFont="1" applyFill="1" applyBorder="1" applyAlignment="1" applyProtection="1">
      <alignment horizontal="center" vertical="center" wrapText="1"/>
      <protection locked="0"/>
    </xf>
    <xf numFmtId="0" fontId="2" fillId="4" borderId="36" xfId="0" applyFont="1" applyFill="1" applyBorder="1" applyAlignment="1" applyProtection="1">
      <alignment horizontal="center" vertical="center" wrapText="1"/>
      <protection locked="0"/>
    </xf>
    <xf numFmtId="181" fontId="2" fillId="0" borderId="37" xfId="1" applyNumberFormat="1" applyFont="1" applyFill="1" applyBorder="1" applyAlignment="1" applyProtection="1">
      <alignment horizontal="right" vertical="center"/>
    </xf>
    <xf numFmtId="0" fontId="3" fillId="3" borderId="0" xfId="0" applyFont="1" applyFill="1" applyBorder="1" applyAlignment="1" applyProtection="1">
      <alignment horizontal="center" vertical="center"/>
      <protection locked="0"/>
    </xf>
    <xf numFmtId="0" fontId="2" fillId="4" borderId="108" xfId="0" applyFont="1" applyFill="1" applyBorder="1" applyAlignment="1" applyProtection="1">
      <alignment horizontal="center" vertical="center" shrinkToFit="1"/>
      <protection locked="0"/>
    </xf>
    <xf numFmtId="0" fontId="2" fillId="4" borderId="109" xfId="0" applyFont="1" applyFill="1" applyBorder="1" applyAlignment="1" applyProtection="1">
      <alignment horizontal="center" vertical="center" shrinkToFit="1"/>
      <protection locked="0"/>
    </xf>
    <xf numFmtId="0" fontId="0" fillId="2" borderId="0" xfId="0" applyFill="1">
      <alignment vertical="center"/>
    </xf>
    <xf numFmtId="0" fontId="2" fillId="2" borderId="0" xfId="0" applyFont="1" applyFill="1">
      <alignment vertical="center"/>
    </xf>
    <xf numFmtId="0" fontId="2" fillId="2" borderId="0" xfId="0" applyFont="1" applyFill="1" applyAlignment="1">
      <alignment vertical="center"/>
    </xf>
    <xf numFmtId="0" fontId="10" fillId="2" borderId="0" xfId="0" applyFont="1" applyFill="1" applyAlignment="1">
      <alignment horizontal="left" vertical="center"/>
    </xf>
    <xf numFmtId="0" fontId="2" fillId="3" borderId="37" xfId="0" applyFont="1" applyFill="1" applyBorder="1" applyAlignment="1">
      <alignment horizontal="left" vertical="center"/>
    </xf>
    <xf numFmtId="0" fontId="2" fillId="4" borderId="37" xfId="0" applyFont="1" applyFill="1" applyBorder="1" applyAlignment="1">
      <alignment horizontal="left" vertical="center"/>
    </xf>
    <xf numFmtId="0" fontId="14" fillId="2" borderId="0" xfId="0" applyFont="1" applyFill="1" applyAlignment="1">
      <alignment horizontal="left" vertical="center"/>
    </xf>
    <xf numFmtId="0" fontId="2" fillId="2" borderId="0" xfId="0" applyFont="1" applyFill="1" applyAlignment="1">
      <alignment horizontal="left" vertical="center"/>
    </xf>
    <xf numFmtId="0" fontId="15" fillId="2" borderId="0" xfId="0" applyFont="1" applyFill="1" applyAlignment="1">
      <alignment vertical="center"/>
    </xf>
    <xf numFmtId="0" fontId="2" fillId="2" borderId="37" xfId="0" applyFont="1" applyFill="1" applyBorder="1" applyAlignment="1">
      <alignment horizontal="center" vertical="center"/>
    </xf>
    <xf numFmtId="0" fontId="2" fillId="2" borderId="0" xfId="0" applyFont="1" applyFill="1" applyBorder="1" applyAlignment="1">
      <alignment horizontal="center" vertical="center"/>
    </xf>
    <xf numFmtId="0" fontId="16" fillId="2" borderId="0" xfId="0" applyFont="1" applyFill="1" applyAlignment="1">
      <alignment horizontal="left" vertical="center"/>
    </xf>
    <xf numFmtId="0" fontId="2" fillId="2" borderId="37" xfId="0" applyFont="1" applyFill="1" applyBorder="1" applyAlignment="1">
      <alignment horizontal="left" vertical="center"/>
    </xf>
    <xf numFmtId="0" fontId="2" fillId="2" borderId="0" xfId="0" applyFont="1" applyFill="1" applyBorder="1" applyAlignment="1">
      <alignment horizontal="left" vertical="center"/>
    </xf>
    <xf numFmtId="0" fontId="16" fillId="2" borderId="0" xfId="0" applyFont="1" applyFill="1" applyBorder="1">
      <alignment vertical="center"/>
    </xf>
    <xf numFmtId="0" fontId="2" fillId="2" borderId="0" xfId="0" applyFont="1" applyFill="1" applyAlignment="1">
      <alignment vertical="center" wrapText="1"/>
    </xf>
    <xf numFmtId="0" fontId="2" fillId="2" borderId="0" xfId="0" applyFont="1" applyFill="1" applyBorder="1" applyAlignment="1">
      <alignment horizontal="left" vertical="center" indent="1"/>
    </xf>
    <xf numFmtId="0" fontId="16" fillId="2" borderId="0" xfId="0" applyFont="1" applyFill="1">
      <alignment vertical="center"/>
    </xf>
    <xf numFmtId="0" fontId="2" fillId="2" borderId="0" xfId="0" applyFont="1" applyFill="1" applyBorder="1">
      <alignment vertical="center"/>
    </xf>
    <xf numFmtId="0" fontId="16" fillId="2" borderId="0" xfId="0" applyFont="1" applyFill="1" applyBorder="1" applyAlignment="1">
      <alignment vertical="center"/>
    </xf>
    <xf numFmtId="0" fontId="16" fillId="2" borderId="0" xfId="0" applyFont="1" applyFill="1" applyBorder="1" applyAlignment="1">
      <alignment vertical="center" shrinkToFit="1"/>
    </xf>
    <xf numFmtId="0" fontId="17" fillId="0" borderId="0" xfId="0" applyFont="1" applyProtection="1">
      <alignment vertical="center"/>
    </xf>
    <xf numFmtId="0" fontId="2" fillId="0" borderId="4" xfId="0" applyFont="1" applyBorder="1" applyAlignment="1" applyProtection="1">
      <alignment vertical="center"/>
    </xf>
    <xf numFmtId="0" fontId="2" fillId="0" borderId="7" xfId="0" applyFont="1" applyBorder="1" applyAlignment="1" applyProtection="1">
      <alignment vertical="center"/>
    </xf>
    <xf numFmtId="0" fontId="3" fillId="3" borderId="9" xfId="0" applyFont="1" applyFill="1" applyBorder="1" applyAlignment="1" applyProtection="1">
      <alignment horizontal="center" vertical="center"/>
    </xf>
    <xf numFmtId="0" fontId="3" fillId="3" borderId="16" xfId="0" applyFont="1" applyFill="1" applyBorder="1" applyAlignment="1" applyProtection="1">
      <alignment horizontal="center" vertical="center"/>
    </xf>
    <xf numFmtId="0" fontId="2" fillId="4" borderId="94" xfId="0" applyFont="1" applyFill="1" applyBorder="1" applyAlignment="1" applyProtection="1">
      <alignment horizontal="center" vertical="center" shrinkToFit="1"/>
    </xf>
    <xf numFmtId="0" fontId="2" fillId="4" borderId="95" xfId="0" applyFont="1" applyFill="1" applyBorder="1" applyAlignment="1" applyProtection="1">
      <alignment horizontal="center" vertical="center" shrinkToFit="1"/>
    </xf>
    <xf numFmtId="0" fontId="2" fillId="4" borderId="102" xfId="0" applyFont="1" applyFill="1" applyBorder="1" applyAlignment="1" applyProtection="1">
      <alignment horizontal="center" vertical="center" shrinkToFit="1"/>
    </xf>
    <xf numFmtId="0" fontId="2" fillId="4" borderId="103" xfId="0" applyFont="1" applyFill="1" applyBorder="1" applyAlignment="1" applyProtection="1">
      <alignment horizontal="center" vertical="center" shrinkToFit="1"/>
    </xf>
    <xf numFmtId="0" fontId="2" fillId="4" borderId="96" xfId="0" applyFont="1" applyFill="1" applyBorder="1" applyAlignment="1" applyProtection="1">
      <alignment horizontal="center" vertical="center" shrinkToFit="1"/>
    </xf>
    <xf numFmtId="0" fontId="2" fillId="5" borderId="27" xfId="0" applyFont="1" applyFill="1" applyBorder="1" applyAlignment="1" applyProtection="1">
      <alignment horizontal="center" vertical="center" shrinkToFit="1"/>
    </xf>
    <xf numFmtId="0" fontId="2" fillId="5" borderId="28" xfId="0" applyFont="1" applyFill="1" applyBorder="1" applyAlignment="1" applyProtection="1">
      <alignment horizontal="center" vertical="center" shrinkToFit="1"/>
    </xf>
    <xf numFmtId="0" fontId="2" fillId="5" borderId="35" xfId="0" applyFont="1" applyFill="1" applyBorder="1" applyAlignment="1" applyProtection="1">
      <alignment horizontal="center" vertical="center" shrinkToFit="1"/>
    </xf>
    <xf numFmtId="0" fontId="2" fillId="5" borderId="34" xfId="0" applyFont="1" applyFill="1" applyBorder="1" applyAlignment="1" applyProtection="1">
      <alignment horizontal="center" vertical="center" shrinkToFit="1"/>
    </xf>
    <xf numFmtId="0" fontId="2" fillId="5" borderId="29" xfId="0" applyFont="1" applyFill="1" applyBorder="1" applyAlignment="1" applyProtection="1">
      <alignment horizontal="center" vertical="center" shrinkToFit="1"/>
    </xf>
    <xf numFmtId="0" fontId="2" fillId="4" borderId="17" xfId="0" applyFont="1" applyFill="1" applyBorder="1" applyAlignment="1" applyProtection="1">
      <alignment horizontal="center" vertical="center" shrinkToFit="1"/>
    </xf>
    <xf numFmtId="0" fontId="2" fillId="4" borderId="18" xfId="0" applyFont="1" applyFill="1" applyBorder="1" applyAlignment="1" applyProtection="1">
      <alignment horizontal="center" vertical="center" shrinkToFit="1"/>
    </xf>
    <xf numFmtId="0" fontId="2" fillId="4" borderId="33" xfId="0" applyFont="1" applyFill="1" applyBorder="1" applyAlignment="1" applyProtection="1">
      <alignment horizontal="center" vertical="center" shrinkToFit="1"/>
    </xf>
    <xf numFmtId="0" fontId="2" fillId="4" borderId="32" xfId="0" applyFont="1" applyFill="1" applyBorder="1" applyAlignment="1" applyProtection="1">
      <alignment horizontal="center" vertical="center" shrinkToFit="1"/>
    </xf>
    <xf numFmtId="0" fontId="2" fillId="4" borderId="19" xfId="0" applyFont="1" applyFill="1" applyBorder="1" applyAlignment="1" applyProtection="1">
      <alignment horizontal="center" vertical="center" shrinkToFit="1"/>
    </xf>
    <xf numFmtId="0" fontId="2" fillId="4" borderId="27" xfId="0" applyFont="1" applyFill="1" applyBorder="1" applyAlignment="1" applyProtection="1">
      <alignment horizontal="center" vertical="center" shrinkToFit="1"/>
    </xf>
    <xf numFmtId="0" fontId="2" fillId="4" borderId="28" xfId="0" applyFont="1" applyFill="1" applyBorder="1" applyAlignment="1" applyProtection="1">
      <alignment horizontal="center" vertical="center" shrinkToFit="1"/>
    </xf>
    <xf numFmtId="0" fontId="2" fillId="4" borderId="34" xfId="0" applyFont="1" applyFill="1" applyBorder="1" applyAlignment="1" applyProtection="1">
      <alignment horizontal="center" vertical="center" shrinkToFit="1"/>
    </xf>
    <xf numFmtId="0" fontId="2" fillId="4" borderId="17" xfId="0" applyFont="1" applyFill="1" applyBorder="1" applyAlignment="1" applyProtection="1">
      <alignment horizontal="center" vertical="center" wrapText="1"/>
    </xf>
    <xf numFmtId="0" fontId="2" fillId="4" borderId="18" xfId="0" applyFont="1" applyFill="1" applyBorder="1" applyAlignment="1" applyProtection="1">
      <alignment horizontal="center" vertical="center" wrapText="1"/>
    </xf>
    <xf numFmtId="0" fontId="2" fillId="4" borderId="33" xfId="0" applyFont="1" applyFill="1" applyBorder="1" applyAlignment="1" applyProtection="1">
      <alignment horizontal="center" vertical="center" wrapText="1"/>
    </xf>
    <xf numFmtId="0" fontId="2" fillId="4" borderId="32"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28" xfId="0" applyFont="1" applyFill="1" applyBorder="1" applyAlignment="1" applyProtection="1">
      <alignment horizontal="center" vertical="center" wrapText="1"/>
    </xf>
    <xf numFmtId="0" fontId="2" fillId="5" borderId="35" xfId="0" applyFont="1" applyFill="1" applyBorder="1" applyAlignment="1" applyProtection="1">
      <alignment horizontal="center" vertical="center" wrapText="1"/>
    </xf>
    <xf numFmtId="0" fontId="2" fillId="5" borderId="34" xfId="0" applyFont="1" applyFill="1" applyBorder="1" applyAlignment="1" applyProtection="1">
      <alignment horizontal="center" vertical="center" wrapText="1"/>
    </xf>
    <xf numFmtId="0" fontId="2" fillId="5" borderId="29" xfId="0" applyFont="1" applyFill="1" applyBorder="1" applyAlignment="1" applyProtection="1">
      <alignment horizontal="center" vertical="center" wrapText="1"/>
    </xf>
    <xf numFmtId="0" fontId="2" fillId="5" borderId="22" xfId="0" applyFont="1" applyFill="1" applyBorder="1" applyAlignment="1" applyProtection="1">
      <alignment horizontal="center" vertical="center" shrinkToFit="1"/>
    </xf>
    <xf numFmtId="0" fontId="2" fillId="5" borderId="0" xfId="0" applyFont="1" applyFill="1" applyBorder="1" applyAlignment="1" applyProtection="1">
      <alignment horizontal="center" vertical="center" shrinkToFit="1"/>
    </xf>
    <xf numFmtId="0" fontId="2" fillId="5" borderId="36" xfId="0" applyFont="1" applyFill="1" applyBorder="1" applyAlignment="1" applyProtection="1">
      <alignment horizontal="center" vertical="center" shrinkToFit="1"/>
    </xf>
    <xf numFmtId="0" fontId="2" fillId="5" borderId="38" xfId="0" applyFont="1" applyFill="1" applyBorder="1" applyAlignment="1" applyProtection="1">
      <alignment horizontal="center" vertical="center" shrinkToFit="1"/>
    </xf>
    <xf numFmtId="0" fontId="2" fillId="5" borderId="23" xfId="0" applyFont="1" applyFill="1" applyBorder="1" applyAlignment="1" applyProtection="1">
      <alignment horizontal="center" vertical="center" shrinkToFit="1"/>
    </xf>
    <xf numFmtId="0" fontId="2" fillId="3" borderId="17" xfId="0" applyFont="1" applyFill="1" applyBorder="1" applyAlignment="1" applyProtection="1">
      <alignment horizontal="left" vertical="center" wrapText="1"/>
    </xf>
    <xf numFmtId="0" fontId="2" fillId="3" borderId="18" xfId="0" applyFont="1" applyFill="1" applyBorder="1" applyAlignment="1" applyProtection="1">
      <alignment horizontal="left" vertical="center" wrapText="1"/>
    </xf>
    <xf numFmtId="0" fontId="2" fillId="3" borderId="33" xfId="0" applyFont="1" applyFill="1" applyBorder="1" applyAlignment="1" applyProtection="1">
      <alignment horizontal="left" vertical="center" wrapText="1"/>
    </xf>
    <xf numFmtId="0" fontId="2" fillId="3" borderId="32" xfId="0" applyFont="1" applyFill="1" applyBorder="1" applyAlignment="1" applyProtection="1">
      <alignment horizontal="left" vertical="center" wrapText="1"/>
    </xf>
    <xf numFmtId="0" fontId="2" fillId="3" borderId="19" xfId="0" applyFont="1" applyFill="1" applyBorder="1" applyAlignment="1" applyProtection="1">
      <alignment horizontal="left" vertical="center" wrapText="1"/>
    </xf>
    <xf numFmtId="0" fontId="2" fillId="3" borderId="36" xfId="0" applyFont="1" applyFill="1" applyBorder="1" applyAlignment="1" applyProtection="1">
      <alignment horizontal="left" vertical="center" wrapText="1"/>
    </xf>
    <xf numFmtId="0" fontId="2" fillId="3" borderId="38" xfId="0" applyFont="1" applyFill="1" applyBorder="1" applyAlignment="1" applyProtection="1">
      <alignment horizontal="left" vertical="center" wrapText="1"/>
    </xf>
    <xf numFmtId="0" fontId="2" fillId="3" borderId="23" xfId="0" applyFont="1" applyFill="1" applyBorder="1" applyAlignment="1" applyProtection="1">
      <alignment horizontal="left" vertical="center" wrapText="1"/>
    </xf>
    <xf numFmtId="0" fontId="2" fillId="3" borderId="27" xfId="0" applyFont="1" applyFill="1" applyBorder="1" applyAlignment="1" applyProtection="1">
      <alignment horizontal="left" vertical="center" wrapText="1"/>
    </xf>
    <xf numFmtId="0" fontId="2" fillId="3" borderId="37" xfId="0" applyFont="1" applyFill="1" applyBorder="1" applyAlignment="1" applyProtection="1">
      <alignment horizontal="right" vertical="center"/>
    </xf>
    <xf numFmtId="178" fontId="2" fillId="3" borderId="37" xfId="0" applyNumberFormat="1" applyFont="1" applyFill="1" applyBorder="1" applyAlignment="1" applyProtection="1">
      <alignment horizontal="right" vertical="center"/>
    </xf>
    <xf numFmtId="176" fontId="2" fillId="3" borderId="37" xfId="1" applyNumberFormat="1" applyFont="1" applyFill="1" applyBorder="1" applyAlignment="1" applyProtection="1">
      <alignment horizontal="right" vertical="center"/>
    </xf>
    <xf numFmtId="0" fontId="3" fillId="0" borderId="0" xfId="0" applyFont="1" applyAlignment="1" applyProtection="1">
      <alignment horizontal="left" vertical="center"/>
    </xf>
    <xf numFmtId="0" fontId="2" fillId="4" borderId="10" xfId="0" applyFont="1" applyFill="1" applyBorder="1" applyAlignment="1" applyProtection="1">
      <alignment horizontal="center" vertical="center" shrinkToFit="1"/>
    </xf>
    <xf numFmtId="0" fontId="2" fillId="4" borderId="62" xfId="0" applyFont="1" applyFill="1" applyBorder="1" applyAlignment="1" applyProtection="1">
      <alignment horizontal="center" vertical="center" shrinkToFit="1"/>
    </xf>
    <xf numFmtId="0" fontId="2" fillId="3" borderId="9" xfId="0" applyFont="1" applyFill="1" applyBorder="1" applyAlignment="1" applyProtection="1">
      <alignment horizontal="right" vertical="center"/>
    </xf>
    <xf numFmtId="0" fontId="2" fillId="4" borderId="39" xfId="0" applyFont="1" applyFill="1" applyBorder="1" applyAlignment="1" applyProtection="1">
      <alignment horizontal="center" vertical="center" shrinkToFit="1"/>
    </xf>
    <xf numFmtId="0" fontId="2" fillId="4" borderId="67" xfId="0" applyFont="1" applyFill="1" applyBorder="1" applyAlignment="1" applyProtection="1">
      <alignment horizontal="center" vertical="center" shrinkToFit="1"/>
    </xf>
    <xf numFmtId="0" fontId="2" fillId="3" borderId="16" xfId="0" applyFont="1" applyFill="1" applyBorder="1" applyAlignment="1" applyProtection="1">
      <alignment horizontal="right" vertical="center"/>
    </xf>
    <xf numFmtId="20" fontId="3" fillId="3" borderId="9" xfId="0" applyNumberFormat="1" applyFont="1" applyFill="1" applyBorder="1" applyAlignment="1" applyProtection="1">
      <alignment horizontal="center" vertical="center"/>
    </xf>
    <xf numFmtId="20" fontId="3" fillId="3" borderId="25" xfId="0" applyNumberFormat="1" applyFont="1" applyFill="1" applyBorder="1" applyAlignment="1" applyProtection="1">
      <alignment horizontal="center" vertical="center"/>
    </xf>
    <xf numFmtId="20" fontId="3" fillId="3" borderId="16" xfId="0" applyNumberFormat="1" applyFont="1" applyFill="1" applyBorder="1" applyAlignment="1" applyProtection="1">
      <alignment horizontal="center" vertical="center"/>
    </xf>
    <xf numFmtId="0" fontId="10" fillId="3" borderId="0" xfId="0" applyFont="1" applyFill="1" applyAlignment="1" applyProtection="1">
      <alignment horizontal="center" vertical="center"/>
    </xf>
    <xf numFmtId="0" fontId="2" fillId="4" borderId="73" xfId="0" applyFont="1" applyFill="1" applyBorder="1" applyAlignment="1" applyProtection="1">
      <alignment horizontal="center" vertical="center" shrinkToFit="1"/>
    </xf>
    <xf numFmtId="0" fontId="2" fillId="4" borderId="76" xfId="0" applyFont="1" applyFill="1" applyBorder="1" applyAlignment="1" applyProtection="1">
      <alignment horizontal="center" vertical="center" shrinkToFit="1"/>
    </xf>
    <xf numFmtId="0" fontId="3" fillId="3" borderId="37" xfId="0" applyFont="1" applyFill="1" applyBorder="1" applyAlignment="1" applyProtection="1">
      <alignment horizontal="center" vertical="center"/>
    </xf>
    <xf numFmtId="0" fontId="4" fillId="4" borderId="0" xfId="0" applyFont="1" applyFill="1" applyAlignment="1" applyProtection="1">
      <alignment horizontal="center" vertical="center" shrinkToFit="1"/>
    </xf>
    <xf numFmtId="0" fontId="4" fillId="3" borderId="0" xfId="0" applyFont="1" applyFill="1" applyAlignment="1" applyProtection="1">
      <alignment horizontal="center" vertical="center"/>
    </xf>
    <xf numFmtId="0" fontId="4" fillId="5" borderId="0" xfId="0" applyFont="1" applyFill="1" applyAlignment="1" applyProtection="1">
      <alignment horizontal="center" vertical="center" shrinkToFit="1"/>
    </xf>
    <xf numFmtId="0" fontId="2" fillId="4" borderId="110" xfId="0" applyFont="1" applyFill="1" applyBorder="1" applyAlignment="1" applyProtection="1">
      <alignment horizontal="center" vertical="center" shrinkToFit="1"/>
    </xf>
    <xf numFmtId="0" fontId="2" fillId="4" borderId="111" xfId="0" applyFont="1" applyFill="1" applyBorder="1" applyAlignment="1" applyProtection="1">
      <alignment horizontal="center" vertical="center" shrinkToFit="1"/>
    </xf>
    <xf numFmtId="1" fontId="2" fillId="0" borderId="97" xfId="0" applyNumberFormat="1" applyFont="1" applyBorder="1" applyAlignment="1" applyProtection="1">
      <alignment horizontal="center" vertical="center" wrapText="1"/>
    </xf>
    <xf numFmtId="1" fontId="2" fillId="0" borderId="98" xfId="0" applyNumberFormat="1" applyFont="1" applyBorder="1" applyAlignment="1" applyProtection="1">
      <alignment horizontal="center" vertical="center" wrapText="1"/>
    </xf>
    <xf numFmtId="1" fontId="2" fillId="0" borderId="99" xfId="0" applyNumberFormat="1" applyFont="1" applyBorder="1" applyAlignment="1" applyProtection="1">
      <alignment horizontal="center" vertical="center" wrapText="1"/>
    </xf>
    <xf numFmtId="1" fontId="2" fillId="0" borderId="100" xfId="0" applyNumberFormat="1" applyFont="1" applyBorder="1" applyAlignment="1" applyProtection="1">
      <alignment horizontal="center" vertical="center" wrapText="1"/>
    </xf>
    <xf numFmtId="1" fontId="2" fillId="0" borderId="101" xfId="0" applyNumberFormat="1" applyFont="1" applyBorder="1" applyAlignment="1" applyProtection="1">
      <alignment horizontal="center" vertical="center" wrapText="1"/>
    </xf>
    <xf numFmtId="0" fontId="3" fillId="4" borderId="9" xfId="0" applyFont="1" applyFill="1" applyBorder="1" applyAlignment="1" applyProtection="1">
      <alignment horizontal="center" vertical="center"/>
    </xf>
    <xf numFmtId="1" fontId="2" fillId="0" borderId="91" xfId="0" applyNumberFormat="1" applyFont="1" applyBorder="1" applyAlignment="1" applyProtection="1">
      <alignment horizontal="center" vertical="center" wrapText="1"/>
    </xf>
    <xf numFmtId="1" fontId="2" fillId="0" borderId="54" xfId="0" applyNumberFormat="1" applyFont="1" applyBorder="1" applyAlignment="1" applyProtection="1">
      <alignment horizontal="center" vertical="center" wrapText="1"/>
    </xf>
    <xf numFmtId="1" fontId="2" fillId="0" borderId="58" xfId="0" applyNumberFormat="1" applyFont="1" applyBorder="1" applyAlignment="1" applyProtection="1">
      <alignment horizontal="center" vertical="center" wrapText="1"/>
    </xf>
    <xf numFmtId="1" fontId="2" fillId="0" borderId="92" xfId="0" applyNumberFormat="1" applyFont="1" applyBorder="1" applyAlignment="1" applyProtection="1">
      <alignment horizontal="center" vertical="center" wrapText="1"/>
    </xf>
    <xf numFmtId="1" fontId="2" fillId="0" borderId="93" xfId="0" applyNumberFormat="1" applyFont="1" applyBorder="1" applyAlignment="1" applyProtection="1">
      <alignment horizontal="center" vertical="center" wrapText="1"/>
    </xf>
    <xf numFmtId="0" fontId="3" fillId="5" borderId="25" xfId="0" applyFont="1" applyFill="1" applyBorder="1" applyAlignment="1" applyProtection="1">
      <alignment horizontal="center" vertical="center"/>
    </xf>
    <xf numFmtId="0" fontId="2" fillId="3" borderId="94" xfId="0" applyFont="1" applyFill="1" applyBorder="1" applyAlignment="1" applyProtection="1">
      <alignment horizontal="left" vertical="center" wrapText="1"/>
    </xf>
    <xf numFmtId="0" fontId="2" fillId="3" borderId="95" xfId="0" applyFont="1" applyFill="1" applyBorder="1" applyAlignment="1" applyProtection="1">
      <alignment horizontal="left" vertical="center" wrapText="1"/>
    </xf>
    <xf numFmtId="0" fontId="2" fillId="3" borderId="102" xfId="0" applyFont="1" applyFill="1" applyBorder="1" applyAlignment="1" applyProtection="1">
      <alignment horizontal="left" vertical="center" wrapText="1"/>
    </xf>
    <xf numFmtId="0" fontId="2" fillId="3" borderId="103" xfId="0" applyFont="1" applyFill="1" applyBorder="1" applyAlignment="1" applyProtection="1">
      <alignment horizontal="left" vertical="center" wrapText="1"/>
    </xf>
    <xf numFmtId="0" fontId="2" fillId="3" borderId="96" xfId="0" applyFont="1" applyFill="1" applyBorder="1" applyAlignment="1" applyProtection="1">
      <alignment horizontal="left" vertical="center" wrapText="1"/>
    </xf>
    <xf numFmtId="182" fontId="2" fillId="2" borderId="0" xfId="0" applyNumberFormat="1" applyFont="1" applyFill="1" applyBorder="1" applyAlignment="1" applyProtection="1">
      <alignment horizontal="center" vertical="center"/>
    </xf>
    <xf numFmtId="0" fontId="3" fillId="5" borderId="16" xfId="0" applyFont="1" applyFill="1" applyBorder="1" applyAlignment="1" applyProtection="1">
      <alignment horizontal="center" vertical="center"/>
    </xf>
    <xf numFmtId="0" fontId="2" fillId="3" borderId="51" xfId="0" applyFont="1" applyFill="1" applyBorder="1" applyAlignment="1" applyProtection="1">
      <alignment horizontal="left" vertical="center" wrapText="1"/>
    </xf>
    <xf numFmtId="0" fontId="2" fillId="3" borderId="52" xfId="0" applyFont="1" applyFill="1" applyBorder="1" applyAlignment="1" applyProtection="1">
      <alignment horizontal="left" vertical="center" wrapText="1"/>
    </xf>
    <xf numFmtId="0" fontId="2" fillId="3" borderId="57" xfId="0" applyFont="1" applyFill="1" applyBorder="1" applyAlignment="1" applyProtection="1">
      <alignment horizontal="left" vertical="center" wrapText="1"/>
    </xf>
    <xf numFmtId="0" fontId="2" fillId="3" borderId="56" xfId="0" applyFont="1" applyFill="1" applyBorder="1" applyAlignment="1" applyProtection="1">
      <alignment horizontal="left" vertical="center" wrapText="1"/>
    </xf>
    <xf numFmtId="0" fontId="2" fillId="3" borderId="53" xfId="0" applyFont="1" applyFill="1" applyBorder="1" applyAlignment="1" applyProtection="1">
      <alignment horizontal="left" vertical="center" wrapText="1"/>
    </xf>
    <xf numFmtId="0" fontId="18" fillId="2" borderId="0" xfId="0" applyFont="1" applyFill="1" applyProtection="1">
      <alignment vertical="center"/>
    </xf>
    <xf numFmtId="0" fontId="0" fillId="3" borderId="37" xfId="0" applyFill="1" applyBorder="1" applyAlignment="1" applyProtection="1">
      <alignment horizontal="center" vertical="center"/>
    </xf>
    <xf numFmtId="0" fontId="0" fillId="3" borderId="42" xfId="0" applyFill="1" applyBorder="1" applyAlignment="1" applyProtection="1">
      <alignment horizontal="center" vertical="center"/>
    </xf>
    <xf numFmtId="0" fontId="0" fillId="3" borderId="40" xfId="0" applyFill="1" applyBorder="1" applyAlignment="1" applyProtection="1">
      <alignment horizontal="center" vertical="center"/>
    </xf>
    <xf numFmtId="0" fontId="12" fillId="3" borderId="43" xfId="0" applyFont="1" applyFill="1" applyBorder="1" applyAlignment="1" applyProtection="1">
      <alignment horizontal="center" vertical="center"/>
    </xf>
    <xf numFmtId="20" fontId="0" fillId="3" borderId="37" xfId="0" applyNumberFormat="1" applyFill="1" applyBorder="1" applyAlignment="1" applyProtection="1">
      <alignment horizontal="center" vertical="center"/>
    </xf>
    <xf numFmtId="0" fontId="2" fillId="2" borderId="37" xfId="0" applyFont="1" applyFill="1" applyBorder="1" applyAlignment="1">
      <alignment horizontal="right" vertical="center"/>
    </xf>
    <xf numFmtId="0" fontId="0" fillId="2" borderId="112"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8" xfId="0" applyFill="1" applyBorder="1" applyAlignment="1">
      <alignment horizontal="center" vertical="center"/>
    </xf>
    <xf numFmtId="0" fontId="2" fillId="2" borderId="37" xfId="0" applyFont="1" applyFill="1" applyBorder="1" applyAlignment="1">
      <alignment vertical="center" shrinkToFit="1"/>
    </xf>
    <xf numFmtId="0" fontId="19" fillId="2" borderId="113" xfId="0" applyFont="1" applyFill="1" applyBorder="1" applyAlignment="1">
      <alignment horizontal="center" vertical="center"/>
    </xf>
    <xf numFmtId="0" fontId="20" fillId="2" borderId="30" xfId="0" applyFont="1" applyFill="1" applyBorder="1" applyAlignment="1">
      <alignment vertical="center" shrinkToFit="1"/>
    </xf>
    <xf numFmtId="0" fontId="20" fillId="2" borderId="16" xfId="0" applyFont="1" applyFill="1" applyBorder="1" applyAlignment="1">
      <alignment vertical="center" shrinkToFit="1"/>
    </xf>
    <xf numFmtId="0" fontId="0" fillId="2" borderId="16" xfId="0" applyFill="1" applyBorder="1">
      <alignment vertical="center"/>
    </xf>
    <xf numFmtId="0" fontId="0" fillId="2" borderId="31" xfId="0" applyFill="1" applyBorder="1">
      <alignment vertical="center"/>
    </xf>
    <xf numFmtId="0" fontId="19" fillId="2" borderId="114" xfId="0" applyFont="1" applyFill="1" applyBorder="1" applyAlignment="1">
      <alignment horizontal="center" vertical="center"/>
    </xf>
    <xf numFmtId="0" fontId="20" fillId="2" borderId="115" xfId="0" applyFont="1" applyFill="1" applyBorder="1" applyAlignment="1">
      <alignment vertical="center" shrinkToFit="1"/>
    </xf>
    <xf numFmtId="0" fontId="20" fillId="2" borderId="37" xfId="0" applyFont="1" applyFill="1" applyBorder="1" applyAlignment="1">
      <alignment vertical="center" shrinkToFit="1"/>
    </xf>
    <xf numFmtId="0" fontId="0" fillId="2" borderId="37" xfId="0" applyFill="1" applyBorder="1">
      <alignment vertical="center"/>
    </xf>
    <xf numFmtId="0" fontId="0" fillId="2" borderId="64" xfId="0" applyFill="1" applyBorder="1">
      <alignment vertical="center"/>
    </xf>
    <xf numFmtId="0" fontId="20" fillId="2" borderId="114" xfId="0" applyFont="1" applyFill="1" applyBorder="1" applyAlignment="1">
      <alignment horizontal="center" vertical="center"/>
    </xf>
    <xf numFmtId="0" fontId="20" fillId="2" borderId="115" xfId="0" applyFont="1" applyFill="1" applyBorder="1">
      <alignment vertical="center"/>
    </xf>
    <xf numFmtId="0" fontId="20" fillId="2" borderId="37" xfId="0" applyFont="1" applyFill="1" applyBorder="1">
      <alignment vertical="center"/>
    </xf>
    <xf numFmtId="0" fontId="20" fillId="2" borderId="64" xfId="0" applyFont="1" applyFill="1" applyBorder="1">
      <alignment vertical="center"/>
    </xf>
    <xf numFmtId="0" fontId="20" fillId="2" borderId="116" xfId="0" applyFont="1" applyFill="1" applyBorder="1" applyAlignment="1">
      <alignment horizontal="center" vertical="center"/>
    </xf>
    <xf numFmtId="0" fontId="20" fillId="2" borderId="117" xfId="0" applyFont="1" applyFill="1" applyBorder="1">
      <alignment vertical="center"/>
    </xf>
    <xf numFmtId="0" fontId="20" fillId="2" borderId="71" xfId="0" applyFont="1" applyFill="1" applyBorder="1">
      <alignment vertical="center"/>
    </xf>
    <xf numFmtId="0" fontId="20" fillId="2" borderId="72" xfId="0" applyFont="1" applyFill="1" applyBorder="1">
      <alignment vertical="center"/>
    </xf>
  </cellXfs>
  <cellStyles count="2">
    <cellStyle name="標準" xfId="0" builtinId="0"/>
    <cellStyle name="桁区切り" xfId="1" builtinId="6"/>
  </cellStyles>
  <dxfs count="268">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294640</xdr:colOff>
      <xdr:row>147</xdr:row>
      <xdr:rowOff>173355</xdr:rowOff>
    </xdr:from>
    <xdr:to xmlns:xdr="http://schemas.openxmlformats.org/drawingml/2006/spreadsheetDrawing">
      <xdr:col>19</xdr:col>
      <xdr:colOff>170815</xdr:colOff>
      <xdr:row>153</xdr:row>
      <xdr:rowOff>15875</xdr:rowOff>
    </xdr:to>
    <xdr:sp macro="" textlink="">
      <xdr:nvSpPr>
        <xdr:cNvPr id="2" name="テキスト ボックス 1"/>
        <xdr:cNvSpPr txBox="1"/>
      </xdr:nvSpPr>
      <xdr:spPr>
        <a:xfrm>
          <a:off x="361315" y="37528500"/>
          <a:ext cx="8505825" cy="1385570"/>
        </a:xfrm>
        <a:prstGeom prst="rect">
          <a:avLst/>
        </a:prstGeom>
        <a:solidFill>
          <a:schemeClr val="bg1"/>
        </a:solidFill>
        <a:ln w="38100" cmpd="sng">
          <a:solidFill>
            <a:schemeClr val="accent2"/>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t>従業員の記入欄が足らない場合は、「校閲」タブから</a:t>
          </a:r>
          <a:r>
            <a:rPr kumimoji="1" lang="en-US" altLang="ja-JP" sz="1400"/>
            <a:t>『</a:t>
          </a:r>
          <a:r>
            <a:rPr kumimoji="1" lang="ja-JP" altLang="en-US" sz="1400"/>
            <a:t>シート保護の解除</a:t>
          </a:r>
          <a:r>
            <a:rPr kumimoji="1" lang="en-US" altLang="ja-JP" sz="1400"/>
            <a:t>』</a:t>
          </a:r>
          <a:r>
            <a:rPr kumimoji="1" lang="ja-JP" altLang="en-US" sz="1400"/>
            <a:t>をし、コピー＆行挿入で行を追加してください。その際、色付けされたセル以外の数式等はいじらないでください。（行追加後、再度</a:t>
          </a:r>
          <a:r>
            <a:rPr kumimoji="1" lang="en-US" altLang="ja-JP" sz="1400"/>
            <a:t>『</a:t>
          </a:r>
          <a:r>
            <a:rPr kumimoji="1" lang="ja-JP" altLang="en-US" sz="1400"/>
            <a:t>シートの保護</a:t>
          </a:r>
          <a:r>
            <a:rPr kumimoji="1" lang="en-US" altLang="ja-JP" sz="1400"/>
            <a:t>』</a:t>
          </a:r>
          <a:r>
            <a:rPr kumimoji="1" lang="ja-JP" altLang="en-US" sz="1400"/>
            <a:t>をするとセルがロックされます。）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25</xdr:col>
      <xdr:colOff>228600</xdr:colOff>
      <xdr:row>21</xdr:row>
      <xdr:rowOff>57150</xdr:rowOff>
    </xdr:from>
    <xdr:to xmlns:xdr="http://schemas.openxmlformats.org/drawingml/2006/spreadsheetDrawing">
      <xdr:col>25</xdr:col>
      <xdr:colOff>485775</xdr:colOff>
      <xdr:row>36</xdr:row>
      <xdr:rowOff>172085</xdr:rowOff>
    </xdr:to>
    <xdr:sp macro="" textlink="">
      <xdr:nvSpPr>
        <xdr:cNvPr id="9" name="右中かっこ 8"/>
        <xdr:cNvSpPr/>
      </xdr:nvSpPr>
      <xdr:spPr>
        <a:xfrm>
          <a:off x="18364200" y="5057775"/>
          <a:ext cx="257175" cy="3686810"/>
        </a:xfrm>
        <a:prstGeom prst="rightBrac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26</xdr:col>
      <xdr:colOff>66675</xdr:colOff>
      <xdr:row>26</xdr:row>
      <xdr:rowOff>95250</xdr:rowOff>
    </xdr:from>
    <xdr:to xmlns:xdr="http://schemas.openxmlformats.org/drawingml/2006/spreadsheetDrawing">
      <xdr:col>32</xdr:col>
      <xdr:colOff>628650</xdr:colOff>
      <xdr:row>31</xdr:row>
      <xdr:rowOff>208915</xdr:rowOff>
    </xdr:to>
    <xdr:sp macro="" textlink="">
      <xdr:nvSpPr>
        <xdr:cNvPr id="10" name="正方形/長方形 9"/>
        <xdr:cNvSpPr/>
      </xdr:nvSpPr>
      <xdr:spPr>
        <a:xfrm>
          <a:off x="18888075" y="6286500"/>
          <a:ext cx="4676775" cy="130429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職種ごとの勤務時間を「○：○○～○：○○」と表記することが困難な場合は、勤務時間数のみを入力してください。</a:t>
          </a:r>
          <a:endParaRPr kumimoji="1" lang="en-US" altLang="ja-JP"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254000</xdr:colOff>
      <xdr:row>129</xdr:row>
      <xdr:rowOff>113665</xdr:rowOff>
    </xdr:from>
    <xdr:to xmlns:xdr="http://schemas.openxmlformats.org/drawingml/2006/spreadsheetDrawing">
      <xdr:col>22</xdr:col>
      <xdr:colOff>415290</xdr:colOff>
      <xdr:row>134</xdr:row>
      <xdr:rowOff>246380</xdr:rowOff>
    </xdr:to>
    <xdr:sp macro="" textlink="">
      <xdr:nvSpPr>
        <xdr:cNvPr id="2" name="テキスト ボックス 1"/>
        <xdr:cNvSpPr txBox="1"/>
      </xdr:nvSpPr>
      <xdr:spPr>
        <a:xfrm>
          <a:off x="320675" y="32811085"/>
          <a:ext cx="10143490" cy="1418590"/>
        </a:xfrm>
        <a:prstGeom prst="rect">
          <a:avLst/>
        </a:prstGeom>
        <a:solidFill>
          <a:schemeClr val="bg1"/>
        </a:solidFill>
        <a:ln w="38100" cmpd="sng">
          <a:solidFill>
            <a:schemeClr val="accent2"/>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t>従業員の記入欄が足らない場合は、「校閲」タブから</a:t>
          </a:r>
          <a:r>
            <a:rPr kumimoji="1" lang="en-US" altLang="ja-JP" sz="1400"/>
            <a:t>『</a:t>
          </a:r>
          <a:r>
            <a:rPr kumimoji="1" lang="ja-JP" altLang="en-US" sz="1400"/>
            <a:t>シート保護の解除</a:t>
          </a:r>
          <a:r>
            <a:rPr kumimoji="1" lang="en-US" altLang="ja-JP" sz="1400"/>
            <a:t>』</a:t>
          </a:r>
          <a:r>
            <a:rPr kumimoji="1" lang="ja-JP" altLang="en-US" sz="1400"/>
            <a:t>をし、コピー＆行挿入で行を追加してください。その際、色付けされたセル以外の数式等はいじらないでください。（行追加後、再度</a:t>
          </a:r>
          <a:r>
            <a:rPr kumimoji="1" lang="en-US" altLang="ja-JP" sz="1400"/>
            <a:t>『</a:t>
          </a:r>
          <a:r>
            <a:rPr kumimoji="1" lang="ja-JP" altLang="en-US" sz="1400"/>
            <a:t>シートの保護</a:t>
          </a:r>
          <a:r>
            <a:rPr kumimoji="1" lang="en-US" altLang="ja-JP" sz="1400"/>
            <a:t>』</a:t>
          </a:r>
          <a:r>
            <a:rPr kumimoji="1" lang="ja-JP" altLang="en-US" sz="1400"/>
            <a:t>をするとセルがロックされます。）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25</xdr:col>
      <xdr:colOff>228600</xdr:colOff>
      <xdr:row>21</xdr:row>
      <xdr:rowOff>57150</xdr:rowOff>
    </xdr:from>
    <xdr:to xmlns:xdr="http://schemas.openxmlformats.org/drawingml/2006/spreadsheetDrawing">
      <xdr:col>25</xdr:col>
      <xdr:colOff>485775</xdr:colOff>
      <xdr:row>36</xdr:row>
      <xdr:rowOff>172085</xdr:rowOff>
    </xdr:to>
    <xdr:sp macro="" textlink="">
      <xdr:nvSpPr>
        <xdr:cNvPr id="4" name="右中かっこ 3"/>
        <xdr:cNvSpPr/>
      </xdr:nvSpPr>
      <xdr:spPr>
        <a:xfrm>
          <a:off x="18364200" y="5057775"/>
          <a:ext cx="257175" cy="3686810"/>
        </a:xfrm>
        <a:prstGeom prst="rightBrac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26</xdr:col>
      <xdr:colOff>66675</xdr:colOff>
      <xdr:row>26</xdr:row>
      <xdr:rowOff>95250</xdr:rowOff>
    </xdr:from>
    <xdr:to xmlns:xdr="http://schemas.openxmlformats.org/drawingml/2006/spreadsheetDrawing">
      <xdr:col>32</xdr:col>
      <xdr:colOff>628650</xdr:colOff>
      <xdr:row>31</xdr:row>
      <xdr:rowOff>208915</xdr:rowOff>
    </xdr:to>
    <xdr:sp macro="" textlink="">
      <xdr:nvSpPr>
        <xdr:cNvPr id="5" name="正方形/長方形 4"/>
        <xdr:cNvSpPr/>
      </xdr:nvSpPr>
      <xdr:spPr>
        <a:xfrm>
          <a:off x="18888075" y="6286500"/>
          <a:ext cx="4676775" cy="130429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職種ごとの勤務時間を「○：○○～○：○○」と表記することが困難な場合は、勤務時間数のみを入力してください。</a:t>
          </a:r>
          <a:endParaRPr kumimoji="1" lang="en-US" altLang="ja-JP"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xdr:col>
      <xdr:colOff>485775</xdr:colOff>
      <xdr:row>83</xdr:row>
      <xdr:rowOff>200025</xdr:rowOff>
    </xdr:from>
    <xdr:to xmlns:xdr="http://schemas.openxmlformats.org/drawingml/2006/spreadsheetDrawing">
      <xdr:col>12</xdr:col>
      <xdr:colOff>9525</xdr:colOff>
      <xdr:row>94</xdr:row>
      <xdr:rowOff>101600</xdr:rowOff>
    </xdr:to>
    <xdr:sp macro="" textlink="">
      <xdr:nvSpPr>
        <xdr:cNvPr id="3" name="正方形/長方形 2"/>
        <xdr:cNvSpPr/>
      </xdr:nvSpPr>
      <xdr:spPr>
        <a:xfrm>
          <a:off x="590550" y="19773900"/>
          <a:ext cx="9477375" cy="25019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常勤換算方法とは、非常勤の従業者について「事業所の従業者の勤務延時間数を当該事業所において常勤の従業者が勤務すべき時間数で除することにより、常勤の従業者の員数に換算する方法」であるため、常勤の従業者については常勤換算方法によらず、実人数で計算する。ただし、併設する短期入所生活介護事業所と兼務する場合や、育児・介護休業法の所定労働時間の短縮措置の対象者（注）など、実人数換算が適当ではない場合は、常勤換算方法により実態に即して判断する。</a:t>
          </a:r>
          <a:endParaRPr kumimoji="1" lang="en-US" altLang="ja-JP" sz="1100">
            <a:solidFill>
              <a:sysClr val="windowText" lastClr="000000"/>
            </a:solidFill>
          </a:endParaRPr>
        </a:p>
        <a:p>
          <a:pPr algn="l"/>
          <a:r>
            <a:rPr kumimoji="1" lang="ja-JP" altLang="en-US" sz="1100">
              <a:solidFill>
                <a:sysClr val="windowText" lastClr="000000"/>
              </a:solidFill>
            </a:rPr>
            <a:t>したがって、勤務形態「</a:t>
          </a:r>
          <a:r>
            <a:rPr kumimoji="1" lang="en-US" altLang="ja-JP" sz="1100">
              <a:solidFill>
                <a:sysClr val="windowText" lastClr="000000"/>
              </a:solidFill>
            </a:rPr>
            <a:t>A</a:t>
          </a:r>
          <a:r>
            <a:rPr kumimoji="1" lang="ja-JP" altLang="en-US" sz="1100">
              <a:solidFill>
                <a:sysClr val="windowText" lastClr="000000"/>
              </a:solidFill>
            </a:rPr>
            <a:t>：常勤で専従」及び「</a:t>
          </a:r>
          <a:r>
            <a:rPr kumimoji="1" lang="en-US" altLang="ja-JP" sz="1100">
              <a:solidFill>
                <a:sysClr val="windowText" lastClr="000000"/>
              </a:solidFill>
            </a:rPr>
            <a:t>B</a:t>
          </a:r>
          <a:r>
            <a:rPr kumimoji="1" lang="ja-JP" altLang="en-US" sz="1100">
              <a:solidFill>
                <a:sysClr val="windowText" lastClr="000000"/>
              </a:solidFill>
            </a:rPr>
            <a:t>：常勤で兼務」については、実態に応じて「常勤換算の対象時間数」及び「常勤換算方法対象外の常勤の従業者の人数」を確認し、手入力すること。</a:t>
          </a:r>
          <a:endParaRPr kumimoji="1" lang="en-US" altLang="ja-JP" sz="1100">
            <a:solidFill>
              <a:sysClr val="windowText" lastClr="000000"/>
            </a:solidFill>
          </a:endParaRPr>
        </a:p>
        <a:p>
          <a:pPr algn="l"/>
          <a:r>
            <a:rPr kumimoji="1" lang="ja-JP" altLang="en-US" sz="1100">
              <a:solidFill>
                <a:sysClr val="windowText" lastClr="000000"/>
              </a:solidFill>
            </a:rPr>
            <a:t>（注）育児・介護休業法の所定労働時間の短縮措置の対象者について常勤の従業者が勤務すべき時間数を</a:t>
          </a:r>
          <a:r>
            <a:rPr kumimoji="1" lang="en-US" altLang="ja-JP" sz="1100">
              <a:solidFill>
                <a:sysClr val="windowText" lastClr="000000"/>
              </a:solidFill>
            </a:rPr>
            <a:t>30</a:t>
          </a:r>
          <a:r>
            <a:rPr kumimoji="1" lang="ja-JP" altLang="en-US" sz="1100">
              <a:solidFill>
                <a:sysClr val="windowText" lastClr="000000"/>
              </a:solidFill>
            </a:rPr>
            <a:t>時間としているときは、当該対象者については</a:t>
          </a:r>
          <a:r>
            <a:rPr kumimoji="1" lang="en-US" altLang="ja-JP" sz="1100">
              <a:solidFill>
                <a:sysClr val="windowText" lastClr="000000"/>
              </a:solidFill>
            </a:rPr>
            <a:t>30</a:t>
          </a:r>
          <a:r>
            <a:rPr kumimoji="1" lang="ja-JP" altLang="en-US" sz="1100">
              <a:solidFill>
                <a:sysClr val="windowText" lastClr="000000"/>
              </a:solidFill>
            </a:rPr>
            <a:t>時間勤務することで「常勤」として取り扱って差し支えないものの、常勤換算方法については、従前どおり「当該事業所の従業者の勤務延時間数を当該事業所において常勤の従業者が勤務すべき時間数（</a:t>
          </a:r>
          <a:r>
            <a:rPr kumimoji="1" lang="en-US" altLang="ja-JP" sz="1100">
              <a:solidFill>
                <a:sysClr val="windowText" lastClr="000000"/>
              </a:solidFill>
            </a:rPr>
            <a:t>32</a:t>
          </a:r>
          <a:r>
            <a:rPr kumimoji="1" lang="ja-JP" altLang="en-US" sz="1100">
              <a:solidFill>
                <a:sysClr val="windowText" lastClr="000000"/>
              </a:solidFill>
            </a:rPr>
            <a:t>時間を下回る場合は</a:t>
          </a:r>
          <a:r>
            <a:rPr kumimoji="1" lang="en-US" altLang="ja-JP" sz="1100">
              <a:solidFill>
                <a:sysClr val="windowText" lastClr="000000"/>
              </a:solidFill>
            </a:rPr>
            <a:t>32</a:t>
          </a:r>
          <a:r>
            <a:rPr kumimoji="1" lang="ja-JP" altLang="en-US" sz="1100">
              <a:solidFill>
                <a:sysClr val="windowText" lastClr="000000"/>
              </a:solidFill>
            </a:rPr>
            <a:t>時間を基本とする。）で除する」こととなる。</a:t>
          </a:r>
          <a:endParaRPr kumimoji="1" lang="en-US" altLang="ja-JP" sz="1100">
            <a:solidFill>
              <a:sysClr val="windowText" lastClr="000000"/>
            </a:solidFill>
          </a:endParaRPr>
        </a:p>
        <a:p>
          <a:pPr algn="l"/>
          <a:endParaRPr kumimoji="1" lang="en-US" altLang="ja-JP" sz="1100">
            <a:solidFill>
              <a:sysClr val="windowText" lastClr="000000"/>
            </a:solidFill>
          </a:endParaRPr>
        </a:p>
      </xdr:txBody>
    </xdr:sp>
    <xdr:clientData/>
  </xdr:twoCellAnchor>
  <xdr:twoCellAnchor>
    <xdr:from xmlns:xdr="http://schemas.openxmlformats.org/drawingml/2006/spreadsheetDrawing">
      <xdr:col>4</xdr:col>
      <xdr:colOff>572135</xdr:colOff>
      <xdr:row>3</xdr:row>
      <xdr:rowOff>66675</xdr:rowOff>
    </xdr:from>
    <xdr:to xmlns:xdr="http://schemas.openxmlformats.org/drawingml/2006/spreadsheetDrawing">
      <xdr:col>4</xdr:col>
      <xdr:colOff>647700</xdr:colOff>
      <xdr:row>4</xdr:row>
      <xdr:rowOff>229235</xdr:rowOff>
    </xdr:to>
    <xdr:sp macro="" textlink="">
      <xdr:nvSpPr>
        <xdr:cNvPr id="4" name="右中かっこ 3"/>
        <xdr:cNvSpPr/>
      </xdr:nvSpPr>
      <xdr:spPr>
        <a:xfrm>
          <a:off x="5144135" y="819150"/>
          <a:ext cx="75565"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25</xdr:col>
      <xdr:colOff>228600</xdr:colOff>
      <xdr:row>21</xdr:row>
      <xdr:rowOff>57150</xdr:rowOff>
    </xdr:from>
    <xdr:to xmlns:xdr="http://schemas.openxmlformats.org/drawingml/2006/spreadsheetDrawing">
      <xdr:col>25</xdr:col>
      <xdr:colOff>485775</xdr:colOff>
      <xdr:row>36</xdr:row>
      <xdr:rowOff>172085</xdr:rowOff>
    </xdr:to>
    <xdr:sp macro="" textlink="">
      <xdr:nvSpPr>
        <xdr:cNvPr id="4" name="右中かっこ 3"/>
        <xdr:cNvSpPr/>
      </xdr:nvSpPr>
      <xdr:spPr>
        <a:xfrm>
          <a:off x="18364200" y="5067300"/>
          <a:ext cx="257175" cy="3686810"/>
        </a:xfrm>
        <a:prstGeom prst="rightBrac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26</xdr:col>
      <xdr:colOff>66675</xdr:colOff>
      <xdr:row>26</xdr:row>
      <xdr:rowOff>95250</xdr:rowOff>
    </xdr:from>
    <xdr:to xmlns:xdr="http://schemas.openxmlformats.org/drawingml/2006/spreadsheetDrawing">
      <xdr:col>32</xdr:col>
      <xdr:colOff>628650</xdr:colOff>
      <xdr:row>31</xdr:row>
      <xdr:rowOff>208915</xdr:rowOff>
    </xdr:to>
    <xdr:sp macro="" textlink="">
      <xdr:nvSpPr>
        <xdr:cNvPr id="5" name="正方形/長方形 4"/>
        <xdr:cNvSpPr/>
      </xdr:nvSpPr>
      <xdr:spPr>
        <a:xfrm>
          <a:off x="18888075" y="6296025"/>
          <a:ext cx="4676775" cy="130429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職種ごとの勤務時間を「○：○○～○：○○」と表記することが困難な場合は、勤務時間数のみを入力してください。</a:t>
          </a:r>
          <a:endParaRPr kumimoji="1" lang="en-US" altLang="ja-JP" sz="1100">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3</xdr:col>
      <xdr:colOff>514350</xdr:colOff>
      <xdr:row>2</xdr:row>
      <xdr:rowOff>9525</xdr:rowOff>
    </xdr:from>
    <xdr:to xmlns:xdr="http://schemas.openxmlformats.org/drawingml/2006/spreadsheetDrawing">
      <xdr:col>5</xdr:col>
      <xdr:colOff>1086485</xdr:colOff>
      <xdr:row>6</xdr:row>
      <xdr:rowOff>85725</xdr:rowOff>
    </xdr:to>
    <xdr:sp macro="" textlink="">
      <xdr:nvSpPr>
        <xdr:cNvPr id="2" name="正方形/長方形 1"/>
        <xdr:cNvSpPr/>
      </xdr:nvSpPr>
      <xdr:spPr>
        <a:xfrm>
          <a:off x="4629150" y="485775"/>
          <a:ext cx="6763385"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6.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6">
    <tabColor theme="7" tint="0.8"/>
    <pageSetUpPr fitToPage="1"/>
  </sheetPr>
  <dimension ref="A1:BQ199"/>
  <sheetViews>
    <sheetView showGridLines="0" tabSelected="1" view="pageBreakPreview" zoomScale="70" zoomScaleNormal="55" zoomScaleSheetLayoutView="70" workbookViewId="0">
      <selection activeCell="BD20" sqref="BD20:BE20"/>
    </sheetView>
  </sheetViews>
  <sheetFormatPr defaultColWidth="4.5" defaultRowHeight="14.25"/>
  <cols>
    <col min="1" max="1" width="0.875" style="1" customWidth="1"/>
    <col min="2" max="6" width="5.75" style="1" customWidth="1"/>
    <col min="7" max="8" width="8.125" style="1" customWidth="1"/>
    <col min="9" max="10" width="3.25" style="1" customWidth="1"/>
    <col min="11" max="17" width="5.75" style="1" customWidth="1"/>
    <col min="18" max="19" width="10.75" style="1" hidden="1" customWidth="1"/>
    <col min="20" max="64" width="5.75" style="1" customWidth="1"/>
    <col min="65" max="65" width="1.125" style="1" customWidth="1"/>
    <col min="66" max="16384" width="4.5" style="1"/>
  </cols>
  <sheetData>
    <row r="1" spans="1:69" s="2" customFormat="1" ht="20.25" customHeight="1">
      <c r="A1" s="4" t="s">
        <v>306</v>
      </c>
      <c r="B1" s="4"/>
      <c r="C1" s="4"/>
      <c r="D1" s="4"/>
      <c r="E1" s="4"/>
      <c r="F1" s="4"/>
      <c r="G1" s="4"/>
      <c r="H1" s="4"/>
      <c r="I1" s="4"/>
      <c r="J1" s="4"/>
      <c r="K1" s="4"/>
      <c r="L1" s="4"/>
      <c r="M1" s="4"/>
      <c r="N1" s="4"/>
      <c r="O1" s="4"/>
      <c r="P1" s="4"/>
      <c r="Q1" s="4"/>
      <c r="R1" s="4"/>
      <c r="S1" s="4"/>
      <c r="T1" s="4"/>
      <c r="U1" s="4"/>
      <c r="V1" s="4"/>
      <c r="W1" s="4"/>
      <c r="X1" s="4"/>
      <c r="Y1" s="4"/>
      <c r="Z1" s="4"/>
      <c r="AU1" s="99" t="s">
        <v>26</v>
      </c>
      <c r="AV1" s="239" t="s">
        <v>246</v>
      </c>
      <c r="AW1" s="241"/>
      <c r="AX1" s="241"/>
      <c r="AY1" s="241"/>
      <c r="AZ1" s="241"/>
      <c r="BA1" s="241"/>
      <c r="BB1" s="241"/>
      <c r="BC1" s="241"/>
      <c r="BD1" s="241"/>
      <c r="BE1" s="241"/>
      <c r="BF1" s="241"/>
      <c r="BG1" s="241"/>
      <c r="BH1" s="241"/>
      <c r="BI1" s="241"/>
      <c r="BJ1" s="241"/>
      <c r="BK1" s="241"/>
      <c r="BL1" s="99" t="s">
        <v>8</v>
      </c>
    </row>
    <row r="2" spans="1:69" s="3" customFormat="1" ht="20.25" customHeight="1">
      <c r="A2" s="4"/>
      <c r="B2" s="4"/>
      <c r="C2" s="4"/>
      <c r="D2" s="4"/>
      <c r="E2" s="4"/>
      <c r="F2" s="4"/>
      <c r="G2" s="4"/>
      <c r="H2" s="4"/>
      <c r="I2" s="4"/>
      <c r="J2" s="4"/>
      <c r="K2" s="4"/>
      <c r="L2" s="4"/>
      <c r="M2" s="4"/>
      <c r="N2" s="4"/>
      <c r="O2" s="4"/>
      <c r="P2" s="4"/>
      <c r="Q2" s="4"/>
      <c r="R2" s="4"/>
      <c r="S2" s="4"/>
      <c r="T2" s="4"/>
      <c r="U2" s="4"/>
      <c r="V2" s="4"/>
      <c r="W2" s="4"/>
      <c r="X2" s="4"/>
      <c r="Y2" s="4"/>
      <c r="Z2" s="4"/>
      <c r="AA2" s="203" t="s">
        <v>50</v>
      </c>
      <c r="AB2" s="207">
        <v>7</v>
      </c>
      <c r="AC2" s="207"/>
      <c r="AD2" s="203" t="s">
        <v>45</v>
      </c>
      <c r="AE2" s="213">
        <f>IF(AB2=0,"",YEAR(DATE(2018+AB2,1,1)))</f>
        <v>2025</v>
      </c>
      <c r="AF2" s="213"/>
      <c r="AG2" s="228" t="s">
        <v>40</v>
      </c>
      <c r="AH2" s="228" t="s">
        <v>4</v>
      </c>
      <c r="AI2" s="207">
        <v>10</v>
      </c>
      <c r="AJ2" s="207"/>
      <c r="AK2" s="228" t="s">
        <v>58</v>
      </c>
      <c r="AU2" s="99" t="s">
        <v>63</v>
      </c>
      <c r="AV2" s="240" t="s">
        <v>303</v>
      </c>
      <c r="AW2" s="240"/>
      <c r="AX2" s="240"/>
      <c r="AY2" s="240"/>
      <c r="AZ2" s="240"/>
      <c r="BA2" s="240"/>
      <c r="BB2" s="240"/>
      <c r="BC2" s="240"/>
      <c r="BD2" s="240"/>
      <c r="BE2" s="240"/>
      <c r="BF2" s="240"/>
      <c r="BG2" s="240"/>
      <c r="BH2" s="240"/>
      <c r="BI2" s="240"/>
      <c r="BJ2" s="240"/>
      <c r="BK2" s="240"/>
      <c r="BL2" s="99" t="s">
        <v>8</v>
      </c>
      <c r="BM2" s="99"/>
      <c r="BN2" s="99"/>
      <c r="BO2" s="99"/>
    </row>
    <row r="3" spans="1:69" s="3" customFormat="1" ht="20.25" customHeight="1">
      <c r="J3" s="76"/>
      <c r="M3" s="76"/>
      <c r="O3" s="99"/>
      <c r="P3" s="99"/>
      <c r="Q3" s="99"/>
      <c r="R3" s="99"/>
      <c r="S3" s="99"/>
      <c r="T3" s="99"/>
      <c r="U3" s="99"/>
      <c r="V3" s="99"/>
      <c r="W3" s="99"/>
      <c r="AE3" s="214"/>
      <c r="AF3" s="214"/>
      <c r="AG3" s="229"/>
      <c r="AH3" s="230"/>
      <c r="AI3" s="229"/>
      <c r="BF3" s="262" t="s">
        <v>51</v>
      </c>
      <c r="BG3" s="272" t="s">
        <v>302</v>
      </c>
      <c r="BH3" s="278"/>
      <c r="BI3" s="278"/>
      <c r="BJ3" s="286"/>
      <c r="BK3" s="99"/>
    </row>
    <row r="4" spans="1:69" s="3" customFormat="1" ht="15.75" customHeight="1">
      <c r="D4" s="2"/>
      <c r="J4" s="76"/>
      <c r="M4" s="76"/>
      <c r="O4" s="99"/>
      <c r="P4" s="99"/>
      <c r="Q4" s="99"/>
      <c r="R4" s="99"/>
      <c r="S4" s="99"/>
      <c r="T4" s="99"/>
      <c r="U4" s="99"/>
      <c r="V4" s="99"/>
      <c r="W4" s="99"/>
      <c r="AE4" s="215"/>
      <c r="AF4" s="215"/>
      <c r="AL4" s="2"/>
      <c r="AM4" s="2"/>
      <c r="AN4" s="2"/>
      <c r="AO4" s="2"/>
      <c r="AP4" s="2"/>
      <c r="AQ4" s="2"/>
      <c r="AR4" s="2"/>
      <c r="AS4" s="2"/>
      <c r="AT4" s="2"/>
      <c r="AU4" s="2"/>
      <c r="AV4" s="2"/>
      <c r="AW4" s="2"/>
      <c r="AX4" s="2"/>
      <c r="AY4" s="2"/>
      <c r="AZ4" s="2"/>
      <c r="BA4" s="2"/>
      <c r="BB4" s="2"/>
      <c r="BC4" s="2"/>
      <c r="BD4" s="2"/>
      <c r="BE4" s="2"/>
      <c r="BF4" s="2"/>
      <c r="BG4" s="2"/>
      <c r="BH4" s="2"/>
      <c r="BI4" s="2"/>
      <c r="BJ4" s="287"/>
      <c r="BK4" s="287"/>
    </row>
    <row r="5" spans="1:69" s="3" customFormat="1" ht="21" customHeight="1">
      <c r="C5" s="15"/>
      <c r="D5" s="15"/>
      <c r="E5" s="15"/>
      <c r="F5" s="15"/>
      <c r="G5" s="44"/>
      <c r="H5" s="44"/>
      <c r="I5" s="44"/>
      <c r="J5" s="44"/>
      <c r="K5" s="77"/>
      <c r="L5" s="77"/>
      <c r="M5" s="77"/>
      <c r="N5" s="46"/>
      <c r="O5" s="77"/>
      <c r="P5" s="77"/>
      <c r="Q5" s="77"/>
      <c r="R5" s="77"/>
      <c r="S5" s="77"/>
      <c r="AK5" s="232" t="s">
        <v>2</v>
      </c>
      <c r="AL5" s="2"/>
      <c r="AN5" s="2"/>
      <c r="AO5" s="2"/>
      <c r="AP5" s="2"/>
      <c r="AQ5" s="2"/>
      <c r="AR5" s="2"/>
      <c r="AS5" s="2"/>
      <c r="AT5" s="2"/>
      <c r="AU5" s="2"/>
      <c r="AV5" s="2"/>
      <c r="AW5" s="2"/>
      <c r="AY5" s="232" t="s">
        <v>109</v>
      </c>
      <c r="BF5" s="2"/>
      <c r="BJ5" s="2"/>
      <c r="BK5" s="287"/>
    </row>
    <row r="6" spans="1:69" s="3" customFormat="1" ht="21" customHeight="1">
      <c r="B6" s="2" t="s">
        <v>247</v>
      </c>
      <c r="C6" s="15"/>
      <c r="D6" s="15"/>
      <c r="E6" s="15"/>
      <c r="F6" s="15"/>
      <c r="G6" s="45"/>
      <c r="H6" s="45"/>
      <c r="I6" s="45"/>
      <c r="J6" s="77"/>
      <c r="K6" s="77"/>
      <c r="L6" s="77"/>
      <c r="M6" s="46"/>
      <c r="N6" s="77"/>
      <c r="O6" s="77"/>
      <c r="P6" s="77"/>
      <c r="Q6" s="15" t="s">
        <v>164</v>
      </c>
      <c r="R6" s="15"/>
      <c r="S6" s="15"/>
      <c r="AL6" s="47" t="s">
        <v>248</v>
      </c>
      <c r="AM6" s="2"/>
      <c r="AN6" s="2"/>
      <c r="AO6" s="2"/>
      <c r="AP6" s="234"/>
      <c r="AQ6" s="234"/>
      <c r="AR6" s="2" t="s">
        <v>141</v>
      </c>
      <c r="AS6" s="2"/>
      <c r="AT6" s="2"/>
      <c r="AU6" s="2"/>
      <c r="AV6" s="2"/>
      <c r="AW6" s="2"/>
      <c r="AX6" s="2"/>
      <c r="AY6" s="2"/>
      <c r="AZ6" s="47" t="s">
        <v>268</v>
      </c>
      <c r="BA6" s="2"/>
      <c r="BB6" s="2"/>
      <c r="BC6" s="2"/>
      <c r="BD6" s="248"/>
      <c r="BE6" s="248"/>
      <c r="BF6" s="2" t="s">
        <v>141</v>
      </c>
      <c r="BG6" s="2"/>
      <c r="BH6" s="2"/>
      <c r="BI6" s="2"/>
      <c r="BJ6" s="287"/>
      <c r="BK6" s="287"/>
    </row>
    <row r="7" spans="1:69" s="3" customFormat="1" ht="9" customHeight="1">
      <c r="B7" s="5"/>
      <c r="C7" s="5"/>
      <c r="D7" s="5"/>
      <c r="E7" s="5"/>
      <c r="F7" s="5"/>
      <c r="G7" s="46"/>
      <c r="H7" s="46"/>
      <c r="I7" s="46"/>
      <c r="J7" s="77"/>
      <c r="K7" s="77"/>
      <c r="L7" s="77"/>
      <c r="M7" s="46"/>
      <c r="N7" s="77"/>
      <c r="O7" s="77"/>
      <c r="P7" s="77"/>
      <c r="Q7" s="77"/>
      <c r="R7" s="77"/>
      <c r="S7" s="77"/>
      <c r="AL7" s="100"/>
      <c r="AM7" s="100"/>
      <c r="AN7" s="100"/>
      <c r="AO7" s="44"/>
      <c r="AP7" s="168"/>
      <c r="AQ7" s="236"/>
      <c r="AR7" s="236"/>
      <c r="AS7" s="15"/>
      <c r="AT7" s="114"/>
      <c r="AU7" s="114"/>
      <c r="AV7" s="114"/>
      <c r="AW7" s="134"/>
      <c r="AX7" s="134"/>
      <c r="AY7" s="2"/>
      <c r="AZ7" s="114"/>
      <c r="BA7" s="114"/>
      <c r="BB7" s="46"/>
      <c r="BC7" s="2"/>
      <c r="BE7" s="2"/>
      <c r="BF7" s="2"/>
      <c r="BJ7" s="2"/>
      <c r="BK7" s="2"/>
      <c r="BO7" s="99"/>
      <c r="BP7" s="99"/>
      <c r="BQ7" s="99"/>
    </row>
    <row r="8" spans="1:69" s="3" customFormat="1" ht="21" customHeight="1">
      <c r="B8" s="5"/>
      <c r="C8" s="16">
        <v>8</v>
      </c>
      <c r="D8" s="24"/>
      <c r="E8" s="31" t="s">
        <v>53</v>
      </c>
      <c r="F8" s="2"/>
      <c r="G8" s="16">
        <v>40</v>
      </c>
      <c r="H8" s="24"/>
      <c r="I8" s="31" t="s">
        <v>55</v>
      </c>
      <c r="J8" s="77"/>
      <c r="K8" s="77"/>
      <c r="L8" s="16">
        <v>160</v>
      </c>
      <c r="M8" s="24"/>
      <c r="N8" s="31" t="s">
        <v>60</v>
      </c>
      <c r="O8" s="77"/>
      <c r="P8" s="77"/>
      <c r="Q8" s="114"/>
      <c r="R8" s="114"/>
      <c r="S8" s="114"/>
      <c r="T8" s="134" t="s">
        <v>166</v>
      </c>
      <c r="AA8" s="204">
        <f>AE9</f>
        <v>0.375</v>
      </c>
      <c r="AB8" s="208"/>
      <c r="AC8" s="210"/>
      <c r="AD8" s="46" t="s">
        <v>12</v>
      </c>
      <c r="AE8" s="204">
        <f>AA9</f>
        <v>0.70833333333333337</v>
      </c>
      <c r="AF8" s="208"/>
      <c r="AG8" s="210"/>
      <c r="AL8" s="2" t="s">
        <v>249</v>
      </c>
      <c r="AN8" s="47"/>
      <c r="AO8" s="100"/>
      <c r="AP8" s="47" t="s">
        <v>143</v>
      </c>
      <c r="AQ8" s="45"/>
      <c r="AR8" s="45"/>
      <c r="AS8" s="47"/>
      <c r="AT8" s="234"/>
      <c r="AU8" s="234"/>
      <c r="AV8" s="2" t="s">
        <v>141</v>
      </c>
      <c r="AW8" s="242"/>
      <c r="AX8" s="242"/>
      <c r="AY8" s="2"/>
      <c r="AZ8" s="2" t="s">
        <v>269</v>
      </c>
      <c r="BA8" s="2"/>
      <c r="BB8" s="2"/>
      <c r="BC8" s="2"/>
      <c r="BD8" s="47" t="s">
        <v>143</v>
      </c>
      <c r="BE8" s="45"/>
      <c r="BF8" s="45"/>
      <c r="BG8" s="47"/>
      <c r="BH8" s="234"/>
      <c r="BI8" s="234"/>
      <c r="BJ8" s="2" t="s">
        <v>141</v>
      </c>
      <c r="BK8" s="2"/>
      <c r="BO8" s="99"/>
      <c r="BP8" s="99"/>
      <c r="BQ8" s="99"/>
    </row>
    <row r="9" spans="1:69" s="3" customFormat="1" ht="21" customHeight="1">
      <c r="B9" s="5"/>
      <c r="C9" s="5"/>
      <c r="D9" s="5"/>
      <c r="E9" s="5"/>
      <c r="F9" s="5"/>
      <c r="G9" s="46"/>
      <c r="H9" s="46"/>
      <c r="I9" s="46"/>
      <c r="J9" s="46"/>
      <c r="K9" s="46"/>
      <c r="L9" s="46"/>
      <c r="M9" s="46"/>
      <c r="N9" s="46"/>
      <c r="O9" s="77"/>
      <c r="P9" s="77"/>
      <c r="Q9" s="77"/>
      <c r="R9" s="77"/>
      <c r="S9" s="77"/>
      <c r="T9" s="134" t="s">
        <v>163</v>
      </c>
      <c r="U9" s="77"/>
      <c r="V9" s="77"/>
      <c r="W9" s="77"/>
      <c r="X9" s="168"/>
      <c r="Y9" s="183"/>
      <c r="Z9" s="183"/>
      <c r="AA9" s="205">
        <v>0.70833333333333337</v>
      </c>
      <c r="AB9" s="209"/>
      <c r="AC9" s="211"/>
      <c r="AD9" s="46" t="s">
        <v>12</v>
      </c>
      <c r="AE9" s="205">
        <v>0.375</v>
      </c>
      <c r="AF9" s="209"/>
      <c r="AG9" s="211"/>
      <c r="AH9" s="45"/>
      <c r="AI9" s="45"/>
      <c r="AJ9" s="45"/>
      <c r="AK9" s="232"/>
      <c r="AL9" s="100"/>
      <c r="AN9" s="100"/>
      <c r="AO9" s="44"/>
      <c r="AP9" s="235" t="s">
        <v>65</v>
      </c>
      <c r="AQ9" s="236"/>
      <c r="AR9" s="15"/>
      <c r="AS9" s="45"/>
      <c r="AT9" s="45"/>
      <c r="AU9" s="45"/>
      <c r="AV9" s="233"/>
      <c r="AW9" s="47"/>
      <c r="AY9" s="45"/>
      <c r="BA9" s="100"/>
      <c r="BB9" s="44"/>
      <c r="BC9" s="168"/>
      <c r="BD9" s="235" t="s">
        <v>65</v>
      </c>
      <c r="BE9" s="236"/>
      <c r="BF9" s="15"/>
      <c r="BG9" s="45"/>
      <c r="BH9" s="45"/>
      <c r="BI9" s="45"/>
      <c r="BJ9" s="233"/>
      <c r="BO9" s="99"/>
      <c r="BP9" s="99"/>
      <c r="BQ9" s="99"/>
    </row>
    <row r="10" spans="1:69" s="3" customFormat="1" ht="21" customHeight="1">
      <c r="C10" s="15"/>
      <c r="D10" s="15"/>
      <c r="E10" s="15"/>
      <c r="F10" s="15"/>
      <c r="G10" s="47"/>
      <c r="H10" s="2" t="s">
        <v>305</v>
      </c>
      <c r="J10" s="47"/>
      <c r="K10" s="47"/>
      <c r="L10" s="91">
        <f>DAY(EOMONTH(DATE(AE2,AI2,1),0))</f>
        <v>31</v>
      </c>
      <c r="M10" s="97"/>
      <c r="N10" s="2" t="s">
        <v>32</v>
      </c>
      <c r="O10" s="100"/>
      <c r="P10" s="44"/>
      <c r="Q10" s="44"/>
      <c r="R10" s="44"/>
      <c r="S10" s="44"/>
      <c r="T10" s="45"/>
      <c r="U10" s="44"/>
      <c r="V10" s="47"/>
      <c r="W10" s="44"/>
      <c r="X10" s="44"/>
      <c r="Y10" s="44"/>
      <c r="Z10" s="44"/>
      <c r="AE10" s="47"/>
      <c r="AF10" s="44"/>
      <c r="AG10" s="44"/>
      <c r="AH10" s="47"/>
      <c r="AI10" s="47"/>
      <c r="AJ10" s="47"/>
      <c r="AK10" s="232"/>
      <c r="AL10" s="45"/>
      <c r="AM10" s="100"/>
      <c r="AP10" s="47" t="s">
        <v>144</v>
      </c>
      <c r="AQ10" s="44"/>
      <c r="AR10" s="44"/>
      <c r="AS10" s="47"/>
      <c r="AT10" s="234"/>
      <c r="AU10" s="234"/>
      <c r="AV10" s="2" t="s">
        <v>141</v>
      </c>
      <c r="AZ10" s="100"/>
      <c r="BD10" s="47" t="s">
        <v>144</v>
      </c>
      <c r="BE10" s="44"/>
      <c r="BF10" s="44"/>
      <c r="BG10" s="47"/>
      <c r="BH10" s="234"/>
      <c r="BI10" s="234"/>
      <c r="BJ10" s="2" t="s">
        <v>141</v>
      </c>
      <c r="BO10" s="99"/>
      <c r="BP10" s="99"/>
      <c r="BQ10" s="99"/>
    </row>
    <row r="11" spans="1:69" s="3" customFormat="1" ht="15" customHeight="1">
      <c r="C11" s="15"/>
      <c r="D11" s="15"/>
      <c r="E11" s="15"/>
      <c r="F11" s="15"/>
      <c r="G11" s="44"/>
      <c r="H11" s="44"/>
      <c r="I11" s="44"/>
      <c r="J11" s="44"/>
      <c r="K11" s="44"/>
      <c r="L11" s="44"/>
      <c r="V11" s="84"/>
      <c r="W11" s="84"/>
      <c r="X11" s="84"/>
      <c r="Y11" s="84"/>
      <c r="Z11" s="84"/>
      <c r="AA11" s="84"/>
      <c r="AE11" s="46"/>
      <c r="AF11" s="84"/>
      <c r="AG11" s="84"/>
      <c r="AH11" s="46"/>
      <c r="AI11" s="45"/>
      <c r="AJ11" s="45"/>
      <c r="AK11" s="233"/>
      <c r="AL11" s="15"/>
      <c r="AM11" s="100"/>
      <c r="AN11" s="44"/>
      <c r="AO11" s="100"/>
      <c r="AP11" s="44"/>
      <c r="AY11" s="114"/>
      <c r="AZ11" s="100"/>
      <c r="BA11" s="44"/>
      <c r="BB11" s="100"/>
      <c r="BC11" s="44"/>
      <c r="BO11" s="99"/>
      <c r="BP11" s="99"/>
      <c r="BQ11" s="99"/>
    </row>
    <row r="12" spans="1:69" ht="12" customHeight="1">
      <c r="G12" s="48"/>
      <c r="H12" s="48"/>
      <c r="I12" s="48"/>
      <c r="J12" s="48"/>
      <c r="AE12" s="48"/>
      <c r="AV12" s="48"/>
      <c r="BM12" s="293"/>
      <c r="BN12" s="293"/>
      <c r="BO12" s="293"/>
    </row>
    <row r="13" spans="1:69" ht="21.6" customHeight="1">
      <c r="B13" s="6" t="s">
        <v>48</v>
      </c>
      <c r="C13" s="17" t="s">
        <v>270</v>
      </c>
      <c r="D13" s="25" t="s">
        <v>279</v>
      </c>
      <c r="E13" s="32"/>
      <c r="F13" s="38"/>
      <c r="G13" s="49" t="s">
        <v>272</v>
      </c>
      <c r="H13" s="59"/>
      <c r="I13" s="67" t="s">
        <v>156</v>
      </c>
      <c r="J13" s="59"/>
      <c r="K13" s="67" t="s">
        <v>273</v>
      </c>
      <c r="L13" s="49"/>
      <c r="M13" s="49"/>
      <c r="N13" s="59"/>
      <c r="O13" s="67" t="s">
        <v>274</v>
      </c>
      <c r="P13" s="49"/>
      <c r="Q13" s="59"/>
      <c r="R13" s="120"/>
      <c r="S13" s="49"/>
      <c r="T13" s="67" t="s">
        <v>215</v>
      </c>
      <c r="U13" s="49"/>
      <c r="V13" s="49"/>
      <c r="W13" s="49"/>
      <c r="X13" s="169"/>
      <c r="Y13" s="32" t="s">
        <v>275</v>
      </c>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249" t="str">
        <f>IF(BG3="計画","(15)1～4週目の勤務時間数合計","(15)1か月の勤務時間数　合計")</f>
        <v>(15)1か月の勤務時間数　合計</v>
      </c>
      <c r="BE13" s="169"/>
      <c r="BF13" s="263" t="s">
        <v>235</v>
      </c>
      <c r="BG13" s="169"/>
      <c r="BH13" s="263" t="s">
        <v>276</v>
      </c>
      <c r="BI13" s="49"/>
      <c r="BJ13" s="49"/>
      <c r="BK13" s="49"/>
      <c r="BL13" s="169"/>
    </row>
    <row r="14" spans="1:69" ht="20.25" customHeight="1">
      <c r="B14" s="7"/>
      <c r="C14" s="18"/>
      <c r="D14" s="26"/>
      <c r="E14" s="33"/>
      <c r="F14" s="39"/>
      <c r="G14" s="50"/>
      <c r="H14" s="60"/>
      <c r="I14" s="68"/>
      <c r="J14" s="60"/>
      <c r="K14" s="68"/>
      <c r="L14" s="50"/>
      <c r="M14" s="50"/>
      <c r="N14" s="60"/>
      <c r="O14" s="68"/>
      <c r="P14" s="50"/>
      <c r="Q14" s="60"/>
      <c r="R14" s="121"/>
      <c r="S14" s="50"/>
      <c r="T14" s="68"/>
      <c r="U14" s="50"/>
      <c r="V14" s="50"/>
      <c r="W14" s="50"/>
      <c r="X14" s="170"/>
      <c r="Y14" s="184" t="s">
        <v>13</v>
      </c>
      <c r="Z14" s="184"/>
      <c r="AA14" s="184"/>
      <c r="AB14" s="184"/>
      <c r="AC14" s="184"/>
      <c r="AD14" s="184"/>
      <c r="AE14" s="216"/>
      <c r="AF14" s="224" t="s">
        <v>31</v>
      </c>
      <c r="AG14" s="184"/>
      <c r="AH14" s="184"/>
      <c r="AI14" s="184"/>
      <c r="AJ14" s="184"/>
      <c r="AK14" s="184"/>
      <c r="AL14" s="216"/>
      <c r="AM14" s="224" t="s">
        <v>34</v>
      </c>
      <c r="AN14" s="184"/>
      <c r="AO14" s="184"/>
      <c r="AP14" s="184"/>
      <c r="AQ14" s="184"/>
      <c r="AR14" s="184"/>
      <c r="AS14" s="216"/>
      <c r="AT14" s="224" t="s">
        <v>17</v>
      </c>
      <c r="AU14" s="184"/>
      <c r="AV14" s="184"/>
      <c r="AW14" s="184"/>
      <c r="AX14" s="184"/>
      <c r="AY14" s="184"/>
      <c r="AZ14" s="216"/>
      <c r="BA14" s="224" t="s">
        <v>38</v>
      </c>
      <c r="BB14" s="184"/>
      <c r="BC14" s="184"/>
      <c r="BD14" s="250"/>
      <c r="BE14" s="170"/>
      <c r="BF14" s="264"/>
      <c r="BG14" s="170"/>
      <c r="BH14" s="264"/>
      <c r="BI14" s="50"/>
      <c r="BJ14" s="50"/>
      <c r="BK14" s="50"/>
      <c r="BL14" s="170"/>
    </row>
    <row r="15" spans="1:69" ht="20.25" customHeight="1">
      <c r="B15" s="7"/>
      <c r="C15" s="18"/>
      <c r="D15" s="26"/>
      <c r="E15" s="33"/>
      <c r="F15" s="39"/>
      <c r="G15" s="50"/>
      <c r="H15" s="60"/>
      <c r="I15" s="68"/>
      <c r="J15" s="60"/>
      <c r="K15" s="68"/>
      <c r="L15" s="50"/>
      <c r="M15" s="50"/>
      <c r="N15" s="60"/>
      <c r="O15" s="68"/>
      <c r="P15" s="50"/>
      <c r="Q15" s="60"/>
      <c r="R15" s="121"/>
      <c r="S15" s="50"/>
      <c r="T15" s="68"/>
      <c r="U15" s="50"/>
      <c r="V15" s="50"/>
      <c r="W15" s="50"/>
      <c r="X15" s="170"/>
      <c r="Y15" s="185">
        <v>1</v>
      </c>
      <c r="Z15" s="86">
        <v>2</v>
      </c>
      <c r="AA15" s="86">
        <v>3</v>
      </c>
      <c r="AB15" s="86">
        <v>4</v>
      </c>
      <c r="AC15" s="86">
        <v>5</v>
      </c>
      <c r="AD15" s="86">
        <v>6</v>
      </c>
      <c r="AE15" s="217">
        <v>7</v>
      </c>
      <c r="AF15" s="225">
        <v>8</v>
      </c>
      <c r="AG15" s="86">
        <v>9</v>
      </c>
      <c r="AH15" s="86">
        <v>10</v>
      </c>
      <c r="AI15" s="86">
        <v>11</v>
      </c>
      <c r="AJ15" s="86">
        <v>12</v>
      </c>
      <c r="AK15" s="86">
        <v>13</v>
      </c>
      <c r="AL15" s="217">
        <v>14</v>
      </c>
      <c r="AM15" s="185">
        <v>15</v>
      </c>
      <c r="AN15" s="86">
        <v>16</v>
      </c>
      <c r="AO15" s="86">
        <v>17</v>
      </c>
      <c r="AP15" s="86">
        <v>18</v>
      </c>
      <c r="AQ15" s="86">
        <v>19</v>
      </c>
      <c r="AR15" s="86">
        <v>20</v>
      </c>
      <c r="AS15" s="217">
        <v>21</v>
      </c>
      <c r="AT15" s="225">
        <v>22</v>
      </c>
      <c r="AU15" s="86">
        <v>23</v>
      </c>
      <c r="AV15" s="86">
        <v>24</v>
      </c>
      <c r="AW15" s="86">
        <v>25</v>
      </c>
      <c r="AX15" s="86">
        <v>26</v>
      </c>
      <c r="AY15" s="86">
        <v>27</v>
      </c>
      <c r="AZ15" s="217">
        <v>28</v>
      </c>
      <c r="BA15" s="225">
        <f>IF($BG$3="実績",IF(DAY(DATE($AE$2,$AI$2,29))=29,29,""),"")</f>
        <v>29</v>
      </c>
      <c r="BB15" s="86">
        <f>IF($BG$3="実績",IF(DAY(DATE($AE$2,$AI$2,30))=30,30,""),"")</f>
        <v>30</v>
      </c>
      <c r="BC15" s="217">
        <f>IF($BG$3="実績",IF(DAY(DATE($AE$2,$AI$2,31))=31,31,""),"")</f>
        <v>31</v>
      </c>
      <c r="BD15" s="250"/>
      <c r="BE15" s="170"/>
      <c r="BF15" s="264"/>
      <c r="BG15" s="170"/>
      <c r="BH15" s="264"/>
      <c r="BI15" s="50"/>
      <c r="BJ15" s="50"/>
      <c r="BK15" s="50"/>
      <c r="BL15" s="170"/>
    </row>
    <row r="16" spans="1:69" ht="20.25" hidden="1" customHeight="1">
      <c r="B16" s="7"/>
      <c r="C16" s="18"/>
      <c r="D16" s="26"/>
      <c r="E16" s="33"/>
      <c r="F16" s="39"/>
      <c r="G16" s="50"/>
      <c r="H16" s="60"/>
      <c r="I16" s="68"/>
      <c r="J16" s="60"/>
      <c r="K16" s="68"/>
      <c r="L16" s="50"/>
      <c r="M16" s="50"/>
      <c r="N16" s="60"/>
      <c r="O16" s="68"/>
      <c r="P16" s="50"/>
      <c r="Q16" s="60"/>
      <c r="R16" s="121"/>
      <c r="S16" s="50"/>
      <c r="T16" s="68"/>
      <c r="U16" s="50"/>
      <c r="V16" s="50"/>
      <c r="W16" s="50"/>
      <c r="X16" s="170"/>
      <c r="Y16" s="185">
        <f>WEEKDAY(DATE($AE$2,$AI$2,1))</f>
        <v>4</v>
      </c>
      <c r="Z16" s="86">
        <f>WEEKDAY(DATE($AE$2,$AI$2,2))</f>
        <v>5</v>
      </c>
      <c r="AA16" s="86">
        <f>WEEKDAY(DATE($AE$2,$AI$2,3))</f>
        <v>6</v>
      </c>
      <c r="AB16" s="86">
        <f>WEEKDAY(DATE($AE$2,$AI$2,4))</f>
        <v>7</v>
      </c>
      <c r="AC16" s="86">
        <f>WEEKDAY(DATE($AE$2,$AI$2,5))</f>
        <v>1</v>
      </c>
      <c r="AD16" s="86">
        <f>WEEKDAY(DATE($AE$2,$AI$2,6))</f>
        <v>2</v>
      </c>
      <c r="AE16" s="217">
        <f>WEEKDAY(DATE($AE$2,$AI$2,7))</f>
        <v>3</v>
      </c>
      <c r="AF16" s="225">
        <f>WEEKDAY(DATE($AE$2,$AI$2,8))</f>
        <v>4</v>
      </c>
      <c r="AG16" s="86">
        <f>WEEKDAY(DATE($AE$2,$AI$2,9))</f>
        <v>5</v>
      </c>
      <c r="AH16" s="86">
        <f>WEEKDAY(DATE($AE$2,$AI$2,10))</f>
        <v>6</v>
      </c>
      <c r="AI16" s="86">
        <f>WEEKDAY(DATE($AE$2,$AI$2,11))</f>
        <v>7</v>
      </c>
      <c r="AJ16" s="86">
        <f>WEEKDAY(DATE($AE$2,$AI$2,12))</f>
        <v>1</v>
      </c>
      <c r="AK16" s="86">
        <f>WEEKDAY(DATE($AE$2,$AI$2,13))</f>
        <v>2</v>
      </c>
      <c r="AL16" s="217">
        <f>WEEKDAY(DATE($AE$2,$AI$2,14))</f>
        <v>3</v>
      </c>
      <c r="AM16" s="225">
        <f>WEEKDAY(DATE($AE$2,$AI$2,15))</f>
        <v>4</v>
      </c>
      <c r="AN16" s="86">
        <f>WEEKDAY(DATE($AE$2,$AI$2,16))</f>
        <v>5</v>
      </c>
      <c r="AO16" s="86">
        <f>WEEKDAY(DATE($AE$2,$AI$2,17))</f>
        <v>6</v>
      </c>
      <c r="AP16" s="86">
        <f>WEEKDAY(DATE($AE$2,$AI$2,18))</f>
        <v>7</v>
      </c>
      <c r="AQ16" s="86">
        <f>WEEKDAY(DATE($AE$2,$AI$2,19))</f>
        <v>1</v>
      </c>
      <c r="AR16" s="86">
        <f>WEEKDAY(DATE($AE$2,$AI$2,20))</f>
        <v>2</v>
      </c>
      <c r="AS16" s="217">
        <f>WEEKDAY(DATE($AE$2,$AI$2,21))</f>
        <v>3</v>
      </c>
      <c r="AT16" s="225">
        <f>WEEKDAY(DATE($AE$2,$AI$2,22))</f>
        <v>4</v>
      </c>
      <c r="AU16" s="86">
        <f>WEEKDAY(DATE($AE$2,$AI$2,23))</f>
        <v>5</v>
      </c>
      <c r="AV16" s="86">
        <f>WEEKDAY(DATE($AE$2,$AI$2,24))</f>
        <v>6</v>
      </c>
      <c r="AW16" s="86">
        <f>WEEKDAY(DATE($AE$2,$AI$2,25))</f>
        <v>7</v>
      </c>
      <c r="AX16" s="86">
        <f>WEEKDAY(DATE($AE$2,$AI$2,26))</f>
        <v>1</v>
      </c>
      <c r="AY16" s="86">
        <f>WEEKDAY(DATE($AE$2,$AI$2,27))</f>
        <v>2</v>
      </c>
      <c r="AZ16" s="217">
        <f>WEEKDAY(DATE($AE$2,$AI$2,28))</f>
        <v>3</v>
      </c>
      <c r="BA16" s="225">
        <f>IF(BA15=29,WEEKDAY(DATE($AE$2,$AI$2,29)),0)</f>
        <v>4</v>
      </c>
      <c r="BB16" s="86">
        <f>IF(BB15=30,WEEKDAY(DATE($AE$2,$AI$2,30)),0)</f>
        <v>5</v>
      </c>
      <c r="BC16" s="217">
        <f>IF(BC15=31,WEEKDAY(DATE($AE$2,$AI$2,31)),0)</f>
        <v>6</v>
      </c>
      <c r="BD16" s="250"/>
      <c r="BE16" s="170"/>
      <c r="BF16" s="264"/>
      <c r="BG16" s="170"/>
      <c r="BH16" s="264"/>
      <c r="BI16" s="50"/>
      <c r="BJ16" s="50"/>
      <c r="BK16" s="50"/>
      <c r="BL16" s="170"/>
    </row>
    <row r="17" spans="2:64" ht="20.25" customHeight="1">
      <c r="B17" s="8"/>
      <c r="C17" s="19"/>
      <c r="D17" s="27"/>
      <c r="E17" s="34"/>
      <c r="F17" s="40"/>
      <c r="G17" s="51"/>
      <c r="H17" s="61"/>
      <c r="I17" s="69"/>
      <c r="J17" s="61"/>
      <c r="K17" s="69"/>
      <c r="L17" s="51"/>
      <c r="M17" s="51"/>
      <c r="N17" s="61"/>
      <c r="O17" s="69"/>
      <c r="P17" s="51"/>
      <c r="Q17" s="61"/>
      <c r="R17" s="122"/>
      <c r="S17" s="51"/>
      <c r="T17" s="69"/>
      <c r="U17" s="51"/>
      <c r="V17" s="51"/>
      <c r="W17" s="51"/>
      <c r="X17" s="171"/>
      <c r="Y17" s="186" t="str">
        <f t="shared" ref="Y17:AZ17" si="0">IF(Y16=1,"日",IF(Y16=2,"月",IF(Y16=3,"火",IF(Y16=4,"水",IF(Y16=5,"木",IF(Y16=6,"金","土"))))))</f>
        <v>水</v>
      </c>
      <c r="Z17" s="195" t="str">
        <f t="shared" si="0"/>
        <v>木</v>
      </c>
      <c r="AA17" s="195" t="str">
        <f t="shared" si="0"/>
        <v>金</v>
      </c>
      <c r="AB17" s="195" t="str">
        <f t="shared" si="0"/>
        <v>土</v>
      </c>
      <c r="AC17" s="195" t="str">
        <f t="shared" si="0"/>
        <v>日</v>
      </c>
      <c r="AD17" s="195" t="str">
        <f t="shared" si="0"/>
        <v>月</v>
      </c>
      <c r="AE17" s="218" t="str">
        <f t="shared" si="0"/>
        <v>火</v>
      </c>
      <c r="AF17" s="226" t="str">
        <f t="shared" si="0"/>
        <v>水</v>
      </c>
      <c r="AG17" s="195" t="str">
        <f t="shared" si="0"/>
        <v>木</v>
      </c>
      <c r="AH17" s="195" t="str">
        <f t="shared" si="0"/>
        <v>金</v>
      </c>
      <c r="AI17" s="195" t="str">
        <f t="shared" si="0"/>
        <v>土</v>
      </c>
      <c r="AJ17" s="195" t="str">
        <f t="shared" si="0"/>
        <v>日</v>
      </c>
      <c r="AK17" s="195" t="str">
        <f t="shared" si="0"/>
        <v>月</v>
      </c>
      <c r="AL17" s="218" t="str">
        <f t="shared" si="0"/>
        <v>火</v>
      </c>
      <c r="AM17" s="226" t="str">
        <f t="shared" si="0"/>
        <v>水</v>
      </c>
      <c r="AN17" s="195" t="str">
        <f t="shared" si="0"/>
        <v>木</v>
      </c>
      <c r="AO17" s="195" t="str">
        <f t="shared" si="0"/>
        <v>金</v>
      </c>
      <c r="AP17" s="195" t="str">
        <f t="shared" si="0"/>
        <v>土</v>
      </c>
      <c r="AQ17" s="195" t="str">
        <f t="shared" si="0"/>
        <v>日</v>
      </c>
      <c r="AR17" s="195" t="str">
        <f t="shared" si="0"/>
        <v>月</v>
      </c>
      <c r="AS17" s="218" t="str">
        <f t="shared" si="0"/>
        <v>火</v>
      </c>
      <c r="AT17" s="226" t="str">
        <f t="shared" si="0"/>
        <v>水</v>
      </c>
      <c r="AU17" s="195" t="str">
        <f t="shared" si="0"/>
        <v>木</v>
      </c>
      <c r="AV17" s="195" t="str">
        <f t="shared" si="0"/>
        <v>金</v>
      </c>
      <c r="AW17" s="195" t="str">
        <f t="shared" si="0"/>
        <v>土</v>
      </c>
      <c r="AX17" s="195" t="str">
        <f t="shared" si="0"/>
        <v>日</v>
      </c>
      <c r="AY17" s="195" t="str">
        <f t="shared" si="0"/>
        <v>月</v>
      </c>
      <c r="AZ17" s="218" t="str">
        <f t="shared" si="0"/>
        <v>火</v>
      </c>
      <c r="BA17" s="195" t="str">
        <f>IF(BA16=1,"日",IF(BA16=2,"月",IF(BA16=3,"火",IF(BA16=4,"水",IF(BA16=5,"木",IF(BA16=6,"金",IF(BA16=0,"","土")))))))</f>
        <v>水</v>
      </c>
      <c r="BB17" s="195" t="str">
        <f>IF(BB16=1,"日",IF(BB16=2,"月",IF(BB16=3,"火",IF(BB16=4,"水",IF(BB16=5,"木",IF(BB16=6,"金",IF(BB16=0,"","土")))))))</f>
        <v>木</v>
      </c>
      <c r="BC17" s="195" t="str">
        <f>IF(BC16=1,"日",IF(BC16=2,"月",IF(BC16=3,"火",IF(BC16=4,"水",IF(BC16=5,"木",IF(BC16=6,"金",IF(BC16=0,"","土")))))))</f>
        <v>金</v>
      </c>
      <c r="BD17" s="251"/>
      <c r="BE17" s="171"/>
      <c r="BF17" s="265"/>
      <c r="BG17" s="171"/>
      <c r="BH17" s="265"/>
      <c r="BI17" s="51"/>
      <c r="BJ17" s="51"/>
      <c r="BK17" s="51"/>
      <c r="BL17" s="171"/>
    </row>
    <row r="18" spans="2:64" ht="20.25" customHeight="1">
      <c r="B18" s="9">
        <f>((ROW()-17)+2)/3</f>
        <v>1</v>
      </c>
      <c r="C18" s="20"/>
      <c r="D18" s="28"/>
      <c r="E18" s="35"/>
      <c r="F18" s="41"/>
      <c r="G18" s="52"/>
      <c r="H18" s="62"/>
      <c r="I18" s="70"/>
      <c r="J18" s="78"/>
      <c r="K18" s="52"/>
      <c r="L18" s="92"/>
      <c r="M18" s="92"/>
      <c r="N18" s="62"/>
      <c r="O18" s="101"/>
      <c r="P18" s="108"/>
      <c r="Q18" s="115"/>
      <c r="R18" s="123"/>
      <c r="S18" s="128"/>
      <c r="T18" s="135" t="s">
        <v>44</v>
      </c>
      <c r="U18" s="144"/>
      <c r="V18" s="144"/>
      <c r="W18" s="157"/>
      <c r="X18" s="172"/>
      <c r="Y18" s="63"/>
      <c r="Z18" s="63"/>
      <c r="AA18" s="63"/>
      <c r="AB18" s="63"/>
      <c r="AC18" s="63"/>
      <c r="AD18" s="63"/>
      <c r="AE18" s="219"/>
      <c r="AF18" s="227"/>
      <c r="AG18" s="63"/>
      <c r="AH18" s="63"/>
      <c r="AI18" s="63"/>
      <c r="AJ18" s="63"/>
      <c r="AK18" s="63"/>
      <c r="AL18" s="219"/>
      <c r="AM18" s="227"/>
      <c r="AN18" s="63"/>
      <c r="AO18" s="63"/>
      <c r="AP18" s="63"/>
      <c r="AQ18" s="63"/>
      <c r="AR18" s="63"/>
      <c r="AS18" s="219"/>
      <c r="AT18" s="227"/>
      <c r="AU18" s="63"/>
      <c r="AV18" s="63"/>
      <c r="AW18" s="63"/>
      <c r="AX18" s="63"/>
      <c r="AY18" s="63"/>
      <c r="AZ18" s="219"/>
      <c r="BA18" s="227"/>
      <c r="BB18" s="63"/>
      <c r="BC18" s="63"/>
      <c r="BD18" s="252"/>
      <c r="BE18" s="257"/>
      <c r="BF18" s="266"/>
      <c r="BG18" s="273"/>
      <c r="BH18" s="279"/>
      <c r="BI18" s="108"/>
      <c r="BJ18" s="108"/>
      <c r="BK18" s="108"/>
      <c r="BL18" s="288"/>
    </row>
    <row r="19" spans="2:64" ht="20.25" customHeight="1">
      <c r="B19" s="10"/>
      <c r="C19" s="21"/>
      <c r="D19" s="29"/>
      <c r="E19" s="36"/>
      <c r="F19" s="42"/>
      <c r="G19" s="53"/>
      <c r="H19" s="63"/>
      <c r="I19" s="71"/>
      <c r="J19" s="79"/>
      <c r="K19" s="53"/>
      <c r="L19" s="93"/>
      <c r="M19" s="93"/>
      <c r="N19" s="63"/>
      <c r="O19" s="102"/>
      <c r="P19" s="109"/>
      <c r="Q19" s="116"/>
      <c r="R19" s="124" t="str">
        <f>G18&amp;I18</f>
        <v/>
      </c>
      <c r="S19" s="129"/>
      <c r="T19" s="136" t="s">
        <v>121</v>
      </c>
      <c r="U19" s="145"/>
      <c r="V19" s="145"/>
      <c r="W19" s="158"/>
      <c r="X19" s="173"/>
      <c r="Y19" s="187" t="str">
        <f>IF(Y18="","",VLOOKUP(Y18,'（ユニット型）シフト記号表'!$C$5:$W$46,21,FALSE))</f>
        <v/>
      </c>
      <c r="Z19" s="196" t="str">
        <f>IF(Z18="","",VLOOKUP(Z18,'（ユニット型）シフト記号表'!$C$5:$W$46,21,FALSE))</f>
        <v/>
      </c>
      <c r="AA19" s="196" t="str">
        <f>IF(AA18="","",VLOOKUP(AA18,'（ユニット型）シフト記号表'!$C$5:$W$46,21,FALSE))</f>
        <v/>
      </c>
      <c r="AB19" s="196" t="str">
        <f>IF(AB18="","",VLOOKUP(AB18,'（ユニット型）シフト記号表'!$C$5:$W$46,21,FALSE))</f>
        <v/>
      </c>
      <c r="AC19" s="196" t="str">
        <f>IF(AC18="","",VLOOKUP(AC18,'（ユニット型）シフト記号表'!$C$5:$W$46,21,FALSE))</f>
        <v/>
      </c>
      <c r="AD19" s="196" t="str">
        <f>IF(AD18="","",VLOOKUP(AD18,'（ユニット型）シフト記号表'!$C$5:$W$46,21,FALSE))</f>
        <v/>
      </c>
      <c r="AE19" s="220" t="str">
        <f>IF(AE18="","",VLOOKUP(AE18,'（ユニット型）シフト記号表'!$C$5:$W$46,21,FALSE))</f>
        <v/>
      </c>
      <c r="AF19" s="187" t="str">
        <f>IF(AF18="","",VLOOKUP(AF18,'（ユニット型）シフト記号表'!$C$5:$W$46,21,FALSE))</f>
        <v/>
      </c>
      <c r="AG19" s="196" t="str">
        <f>IF(AG18="","",VLOOKUP(AG18,'（ユニット型）シフト記号表'!$C$5:$W$46,21,FALSE))</f>
        <v/>
      </c>
      <c r="AH19" s="196" t="str">
        <f>IF(AH18="","",VLOOKUP(AH18,'（ユニット型）シフト記号表'!$C$5:$W$46,21,FALSE))</f>
        <v/>
      </c>
      <c r="AI19" s="196" t="str">
        <f>IF(AI18="","",VLOOKUP(AI18,'（ユニット型）シフト記号表'!$C$5:$W$46,21,FALSE))</f>
        <v/>
      </c>
      <c r="AJ19" s="196" t="str">
        <f>IF(AJ18="","",VLOOKUP(AJ18,'（ユニット型）シフト記号表'!$C$5:$W$46,21,FALSE))</f>
        <v/>
      </c>
      <c r="AK19" s="196" t="str">
        <f>IF(AK18="","",VLOOKUP(AK18,'（ユニット型）シフト記号表'!$C$5:$W$46,21,FALSE))</f>
        <v/>
      </c>
      <c r="AL19" s="220" t="str">
        <f>IF(AL18="","",VLOOKUP(AL18,'（ユニット型）シフト記号表'!$C$5:$W$46,21,FALSE))</f>
        <v/>
      </c>
      <c r="AM19" s="187" t="str">
        <f>IF(AM18="","",VLOOKUP(AM18,'（ユニット型）シフト記号表'!$C$5:$W$46,21,FALSE))</f>
        <v/>
      </c>
      <c r="AN19" s="196" t="str">
        <f>IF(AN18="","",VLOOKUP(AN18,'（ユニット型）シフト記号表'!$C$5:$W$46,21,FALSE))</f>
        <v/>
      </c>
      <c r="AO19" s="196" t="str">
        <f>IF(AO18="","",VLOOKUP(AO18,'（ユニット型）シフト記号表'!$C$5:$W$46,21,FALSE))</f>
        <v/>
      </c>
      <c r="AP19" s="196" t="str">
        <f>IF(AP18="","",VLOOKUP(AP18,'（ユニット型）シフト記号表'!$C$5:$W$46,21,FALSE))</f>
        <v/>
      </c>
      <c r="AQ19" s="196" t="str">
        <f>IF(AQ18="","",VLOOKUP(AQ18,'（ユニット型）シフト記号表'!$C$5:$W$46,21,FALSE))</f>
        <v/>
      </c>
      <c r="AR19" s="196" t="str">
        <f>IF(AR18="","",VLOOKUP(AR18,'（ユニット型）シフト記号表'!$C$5:$W$46,21,FALSE))</f>
        <v/>
      </c>
      <c r="AS19" s="220" t="str">
        <f>IF(AS18="","",VLOOKUP(AS18,'（ユニット型）シフト記号表'!$C$5:$W$46,21,FALSE))</f>
        <v/>
      </c>
      <c r="AT19" s="187" t="str">
        <f>IF(AT18="","",VLOOKUP(AT18,'（ユニット型）シフト記号表'!$C$5:$W$46,21,FALSE))</f>
        <v/>
      </c>
      <c r="AU19" s="196" t="str">
        <f>IF(AU18="","",VLOOKUP(AU18,'（ユニット型）シフト記号表'!$C$5:$W$46,21,FALSE))</f>
        <v/>
      </c>
      <c r="AV19" s="196" t="str">
        <f>IF(AV18="","",VLOOKUP(AV18,'（ユニット型）シフト記号表'!$C$5:$W$46,21,FALSE))</f>
        <v/>
      </c>
      <c r="AW19" s="196" t="str">
        <f>IF(AW18="","",VLOOKUP(AW18,'（ユニット型）シフト記号表'!$C$5:$W$46,21,FALSE))</f>
        <v/>
      </c>
      <c r="AX19" s="196" t="str">
        <f>IF(AX18="","",VLOOKUP(AX18,'（ユニット型）シフト記号表'!$C$5:$W$46,21,FALSE))</f>
        <v/>
      </c>
      <c r="AY19" s="196" t="str">
        <f>IF(AY18="","",VLOOKUP(AY18,'（ユニット型）シフト記号表'!$C$5:$W$46,21,FALSE))</f>
        <v/>
      </c>
      <c r="AZ19" s="220" t="str">
        <f>IF(AZ18="","",VLOOKUP(AZ18,'（ユニット型）シフト記号表'!$C$5:$W$46,21,FALSE))</f>
        <v/>
      </c>
      <c r="BA19" s="187" t="str">
        <f>IF(BA18="","",VLOOKUP(BA18,'（ユニット型）シフト記号表'!$C$5:$W$46,21,FALSE))</f>
        <v/>
      </c>
      <c r="BB19" s="196" t="str">
        <f>IF(BB18="","",VLOOKUP(BB18,'（ユニット型）シフト記号表'!$C$5:$W$46,21,FALSE))</f>
        <v/>
      </c>
      <c r="BC19" s="244" t="str">
        <f>IF(BC18="","",VLOOKUP(BC18,'（ユニット型）シフト記号表'!$C$5:$W$46,21,FALSE))</f>
        <v/>
      </c>
      <c r="BD19" s="253">
        <f>IF($BG$3="計画",SUM(Y19:AZ19),IF($BG$3="実績",SUM(Y19:BC19),""))</f>
        <v>0</v>
      </c>
      <c r="BE19" s="258"/>
      <c r="BF19" s="267">
        <f>IF($BG$3="計画",BD19/4,IF($BG$3="実績",(BD19/($L$10/7)),""))</f>
        <v>0</v>
      </c>
      <c r="BG19" s="274"/>
      <c r="BH19" s="280"/>
      <c r="BI19" s="109"/>
      <c r="BJ19" s="109"/>
      <c r="BK19" s="109"/>
      <c r="BL19" s="289"/>
    </row>
    <row r="20" spans="2:64" ht="20.25" customHeight="1">
      <c r="B20" s="11"/>
      <c r="C20" s="21"/>
      <c r="D20" s="29"/>
      <c r="E20" s="36"/>
      <c r="F20" s="42"/>
      <c r="G20" s="53"/>
      <c r="H20" s="63"/>
      <c r="I20" s="71"/>
      <c r="J20" s="79"/>
      <c r="K20" s="53"/>
      <c r="L20" s="93"/>
      <c r="M20" s="93"/>
      <c r="N20" s="63"/>
      <c r="O20" s="103"/>
      <c r="P20" s="110"/>
      <c r="Q20" s="117"/>
      <c r="R20" s="124"/>
      <c r="S20" s="129" t="str">
        <f>G18&amp;I18</f>
        <v/>
      </c>
      <c r="T20" s="137" t="s">
        <v>162</v>
      </c>
      <c r="U20" s="146"/>
      <c r="V20" s="146"/>
      <c r="W20" s="159"/>
      <c r="X20" s="174"/>
      <c r="Y20" s="188" t="str">
        <f>IF(Y18="","",VLOOKUP(Y18,'（ユニット型）シフト記号表'!$C$5:$Y$46,23,FALSE))</f>
        <v/>
      </c>
      <c r="Z20" s="197" t="str">
        <f>IF(Z18="","",VLOOKUP(Z18,'（ユニット型）シフト記号表'!$C$5:$Y$46,23,FALSE))</f>
        <v/>
      </c>
      <c r="AA20" s="197" t="str">
        <f>IF(AA18="","",VLOOKUP(AA18,'（ユニット型）シフト記号表'!$C$5:$Y$46,23,FALSE))</f>
        <v/>
      </c>
      <c r="AB20" s="197" t="str">
        <f>IF(AB18="","",VLOOKUP(AB18,'（ユニット型）シフト記号表'!$C$5:$Y$46,23,FALSE))</f>
        <v/>
      </c>
      <c r="AC20" s="197" t="str">
        <f>IF(AC18="","",VLOOKUP(AC18,'（ユニット型）シフト記号表'!$C$5:$Y$46,23,FALSE))</f>
        <v/>
      </c>
      <c r="AD20" s="197" t="str">
        <f>IF(AD18="","",VLOOKUP(AD18,'（ユニット型）シフト記号表'!$C$5:$Y$46,23,FALSE))</f>
        <v/>
      </c>
      <c r="AE20" s="221" t="str">
        <f>IF(AE18="","",VLOOKUP(AE18,'（ユニット型）シフト記号表'!$C$5:$Y$46,23,FALSE))</f>
        <v/>
      </c>
      <c r="AF20" s="188" t="str">
        <f>IF(AF18="","",VLOOKUP(AF18,'（ユニット型）シフト記号表'!$C$5:$Y$46,23,FALSE))</f>
        <v/>
      </c>
      <c r="AG20" s="197" t="str">
        <f>IF(AG18="","",VLOOKUP(AG18,'（ユニット型）シフト記号表'!$C$5:$Y$46,23,FALSE))</f>
        <v/>
      </c>
      <c r="AH20" s="197" t="str">
        <f>IF(AH18="","",VLOOKUP(AH18,'（ユニット型）シフト記号表'!$C$5:$Y$46,23,FALSE))</f>
        <v/>
      </c>
      <c r="AI20" s="197" t="str">
        <f>IF(AI18="","",VLOOKUP(AI18,'（ユニット型）シフト記号表'!$C$5:$Y$46,23,FALSE))</f>
        <v/>
      </c>
      <c r="AJ20" s="197" t="str">
        <f>IF(AJ18="","",VLOOKUP(AJ18,'（ユニット型）シフト記号表'!$C$5:$Y$46,23,FALSE))</f>
        <v/>
      </c>
      <c r="AK20" s="197" t="str">
        <f>IF(AK18="","",VLOOKUP(AK18,'（ユニット型）シフト記号表'!$C$5:$Y$46,23,FALSE))</f>
        <v/>
      </c>
      <c r="AL20" s="221" t="str">
        <f>IF(AL18="","",VLOOKUP(AL18,'（ユニット型）シフト記号表'!$C$5:$Y$46,23,FALSE))</f>
        <v/>
      </c>
      <c r="AM20" s="188" t="str">
        <f>IF(AM18="","",VLOOKUP(AM18,'（ユニット型）シフト記号表'!$C$5:$Y$46,23,FALSE))</f>
        <v/>
      </c>
      <c r="AN20" s="197" t="str">
        <f>IF(AN18="","",VLOOKUP(AN18,'（ユニット型）シフト記号表'!$C$5:$Y$46,23,FALSE))</f>
        <v/>
      </c>
      <c r="AO20" s="197" t="str">
        <f>IF(AO18="","",VLOOKUP(AO18,'（ユニット型）シフト記号表'!$C$5:$Y$46,23,FALSE))</f>
        <v/>
      </c>
      <c r="AP20" s="197" t="str">
        <f>IF(AP18="","",VLOOKUP(AP18,'（ユニット型）シフト記号表'!$C$5:$Y$46,23,FALSE))</f>
        <v/>
      </c>
      <c r="AQ20" s="197" t="str">
        <f>IF(AQ18="","",VLOOKUP(AQ18,'（ユニット型）シフト記号表'!$C$5:$Y$46,23,FALSE))</f>
        <v/>
      </c>
      <c r="AR20" s="197" t="str">
        <f>IF(AR18="","",VLOOKUP(AR18,'（ユニット型）シフト記号表'!$C$5:$Y$46,23,FALSE))</f>
        <v/>
      </c>
      <c r="AS20" s="221" t="str">
        <f>IF(AS18="","",VLOOKUP(AS18,'（ユニット型）シフト記号表'!$C$5:$Y$46,23,FALSE))</f>
        <v/>
      </c>
      <c r="AT20" s="188" t="str">
        <f>IF(AT18="","",VLOOKUP(AT18,'（ユニット型）シフト記号表'!$C$5:$Y$46,23,FALSE))</f>
        <v/>
      </c>
      <c r="AU20" s="197" t="str">
        <f>IF(AU18="","",VLOOKUP(AU18,'（ユニット型）シフト記号表'!$C$5:$Y$46,23,FALSE))</f>
        <v/>
      </c>
      <c r="AV20" s="197" t="str">
        <f>IF(AV18="","",VLOOKUP(AV18,'（ユニット型）シフト記号表'!$C$5:$Y$46,23,FALSE))</f>
        <v/>
      </c>
      <c r="AW20" s="197" t="str">
        <f>IF(AW18="","",VLOOKUP(AW18,'（ユニット型）シフト記号表'!$C$5:$Y$46,23,FALSE))</f>
        <v/>
      </c>
      <c r="AX20" s="197" t="str">
        <f>IF(AX18="","",VLOOKUP(AX18,'（ユニット型）シフト記号表'!$C$5:$Y$46,23,FALSE))</f>
        <v/>
      </c>
      <c r="AY20" s="197" t="str">
        <f>IF(AY18="","",VLOOKUP(AY18,'（ユニット型）シフト記号表'!$C$5:$Y$46,23,FALSE))</f>
        <v/>
      </c>
      <c r="AZ20" s="221" t="str">
        <f>IF(AZ18="","",VLOOKUP(AZ18,'（ユニット型）シフト記号表'!$C$5:$Y$46,23,FALSE))</f>
        <v/>
      </c>
      <c r="BA20" s="188" t="str">
        <f>IF(BA18="","",VLOOKUP(BA18,'（ユニット型）シフト記号表'!$C$5:$Y$46,23,FALSE))</f>
        <v/>
      </c>
      <c r="BB20" s="197" t="str">
        <f>IF(BB18="","",VLOOKUP(BB18,'（ユニット型）シフト記号表'!$C$5:$Y$46,23,FALSE))</f>
        <v/>
      </c>
      <c r="BC20" s="245" t="str">
        <f>IF(BC18="","",VLOOKUP(BC18,'（ユニット型）シフト記号表'!$C$5:$Y$46,23,FALSE))</f>
        <v/>
      </c>
      <c r="BD20" s="254">
        <f>IF($BG$3="計画",SUM(Y20:AZ20),IF($BG$3="実績",SUM(Y20:BC20),""))</f>
        <v>0</v>
      </c>
      <c r="BE20" s="259"/>
      <c r="BF20" s="268">
        <f>IF($BG$3="計画",BD20/4,IF($BG$3="実績",(BD20/($L$10/7)),""))</f>
        <v>0</v>
      </c>
      <c r="BG20" s="275"/>
      <c r="BH20" s="281"/>
      <c r="BI20" s="110"/>
      <c r="BJ20" s="110"/>
      <c r="BK20" s="110"/>
      <c r="BL20" s="290"/>
    </row>
    <row r="21" spans="2:64" ht="20.25" customHeight="1">
      <c r="B21" s="12">
        <f>((ROW()-17)+2)/3</f>
        <v>2</v>
      </c>
      <c r="C21" s="22"/>
      <c r="D21" s="29"/>
      <c r="E21" s="36"/>
      <c r="F21" s="42"/>
      <c r="G21" s="54"/>
      <c r="H21" s="64"/>
      <c r="I21" s="72"/>
      <c r="J21" s="80"/>
      <c r="K21" s="54"/>
      <c r="L21" s="94"/>
      <c r="M21" s="94"/>
      <c r="N21" s="64"/>
      <c r="O21" s="104"/>
      <c r="P21" s="111"/>
      <c r="Q21" s="118"/>
      <c r="R21" s="125"/>
      <c r="S21" s="130"/>
      <c r="T21" s="138" t="s">
        <v>44</v>
      </c>
      <c r="U21" s="147"/>
      <c r="V21" s="147"/>
      <c r="W21" s="160"/>
      <c r="X21" s="175"/>
      <c r="Y21" s="189"/>
      <c r="Z21" s="198"/>
      <c r="AA21" s="198"/>
      <c r="AB21" s="198"/>
      <c r="AC21" s="198"/>
      <c r="AD21" s="198"/>
      <c r="AE21" s="222"/>
      <c r="AF21" s="189"/>
      <c r="AG21" s="198"/>
      <c r="AH21" s="198"/>
      <c r="AI21" s="198"/>
      <c r="AJ21" s="198"/>
      <c r="AK21" s="198"/>
      <c r="AL21" s="222"/>
      <c r="AM21" s="189"/>
      <c r="AN21" s="198"/>
      <c r="AO21" s="198"/>
      <c r="AP21" s="198"/>
      <c r="AQ21" s="198"/>
      <c r="AR21" s="198"/>
      <c r="AS21" s="222"/>
      <c r="AT21" s="189"/>
      <c r="AU21" s="198"/>
      <c r="AV21" s="198"/>
      <c r="AW21" s="198"/>
      <c r="AX21" s="198"/>
      <c r="AY21" s="198"/>
      <c r="AZ21" s="222"/>
      <c r="BA21" s="189"/>
      <c r="BB21" s="198"/>
      <c r="BC21" s="198"/>
      <c r="BD21" s="255"/>
      <c r="BE21" s="260"/>
      <c r="BF21" s="269"/>
      <c r="BG21" s="276"/>
      <c r="BH21" s="282"/>
      <c r="BI21" s="111"/>
      <c r="BJ21" s="111"/>
      <c r="BK21" s="111"/>
      <c r="BL21" s="291"/>
    </row>
    <row r="22" spans="2:64" ht="20.25" customHeight="1">
      <c r="B22" s="10"/>
      <c r="C22" s="21"/>
      <c r="D22" s="29"/>
      <c r="E22" s="36"/>
      <c r="F22" s="42"/>
      <c r="G22" s="53"/>
      <c r="H22" s="63"/>
      <c r="I22" s="71"/>
      <c r="J22" s="79"/>
      <c r="K22" s="53"/>
      <c r="L22" s="93"/>
      <c r="M22" s="93"/>
      <c r="N22" s="63"/>
      <c r="O22" s="102"/>
      <c r="P22" s="109"/>
      <c r="Q22" s="116"/>
      <c r="R22" s="124" t="str">
        <f>G21&amp;I21</f>
        <v/>
      </c>
      <c r="S22" s="131"/>
      <c r="T22" s="136" t="s">
        <v>121</v>
      </c>
      <c r="U22" s="145"/>
      <c r="V22" s="145"/>
      <c r="W22" s="158"/>
      <c r="X22" s="173"/>
      <c r="Y22" s="187" t="str">
        <f>IF(Y21="","",VLOOKUP(Y21,'（ユニット型）シフト記号表'!$C$5:$W$46,21,FALSE))</f>
        <v/>
      </c>
      <c r="Z22" s="196" t="str">
        <f>IF(Z21="","",VLOOKUP(Z21,'（ユニット型）シフト記号表'!$C$5:$W$46,21,FALSE))</f>
        <v/>
      </c>
      <c r="AA22" s="196" t="str">
        <f>IF(AA21="","",VLOOKUP(AA21,'（ユニット型）シフト記号表'!$C$5:$W$46,21,FALSE))</f>
        <v/>
      </c>
      <c r="AB22" s="196" t="str">
        <f>IF(AB21="","",VLOOKUP(AB21,'（ユニット型）シフト記号表'!$C$5:$W$46,21,FALSE))</f>
        <v/>
      </c>
      <c r="AC22" s="196" t="str">
        <f>IF(AC21="","",VLOOKUP(AC21,'（ユニット型）シフト記号表'!$C$5:$W$46,21,FALSE))</f>
        <v/>
      </c>
      <c r="AD22" s="196" t="str">
        <f>IF(AD21="","",VLOOKUP(AD21,'（ユニット型）シフト記号表'!$C$5:$W$46,21,FALSE))</f>
        <v/>
      </c>
      <c r="AE22" s="220" t="str">
        <f>IF(AE21="","",VLOOKUP(AE21,'（ユニット型）シフト記号表'!$C$5:$W$46,21,FALSE))</f>
        <v/>
      </c>
      <c r="AF22" s="187" t="str">
        <f>IF(AF21="","",VLOOKUP(AF21,'（ユニット型）シフト記号表'!$C$5:$W$46,21,FALSE))</f>
        <v/>
      </c>
      <c r="AG22" s="196" t="str">
        <f>IF(AG21="","",VLOOKUP(AG21,'（ユニット型）シフト記号表'!$C$5:$W$46,21,FALSE))</f>
        <v/>
      </c>
      <c r="AH22" s="196" t="str">
        <f>IF(AH21="","",VLOOKUP(AH21,'（ユニット型）シフト記号表'!$C$5:$W$46,21,FALSE))</f>
        <v/>
      </c>
      <c r="AI22" s="196" t="str">
        <f>IF(AI21="","",VLOOKUP(AI21,'（ユニット型）シフト記号表'!$C$5:$W$46,21,FALSE))</f>
        <v/>
      </c>
      <c r="AJ22" s="196" t="str">
        <f>IF(AJ21="","",VLOOKUP(AJ21,'（ユニット型）シフト記号表'!$C$5:$W$46,21,FALSE))</f>
        <v/>
      </c>
      <c r="AK22" s="196" t="str">
        <f>IF(AK21="","",VLOOKUP(AK21,'（ユニット型）シフト記号表'!$C$5:$W$46,21,FALSE))</f>
        <v/>
      </c>
      <c r="AL22" s="220" t="str">
        <f>IF(AL21="","",VLOOKUP(AL21,'（ユニット型）シフト記号表'!$C$5:$W$46,21,FALSE))</f>
        <v/>
      </c>
      <c r="AM22" s="187" t="str">
        <f>IF(AM21="","",VLOOKUP(AM21,'（ユニット型）シフト記号表'!$C$5:$W$46,21,FALSE))</f>
        <v/>
      </c>
      <c r="AN22" s="196" t="str">
        <f>IF(AN21="","",VLOOKUP(AN21,'（ユニット型）シフト記号表'!$C$5:$W$46,21,FALSE))</f>
        <v/>
      </c>
      <c r="AO22" s="196" t="str">
        <f>IF(AO21="","",VLOOKUP(AO21,'（ユニット型）シフト記号表'!$C$5:$W$46,21,FALSE))</f>
        <v/>
      </c>
      <c r="AP22" s="196" t="str">
        <f>IF(AP21="","",VLOOKUP(AP21,'（ユニット型）シフト記号表'!$C$5:$W$46,21,FALSE))</f>
        <v/>
      </c>
      <c r="AQ22" s="196" t="str">
        <f>IF(AQ21="","",VLOOKUP(AQ21,'（ユニット型）シフト記号表'!$C$5:$W$46,21,FALSE))</f>
        <v/>
      </c>
      <c r="AR22" s="196" t="str">
        <f>IF(AR21="","",VLOOKUP(AR21,'（ユニット型）シフト記号表'!$C$5:$W$46,21,FALSE))</f>
        <v/>
      </c>
      <c r="AS22" s="220" t="str">
        <f>IF(AS21="","",VLOOKUP(AS21,'（ユニット型）シフト記号表'!$C$5:$W$46,21,FALSE))</f>
        <v/>
      </c>
      <c r="AT22" s="187" t="str">
        <f>IF(AT21="","",VLOOKUP(AT21,'（ユニット型）シフト記号表'!$C$5:$W$46,21,FALSE))</f>
        <v/>
      </c>
      <c r="AU22" s="196" t="str">
        <f>IF(AU21="","",VLOOKUP(AU21,'（ユニット型）シフト記号表'!$C$5:$W$46,21,FALSE))</f>
        <v/>
      </c>
      <c r="AV22" s="196" t="str">
        <f>IF(AV21="","",VLOOKUP(AV21,'（ユニット型）シフト記号表'!$C$5:$W$46,21,FALSE))</f>
        <v/>
      </c>
      <c r="AW22" s="196" t="str">
        <f>IF(AW21="","",VLOOKUP(AW21,'（ユニット型）シフト記号表'!$C$5:$W$46,21,FALSE))</f>
        <v/>
      </c>
      <c r="AX22" s="196" t="str">
        <f>IF(AX21="","",VLOOKUP(AX21,'（ユニット型）シフト記号表'!$C$5:$W$46,21,FALSE))</f>
        <v/>
      </c>
      <c r="AY22" s="196" t="str">
        <f>IF(AY21="","",VLOOKUP(AY21,'（ユニット型）シフト記号表'!$C$5:$W$46,21,FALSE))</f>
        <v/>
      </c>
      <c r="AZ22" s="220" t="str">
        <f>IF(AZ21="","",VLOOKUP(AZ21,'（ユニット型）シフト記号表'!$C$5:$W$46,21,FALSE))</f>
        <v/>
      </c>
      <c r="BA22" s="187" t="str">
        <f>IF(BA21="","",VLOOKUP(BA21,'（ユニット型）シフト記号表'!$C$5:$W$46,21,FALSE))</f>
        <v/>
      </c>
      <c r="BB22" s="196" t="str">
        <f>IF(BB21="","",VLOOKUP(BB21,'（ユニット型）シフト記号表'!$C$5:$W$46,21,FALSE))</f>
        <v/>
      </c>
      <c r="BC22" s="244" t="str">
        <f>IF(BC21="","",VLOOKUP(BC21,'（ユニット型）シフト記号表'!$C$5:$W$46,21,FALSE))</f>
        <v/>
      </c>
      <c r="BD22" s="253">
        <f>IF($BG$3="計画",SUM(Y22:AZ22),IF($BG$3="実績",SUM(Y22:BC22),""))</f>
        <v>0</v>
      </c>
      <c r="BE22" s="258"/>
      <c r="BF22" s="267">
        <f>IF($BG$3="計画",BD22/4,IF($BG$3="実績",(BD22/($L$10/7)),""))</f>
        <v>0</v>
      </c>
      <c r="BG22" s="274"/>
      <c r="BH22" s="280"/>
      <c r="BI22" s="109"/>
      <c r="BJ22" s="109"/>
      <c r="BK22" s="109"/>
      <c r="BL22" s="289"/>
    </row>
    <row r="23" spans="2:64" ht="20.25" customHeight="1">
      <c r="B23" s="11"/>
      <c r="C23" s="21"/>
      <c r="D23" s="29"/>
      <c r="E23" s="36"/>
      <c r="F23" s="42"/>
      <c r="G23" s="55"/>
      <c r="H23" s="65"/>
      <c r="I23" s="73"/>
      <c r="J23" s="81"/>
      <c r="K23" s="55"/>
      <c r="L23" s="95"/>
      <c r="M23" s="95"/>
      <c r="N23" s="65"/>
      <c r="O23" s="103"/>
      <c r="P23" s="110"/>
      <c r="Q23" s="117"/>
      <c r="R23" s="126"/>
      <c r="S23" s="132" t="str">
        <f>G21&amp;I21</f>
        <v/>
      </c>
      <c r="T23" s="137" t="s">
        <v>162</v>
      </c>
      <c r="U23" s="146"/>
      <c r="V23" s="146"/>
      <c r="W23" s="159"/>
      <c r="X23" s="174"/>
      <c r="Y23" s="188" t="str">
        <f>IF(Y21="","",VLOOKUP(Y21,'（ユニット型）シフト記号表'!$C$5:$Y$46,23,FALSE))</f>
        <v/>
      </c>
      <c r="Z23" s="197" t="str">
        <f>IF(Z21="","",VLOOKUP(Z21,'（ユニット型）シフト記号表'!$C$5:$Y$46,23,FALSE))</f>
        <v/>
      </c>
      <c r="AA23" s="197" t="str">
        <f>IF(AA21="","",VLOOKUP(AA21,'（ユニット型）シフト記号表'!$C$5:$Y$46,23,FALSE))</f>
        <v/>
      </c>
      <c r="AB23" s="197" t="str">
        <f>IF(AB21="","",VLOOKUP(AB21,'（ユニット型）シフト記号表'!$C$5:$Y$46,23,FALSE))</f>
        <v/>
      </c>
      <c r="AC23" s="197" t="str">
        <f>IF(AC21="","",VLOOKUP(AC21,'（ユニット型）シフト記号表'!$C$5:$Y$46,23,FALSE))</f>
        <v/>
      </c>
      <c r="AD23" s="197" t="str">
        <f>IF(AD21="","",VLOOKUP(AD21,'（ユニット型）シフト記号表'!$C$5:$Y$46,23,FALSE))</f>
        <v/>
      </c>
      <c r="AE23" s="221" t="str">
        <f>IF(AE21="","",VLOOKUP(AE21,'（ユニット型）シフト記号表'!$C$5:$Y$46,23,FALSE))</f>
        <v/>
      </c>
      <c r="AF23" s="188" t="str">
        <f>IF(AF21="","",VLOOKUP(AF21,'（ユニット型）シフト記号表'!$C$5:$Y$46,23,FALSE))</f>
        <v/>
      </c>
      <c r="AG23" s="197" t="str">
        <f>IF(AG21="","",VLOOKUP(AG21,'（ユニット型）シフト記号表'!$C$5:$Y$46,23,FALSE))</f>
        <v/>
      </c>
      <c r="AH23" s="197" t="str">
        <f>IF(AH21="","",VLOOKUP(AH21,'（ユニット型）シフト記号表'!$C$5:$Y$46,23,FALSE))</f>
        <v/>
      </c>
      <c r="AI23" s="197" t="str">
        <f>IF(AI21="","",VLOOKUP(AI21,'（ユニット型）シフト記号表'!$C$5:$Y$46,23,FALSE))</f>
        <v/>
      </c>
      <c r="AJ23" s="197" t="str">
        <f>IF(AJ21="","",VLOOKUP(AJ21,'（ユニット型）シフト記号表'!$C$5:$Y$46,23,FALSE))</f>
        <v/>
      </c>
      <c r="AK23" s="197" t="str">
        <f>IF(AK21="","",VLOOKUP(AK21,'（ユニット型）シフト記号表'!$C$5:$Y$46,23,FALSE))</f>
        <v/>
      </c>
      <c r="AL23" s="221" t="str">
        <f>IF(AL21="","",VLOOKUP(AL21,'（ユニット型）シフト記号表'!$C$5:$Y$46,23,FALSE))</f>
        <v/>
      </c>
      <c r="AM23" s="188" t="str">
        <f>IF(AM21="","",VLOOKUP(AM21,'（ユニット型）シフト記号表'!$C$5:$Y$46,23,FALSE))</f>
        <v/>
      </c>
      <c r="AN23" s="197" t="str">
        <f>IF(AN21="","",VLOOKUP(AN21,'（ユニット型）シフト記号表'!$C$5:$Y$46,23,FALSE))</f>
        <v/>
      </c>
      <c r="AO23" s="197" t="str">
        <f>IF(AO21="","",VLOOKUP(AO21,'（ユニット型）シフト記号表'!$C$5:$Y$46,23,FALSE))</f>
        <v/>
      </c>
      <c r="AP23" s="197" t="str">
        <f>IF(AP21="","",VLOOKUP(AP21,'（ユニット型）シフト記号表'!$C$5:$Y$46,23,FALSE))</f>
        <v/>
      </c>
      <c r="AQ23" s="197" t="str">
        <f>IF(AQ21="","",VLOOKUP(AQ21,'（ユニット型）シフト記号表'!$C$5:$Y$46,23,FALSE))</f>
        <v/>
      </c>
      <c r="AR23" s="197" t="str">
        <f>IF(AR21="","",VLOOKUP(AR21,'（ユニット型）シフト記号表'!$C$5:$Y$46,23,FALSE))</f>
        <v/>
      </c>
      <c r="AS23" s="221" t="str">
        <f>IF(AS21="","",VLOOKUP(AS21,'（ユニット型）シフト記号表'!$C$5:$Y$46,23,FALSE))</f>
        <v/>
      </c>
      <c r="AT23" s="188" t="str">
        <f>IF(AT21="","",VLOOKUP(AT21,'（ユニット型）シフト記号表'!$C$5:$Y$46,23,FALSE))</f>
        <v/>
      </c>
      <c r="AU23" s="197" t="str">
        <f>IF(AU21="","",VLOOKUP(AU21,'（ユニット型）シフト記号表'!$C$5:$Y$46,23,FALSE))</f>
        <v/>
      </c>
      <c r="AV23" s="197" t="str">
        <f>IF(AV21="","",VLOOKUP(AV21,'（ユニット型）シフト記号表'!$C$5:$Y$46,23,FALSE))</f>
        <v/>
      </c>
      <c r="AW23" s="197" t="str">
        <f>IF(AW21="","",VLOOKUP(AW21,'（ユニット型）シフト記号表'!$C$5:$Y$46,23,FALSE))</f>
        <v/>
      </c>
      <c r="AX23" s="197" t="str">
        <f>IF(AX21="","",VLOOKUP(AX21,'（ユニット型）シフト記号表'!$C$5:$Y$46,23,FALSE))</f>
        <v/>
      </c>
      <c r="AY23" s="197" t="str">
        <f>IF(AY21="","",VLOOKUP(AY21,'（ユニット型）シフト記号表'!$C$5:$Y$46,23,FALSE))</f>
        <v/>
      </c>
      <c r="AZ23" s="221" t="str">
        <f>IF(AZ21="","",VLOOKUP(AZ21,'（ユニット型）シフト記号表'!$C$5:$Y$46,23,FALSE))</f>
        <v/>
      </c>
      <c r="BA23" s="188" t="str">
        <f>IF(BA21="","",VLOOKUP(BA21,'（ユニット型）シフト記号表'!$C$5:$Y$46,23,FALSE))</f>
        <v/>
      </c>
      <c r="BB23" s="197" t="str">
        <f>IF(BB21="","",VLOOKUP(BB21,'（ユニット型）シフト記号表'!$C$5:$Y$46,23,FALSE))</f>
        <v/>
      </c>
      <c r="BC23" s="245" t="str">
        <f>IF(BC21="","",VLOOKUP(BC21,'（ユニット型）シフト記号表'!$C$5:$Y$46,23,FALSE))</f>
        <v/>
      </c>
      <c r="BD23" s="254">
        <f>IF($BG$3="計画",SUM(Y23:AZ23),IF($BG$3="実績",SUM(Y23:BC23),""))</f>
        <v>0</v>
      </c>
      <c r="BE23" s="259"/>
      <c r="BF23" s="268">
        <f>IF($BG$3="計画",BD23/4,IF($BG$3="実績",(BD23/($L$10/7)),""))</f>
        <v>0</v>
      </c>
      <c r="BG23" s="275"/>
      <c r="BH23" s="281"/>
      <c r="BI23" s="110"/>
      <c r="BJ23" s="110"/>
      <c r="BK23" s="110"/>
      <c r="BL23" s="290"/>
    </row>
    <row r="24" spans="2:64" ht="20.25" customHeight="1">
      <c r="B24" s="12">
        <f>((ROW()-17)+2)/3</f>
        <v>3</v>
      </c>
      <c r="C24" s="22"/>
      <c r="D24" s="29"/>
      <c r="E24" s="36"/>
      <c r="F24" s="42"/>
      <c r="G24" s="54"/>
      <c r="H24" s="64"/>
      <c r="I24" s="72"/>
      <c r="J24" s="80"/>
      <c r="K24" s="54"/>
      <c r="L24" s="94"/>
      <c r="M24" s="94"/>
      <c r="N24" s="64"/>
      <c r="O24" s="104"/>
      <c r="P24" s="111"/>
      <c r="Q24" s="118"/>
      <c r="R24" s="125"/>
      <c r="S24" s="130"/>
      <c r="T24" s="138" t="s">
        <v>44</v>
      </c>
      <c r="U24" s="147"/>
      <c r="V24" s="147"/>
      <c r="W24" s="160"/>
      <c r="X24" s="175"/>
      <c r="Y24" s="189"/>
      <c r="Z24" s="198"/>
      <c r="AA24" s="198"/>
      <c r="AB24" s="198"/>
      <c r="AC24" s="198"/>
      <c r="AD24" s="198"/>
      <c r="AE24" s="222"/>
      <c r="AF24" s="189"/>
      <c r="AG24" s="198"/>
      <c r="AH24" s="198"/>
      <c r="AI24" s="198"/>
      <c r="AJ24" s="198"/>
      <c r="AK24" s="198"/>
      <c r="AL24" s="222"/>
      <c r="AM24" s="189"/>
      <c r="AN24" s="198"/>
      <c r="AO24" s="198"/>
      <c r="AP24" s="198"/>
      <c r="AQ24" s="198"/>
      <c r="AR24" s="198"/>
      <c r="AS24" s="222"/>
      <c r="AT24" s="189"/>
      <c r="AU24" s="198"/>
      <c r="AV24" s="198"/>
      <c r="AW24" s="198"/>
      <c r="AX24" s="198"/>
      <c r="AY24" s="198"/>
      <c r="AZ24" s="222"/>
      <c r="BA24" s="189"/>
      <c r="BB24" s="199"/>
      <c r="BC24" s="246"/>
      <c r="BD24" s="255"/>
      <c r="BE24" s="260"/>
      <c r="BF24" s="269"/>
      <c r="BG24" s="276"/>
      <c r="BH24" s="282"/>
      <c r="BI24" s="111"/>
      <c r="BJ24" s="111"/>
      <c r="BK24" s="111"/>
      <c r="BL24" s="291"/>
    </row>
    <row r="25" spans="2:64" ht="20.25" customHeight="1">
      <c r="B25" s="10"/>
      <c r="C25" s="21"/>
      <c r="D25" s="29"/>
      <c r="E25" s="36"/>
      <c r="F25" s="42"/>
      <c r="G25" s="53"/>
      <c r="H25" s="63"/>
      <c r="I25" s="71"/>
      <c r="J25" s="79"/>
      <c r="K25" s="53"/>
      <c r="L25" s="93"/>
      <c r="M25" s="93"/>
      <c r="N25" s="63"/>
      <c r="O25" s="102"/>
      <c r="P25" s="109"/>
      <c r="Q25" s="116"/>
      <c r="R25" s="124" t="str">
        <f>G24&amp;I24</f>
        <v/>
      </c>
      <c r="S25" s="131"/>
      <c r="T25" s="136" t="s">
        <v>121</v>
      </c>
      <c r="U25" s="145"/>
      <c r="V25" s="145"/>
      <c r="W25" s="158"/>
      <c r="X25" s="173"/>
      <c r="Y25" s="187" t="str">
        <f>IF(Y24="","",VLOOKUP(Y24,'（ユニット型）シフト記号表'!$C$5:$W$46,21,FALSE))</f>
        <v/>
      </c>
      <c r="Z25" s="196" t="str">
        <f>IF(Z24="","",VLOOKUP(Z24,'（ユニット型）シフト記号表'!$C$5:$W$46,21,FALSE))</f>
        <v/>
      </c>
      <c r="AA25" s="196" t="str">
        <f>IF(AA24="","",VLOOKUP(AA24,'（ユニット型）シフト記号表'!$C$5:$W$46,21,FALSE))</f>
        <v/>
      </c>
      <c r="AB25" s="196" t="str">
        <f>IF(AB24="","",VLOOKUP(AB24,'（ユニット型）シフト記号表'!$C$5:$W$46,21,FALSE))</f>
        <v/>
      </c>
      <c r="AC25" s="196" t="str">
        <f>IF(AC24="","",VLOOKUP(AC24,'（ユニット型）シフト記号表'!$C$5:$W$46,21,FALSE))</f>
        <v/>
      </c>
      <c r="AD25" s="196" t="str">
        <f>IF(AD24="","",VLOOKUP(AD24,'（ユニット型）シフト記号表'!$C$5:$W$46,21,FALSE))</f>
        <v/>
      </c>
      <c r="AE25" s="220" t="str">
        <f>IF(AE24="","",VLOOKUP(AE24,'（ユニット型）シフト記号表'!$C$5:$W$46,21,FALSE))</f>
        <v/>
      </c>
      <c r="AF25" s="187" t="str">
        <f>IF(AF24="","",VLOOKUP(AF24,'（ユニット型）シフト記号表'!$C$5:$W$46,21,FALSE))</f>
        <v/>
      </c>
      <c r="AG25" s="196" t="str">
        <f>IF(AG24="","",VLOOKUP(AG24,'（ユニット型）シフト記号表'!$C$5:$W$46,21,FALSE))</f>
        <v/>
      </c>
      <c r="AH25" s="196" t="str">
        <f>IF(AH24="","",VLOOKUP(AH24,'（ユニット型）シフト記号表'!$C$5:$W$46,21,FALSE))</f>
        <v/>
      </c>
      <c r="AI25" s="196" t="str">
        <f>IF(AI24="","",VLOOKUP(AI24,'（ユニット型）シフト記号表'!$C$5:$W$46,21,FALSE))</f>
        <v/>
      </c>
      <c r="AJ25" s="196" t="str">
        <f>IF(AJ24="","",VLOOKUP(AJ24,'（ユニット型）シフト記号表'!$C$5:$W$46,21,FALSE))</f>
        <v/>
      </c>
      <c r="AK25" s="196" t="str">
        <f>IF(AK24="","",VLOOKUP(AK24,'（ユニット型）シフト記号表'!$C$5:$W$46,21,FALSE))</f>
        <v/>
      </c>
      <c r="AL25" s="220" t="str">
        <f>IF(AL24="","",VLOOKUP(AL24,'（ユニット型）シフト記号表'!$C$5:$W$46,21,FALSE))</f>
        <v/>
      </c>
      <c r="AM25" s="187" t="str">
        <f>IF(AM24="","",VLOOKUP(AM24,'（ユニット型）シフト記号表'!$C$5:$W$46,21,FALSE))</f>
        <v/>
      </c>
      <c r="AN25" s="196" t="str">
        <f>IF(AN24="","",VLOOKUP(AN24,'（ユニット型）シフト記号表'!$C$5:$W$46,21,FALSE))</f>
        <v/>
      </c>
      <c r="AO25" s="196" t="str">
        <f>IF(AO24="","",VLOOKUP(AO24,'（ユニット型）シフト記号表'!$C$5:$W$46,21,FALSE))</f>
        <v/>
      </c>
      <c r="AP25" s="196" t="str">
        <f>IF(AP24="","",VLOOKUP(AP24,'（ユニット型）シフト記号表'!$C$5:$W$46,21,FALSE))</f>
        <v/>
      </c>
      <c r="AQ25" s="196" t="str">
        <f>IF(AQ24="","",VLOOKUP(AQ24,'（ユニット型）シフト記号表'!$C$5:$W$46,21,FALSE))</f>
        <v/>
      </c>
      <c r="AR25" s="196" t="str">
        <f>IF(AR24="","",VLOOKUP(AR24,'（ユニット型）シフト記号表'!$C$5:$W$46,21,FALSE))</f>
        <v/>
      </c>
      <c r="AS25" s="220" t="str">
        <f>IF(AS24="","",VLOOKUP(AS24,'（ユニット型）シフト記号表'!$C$5:$W$46,21,FALSE))</f>
        <v/>
      </c>
      <c r="AT25" s="187" t="str">
        <f>IF(AT24="","",VLOOKUP(AT24,'（ユニット型）シフト記号表'!$C$5:$W$46,21,FALSE))</f>
        <v/>
      </c>
      <c r="AU25" s="196" t="str">
        <f>IF(AU24="","",VLOOKUP(AU24,'（ユニット型）シフト記号表'!$C$5:$W$46,21,FALSE))</f>
        <v/>
      </c>
      <c r="AV25" s="196" t="str">
        <f>IF(AV24="","",VLOOKUP(AV24,'（ユニット型）シフト記号表'!$C$5:$W$46,21,FALSE))</f>
        <v/>
      </c>
      <c r="AW25" s="196" t="str">
        <f>IF(AW24="","",VLOOKUP(AW24,'（ユニット型）シフト記号表'!$C$5:$W$46,21,FALSE))</f>
        <v/>
      </c>
      <c r="AX25" s="196" t="str">
        <f>IF(AX24="","",VLOOKUP(AX24,'（ユニット型）シフト記号表'!$C$5:$W$46,21,FALSE))</f>
        <v/>
      </c>
      <c r="AY25" s="196" t="str">
        <f>IF(AY24="","",VLOOKUP(AY24,'（ユニット型）シフト記号表'!$C$5:$W$46,21,FALSE))</f>
        <v/>
      </c>
      <c r="AZ25" s="220" t="str">
        <f>IF(AZ24="","",VLOOKUP(AZ24,'（ユニット型）シフト記号表'!$C$5:$W$46,21,FALSE))</f>
        <v/>
      </c>
      <c r="BA25" s="187" t="str">
        <f>IF(BA24="","",VLOOKUP(BA24,'（ユニット型）シフト記号表'!$C$5:$W$46,21,FALSE))</f>
        <v/>
      </c>
      <c r="BB25" s="196" t="str">
        <f>IF(BB24="","",VLOOKUP(BB24,'（ユニット型）シフト記号表'!$C$5:$W$46,21,FALSE))</f>
        <v/>
      </c>
      <c r="BC25" s="244" t="str">
        <f>IF(BC24="","",VLOOKUP(BC24,'（ユニット型）シフト記号表'!$C$5:$W$46,21,FALSE))</f>
        <v/>
      </c>
      <c r="BD25" s="253">
        <f>IF($BG$3="計画",SUM(Y25:AZ25),IF($BG$3="実績",SUM(Y25:BC25),""))</f>
        <v>0</v>
      </c>
      <c r="BE25" s="258"/>
      <c r="BF25" s="267">
        <f>IF($BG$3="計画",BD25/4,IF($BG$3="実績",(BD25/($L$10/7)),""))</f>
        <v>0</v>
      </c>
      <c r="BG25" s="274"/>
      <c r="BH25" s="280"/>
      <c r="BI25" s="109"/>
      <c r="BJ25" s="109"/>
      <c r="BK25" s="109"/>
      <c r="BL25" s="289"/>
    </row>
    <row r="26" spans="2:64" ht="20.25" customHeight="1">
      <c r="B26" s="11"/>
      <c r="C26" s="21"/>
      <c r="D26" s="29"/>
      <c r="E26" s="36"/>
      <c r="F26" s="42"/>
      <c r="G26" s="55"/>
      <c r="H26" s="65"/>
      <c r="I26" s="73"/>
      <c r="J26" s="81"/>
      <c r="K26" s="55"/>
      <c r="L26" s="95"/>
      <c r="M26" s="95"/>
      <c r="N26" s="65"/>
      <c r="O26" s="103"/>
      <c r="P26" s="110"/>
      <c r="Q26" s="117"/>
      <c r="R26" s="126"/>
      <c r="S26" s="132" t="str">
        <f>G24&amp;I24</f>
        <v/>
      </c>
      <c r="T26" s="137" t="s">
        <v>162</v>
      </c>
      <c r="U26" s="148"/>
      <c r="V26" s="148"/>
      <c r="W26" s="161"/>
      <c r="X26" s="176"/>
      <c r="Y26" s="188" t="str">
        <f>IF(Y24="","",VLOOKUP(Y24,'（ユニット型）シフト記号表'!$C$5:$Y$46,23,FALSE))</f>
        <v/>
      </c>
      <c r="Z26" s="197" t="str">
        <f>IF(Z24="","",VLOOKUP(Z24,'（ユニット型）シフト記号表'!$C$5:$Y$46,23,FALSE))</f>
        <v/>
      </c>
      <c r="AA26" s="197" t="str">
        <f>IF(AA24="","",VLOOKUP(AA24,'（ユニット型）シフト記号表'!$C$5:$Y$46,23,FALSE))</f>
        <v/>
      </c>
      <c r="AB26" s="197" t="str">
        <f>IF(AB24="","",VLOOKUP(AB24,'（ユニット型）シフト記号表'!$C$5:$Y$46,23,FALSE))</f>
        <v/>
      </c>
      <c r="AC26" s="197" t="str">
        <f>IF(AC24="","",VLOOKUP(AC24,'（ユニット型）シフト記号表'!$C$5:$Y$46,23,FALSE))</f>
        <v/>
      </c>
      <c r="AD26" s="197" t="str">
        <f>IF(AD24="","",VLOOKUP(AD24,'（ユニット型）シフト記号表'!$C$5:$Y$46,23,FALSE))</f>
        <v/>
      </c>
      <c r="AE26" s="221" t="str">
        <f>IF(AE24="","",VLOOKUP(AE24,'（ユニット型）シフト記号表'!$C$5:$Y$46,23,FALSE))</f>
        <v/>
      </c>
      <c r="AF26" s="188" t="str">
        <f>IF(AF24="","",VLOOKUP(AF24,'（ユニット型）シフト記号表'!$C$5:$Y$46,23,FALSE))</f>
        <v/>
      </c>
      <c r="AG26" s="197" t="str">
        <f>IF(AG24="","",VLOOKUP(AG24,'（ユニット型）シフト記号表'!$C$5:$Y$46,23,FALSE))</f>
        <v/>
      </c>
      <c r="AH26" s="197" t="str">
        <f>IF(AH24="","",VLOOKUP(AH24,'（ユニット型）シフト記号表'!$C$5:$Y$46,23,FALSE))</f>
        <v/>
      </c>
      <c r="AI26" s="197" t="str">
        <f>IF(AI24="","",VLOOKUP(AI24,'（ユニット型）シフト記号表'!$C$5:$Y$46,23,FALSE))</f>
        <v/>
      </c>
      <c r="AJ26" s="197" t="str">
        <f>IF(AJ24="","",VLOOKUP(AJ24,'（ユニット型）シフト記号表'!$C$5:$Y$46,23,FALSE))</f>
        <v/>
      </c>
      <c r="AK26" s="197" t="str">
        <f>IF(AK24="","",VLOOKUP(AK24,'（ユニット型）シフト記号表'!$C$5:$Y$46,23,FALSE))</f>
        <v/>
      </c>
      <c r="AL26" s="221" t="str">
        <f>IF(AL24="","",VLOOKUP(AL24,'（ユニット型）シフト記号表'!$C$5:$Y$46,23,FALSE))</f>
        <v/>
      </c>
      <c r="AM26" s="188" t="str">
        <f>IF(AM24="","",VLOOKUP(AM24,'（ユニット型）シフト記号表'!$C$5:$Y$46,23,FALSE))</f>
        <v/>
      </c>
      <c r="AN26" s="197" t="str">
        <f>IF(AN24="","",VLOOKUP(AN24,'（ユニット型）シフト記号表'!$C$5:$Y$46,23,FALSE))</f>
        <v/>
      </c>
      <c r="AO26" s="197" t="str">
        <f>IF(AO24="","",VLOOKUP(AO24,'（ユニット型）シフト記号表'!$C$5:$Y$46,23,FALSE))</f>
        <v/>
      </c>
      <c r="AP26" s="197" t="str">
        <f>IF(AP24="","",VLOOKUP(AP24,'（ユニット型）シフト記号表'!$C$5:$Y$46,23,FALSE))</f>
        <v/>
      </c>
      <c r="AQ26" s="197" t="str">
        <f>IF(AQ24="","",VLOOKUP(AQ24,'（ユニット型）シフト記号表'!$C$5:$Y$46,23,FALSE))</f>
        <v/>
      </c>
      <c r="AR26" s="197" t="str">
        <f>IF(AR24="","",VLOOKUP(AR24,'（ユニット型）シフト記号表'!$C$5:$Y$46,23,FALSE))</f>
        <v/>
      </c>
      <c r="AS26" s="221" t="str">
        <f>IF(AS24="","",VLOOKUP(AS24,'（ユニット型）シフト記号表'!$C$5:$Y$46,23,FALSE))</f>
        <v/>
      </c>
      <c r="AT26" s="188" t="str">
        <f>IF(AT24="","",VLOOKUP(AT24,'（ユニット型）シフト記号表'!$C$5:$Y$46,23,FALSE))</f>
        <v/>
      </c>
      <c r="AU26" s="197" t="str">
        <f>IF(AU24="","",VLOOKUP(AU24,'（ユニット型）シフト記号表'!$C$5:$Y$46,23,FALSE))</f>
        <v/>
      </c>
      <c r="AV26" s="197" t="str">
        <f>IF(AV24="","",VLOOKUP(AV24,'（ユニット型）シフト記号表'!$C$5:$Y$46,23,FALSE))</f>
        <v/>
      </c>
      <c r="AW26" s="197" t="str">
        <f>IF(AW24="","",VLOOKUP(AW24,'（ユニット型）シフト記号表'!$C$5:$Y$46,23,FALSE))</f>
        <v/>
      </c>
      <c r="AX26" s="197" t="str">
        <f>IF(AX24="","",VLOOKUP(AX24,'（ユニット型）シフト記号表'!$C$5:$Y$46,23,FALSE))</f>
        <v/>
      </c>
      <c r="AY26" s="197" t="str">
        <f>IF(AY24="","",VLOOKUP(AY24,'（ユニット型）シフト記号表'!$C$5:$Y$46,23,FALSE))</f>
        <v/>
      </c>
      <c r="AZ26" s="221" t="str">
        <f>IF(AZ24="","",VLOOKUP(AZ24,'（ユニット型）シフト記号表'!$C$5:$Y$46,23,FALSE))</f>
        <v/>
      </c>
      <c r="BA26" s="188" t="str">
        <f>IF(BA24="","",VLOOKUP(BA24,'（ユニット型）シフト記号表'!$C$5:$Y$46,23,FALSE))</f>
        <v/>
      </c>
      <c r="BB26" s="197" t="str">
        <f>IF(BB24="","",VLOOKUP(BB24,'（ユニット型）シフト記号表'!$C$5:$Y$46,23,FALSE))</f>
        <v/>
      </c>
      <c r="BC26" s="245" t="str">
        <f>IF(BC24="","",VLOOKUP(BC24,'（ユニット型）シフト記号表'!$C$5:$Y$46,23,FALSE))</f>
        <v/>
      </c>
      <c r="BD26" s="254">
        <f>IF($BG$3="計画",SUM(Y26:AZ26),IF($BG$3="実績",SUM(Y26:BC26),""))</f>
        <v>0</v>
      </c>
      <c r="BE26" s="259"/>
      <c r="BF26" s="268">
        <f>IF($BG$3="計画",BD26/4,IF($BG$3="実績",(BD26/($L$10/7)),""))</f>
        <v>0</v>
      </c>
      <c r="BG26" s="275"/>
      <c r="BH26" s="281"/>
      <c r="BI26" s="110"/>
      <c r="BJ26" s="110"/>
      <c r="BK26" s="110"/>
      <c r="BL26" s="290"/>
    </row>
    <row r="27" spans="2:64" ht="20.25" customHeight="1">
      <c r="B27" s="12">
        <f>((ROW()-17)+2)/3</f>
        <v>4</v>
      </c>
      <c r="C27" s="22"/>
      <c r="D27" s="29"/>
      <c r="E27" s="36"/>
      <c r="F27" s="42"/>
      <c r="G27" s="54"/>
      <c r="H27" s="64"/>
      <c r="I27" s="72"/>
      <c r="J27" s="80"/>
      <c r="K27" s="54"/>
      <c r="L27" s="94"/>
      <c r="M27" s="94"/>
      <c r="N27" s="64"/>
      <c r="O27" s="104"/>
      <c r="P27" s="111"/>
      <c r="Q27" s="118"/>
      <c r="R27" s="125"/>
      <c r="S27" s="130"/>
      <c r="T27" s="138" t="s">
        <v>44</v>
      </c>
      <c r="U27" s="147"/>
      <c r="V27" s="147"/>
      <c r="W27" s="160"/>
      <c r="X27" s="175"/>
      <c r="Y27" s="189"/>
      <c r="Z27" s="198"/>
      <c r="AA27" s="198"/>
      <c r="AB27" s="198"/>
      <c r="AC27" s="198"/>
      <c r="AD27" s="198"/>
      <c r="AE27" s="222"/>
      <c r="AF27" s="189"/>
      <c r="AG27" s="198"/>
      <c r="AH27" s="198"/>
      <c r="AI27" s="198"/>
      <c r="AJ27" s="198"/>
      <c r="AK27" s="198"/>
      <c r="AL27" s="222"/>
      <c r="AM27" s="189"/>
      <c r="AN27" s="198"/>
      <c r="AO27" s="198"/>
      <c r="AP27" s="198"/>
      <c r="AQ27" s="198"/>
      <c r="AR27" s="198"/>
      <c r="AS27" s="222"/>
      <c r="AT27" s="189"/>
      <c r="AU27" s="198"/>
      <c r="AV27" s="198"/>
      <c r="AW27" s="198"/>
      <c r="AX27" s="198"/>
      <c r="AY27" s="198"/>
      <c r="AZ27" s="222"/>
      <c r="BA27" s="189"/>
      <c r="BB27" s="199"/>
      <c r="BC27" s="246"/>
      <c r="BD27" s="255"/>
      <c r="BE27" s="260"/>
      <c r="BF27" s="269"/>
      <c r="BG27" s="276"/>
      <c r="BH27" s="282"/>
      <c r="BI27" s="111"/>
      <c r="BJ27" s="111"/>
      <c r="BK27" s="111"/>
      <c r="BL27" s="291"/>
    </row>
    <row r="28" spans="2:64" ht="20.25" customHeight="1">
      <c r="B28" s="10"/>
      <c r="C28" s="21"/>
      <c r="D28" s="29"/>
      <c r="E28" s="36"/>
      <c r="F28" s="42"/>
      <c r="G28" s="53"/>
      <c r="H28" s="63"/>
      <c r="I28" s="71"/>
      <c r="J28" s="79"/>
      <c r="K28" s="53"/>
      <c r="L28" s="93"/>
      <c r="M28" s="93"/>
      <c r="N28" s="63"/>
      <c r="O28" s="102"/>
      <c r="P28" s="109"/>
      <c r="Q28" s="116"/>
      <c r="R28" s="124" t="str">
        <f>G27&amp;I27</f>
        <v/>
      </c>
      <c r="S28" s="131"/>
      <c r="T28" s="136" t="s">
        <v>121</v>
      </c>
      <c r="U28" s="145"/>
      <c r="V28" s="145"/>
      <c r="W28" s="158"/>
      <c r="X28" s="173"/>
      <c r="Y28" s="187" t="str">
        <f>IF(Y27="","",VLOOKUP(Y27,'（ユニット型）シフト記号表'!$C$5:$W$46,21,FALSE))</f>
        <v/>
      </c>
      <c r="Z28" s="196" t="str">
        <f>IF(Z27="","",VLOOKUP(Z27,'（ユニット型）シフト記号表'!$C$5:$W$46,21,FALSE))</f>
        <v/>
      </c>
      <c r="AA28" s="196" t="str">
        <f>IF(AA27="","",VLOOKUP(AA27,'（ユニット型）シフト記号表'!$C$5:$W$46,21,FALSE))</f>
        <v/>
      </c>
      <c r="AB28" s="196" t="str">
        <f>IF(AB27="","",VLOOKUP(AB27,'（ユニット型）シフト記号表'!$C$5:$W$46,21,FALSE))</f>
        <v/>
      </c>
      <c r="AC28" s="196" t="str">
        <f>IF(AC27="","",VLOOKUP(AC27,'（ユニット型）シフト記号表'!$C$5:$W$46,21,FALSE))</f>
        <v/>
      </c>
      <c r="AD28" s="196" t="str">
        <f>IF(AD27="","",VLOOKUP(AD27,'（ユニット型）シフト記号表'!$C$5:$W$46,21,FALSE))</f>
        <v/>
      </c>
      <c r="AE28" s="220" t="str">
        <f>IF(AE27="","",VLOOKUP(AE27,'（ユニット型）シフト記号表'!$C$5:$W$46,21,FALSE))</f>
        <v/>
      </c>
      <c r="AF28" s="187" t="str">
        <f>IF(AF27="","",VLOOKUP(AF27,'（ユニット型）シフト記号表'!$C$5:$W$46,21,FALSE))</f>
        <v/>
      </c>
      <c r="AG28" s="196" t="str">
        <f>IF(AG27="","",VLOOKUP(AG27,'（ユニット型）シフト記号表'!$C$5:$W$46,21,FALSE))</f>
        <v/>
      </c>
      <c r="AH28" s="196" t="str">
        <f>IF(AH27="","",VLOOKUP(AH27,'（ユニット型）シフト記号表'!$C$5:$W$46,21,FALSE))</f>
        <v/>
      </c>
      <c r="AI28" s="196" t="str">
        <f>IF(AI27="","",VLOOKUP(AI27,'（ユニット型）シフト記号表'!$C$5:$W$46,21,FALSE))</f>
        <v/>
      </c>
      <c r="AJ28" s="196" t="str">
        <f>IF(AJ27="","",VLOOKUP(AJ27,'（ユニット型）シフト記号表'!$C$5:$W$46,21,FALSE))</f>
        <v/>
      </c>
      <c r="AK28" s="196" t="str">
        <f>IF(AK27="","",VLOOKUP(AK27,'（ユニット型）シフト記号表'!$C$5:$W$46,21,FALSE))</f>
        <v/>
      </c>
      <c r="AL28" s="220" t="str">
        <f>IF(AL27="","",VLOOKUP(AL27,'（ユニット型）シフト記号表'!$C$5:$W$46,21,FALSE))</f>
        <v/>
      </c>
      <c r="AM28" s="187" t="str">
        <f>IF(AM27="","",VLOOKUP(AM27,'（ユニット型）シフト記号表'!$C$5:$W$46,21,FALSE))</f>
        <v/>
      </c>
      <c r="AN28" s="196" t="str">
        <f>IF(AN27="","",VLOOKUP(AN27,'（ユニット型）シフト記号表'!$C$5:$W$46,21,FALSE))</f>
        <v/>
      </c>
      <c r="AO28" s="196" t="str">
        <f>IF(AO27="","",VLOOKUP(AO27,'（ユニット型）シフト記号表'!$C$5:$W$46,21,FALSE))</f>
        <v/>
      </c>
      <c r="AP28" s="196" t="str">
        <f>IF(AP27="","",VLOOKUP(AP27,'（ユニット型）シフト記号表'!$C$5:$W$46,21,FALSE))</f>
        <v/>
      </c>
      <c r="AQ28" s="196" t="str">
        <f>IF(AQ27="","",VLOOKUP(AQ27,'（ユニット型）シフト記号表'!$C$5:$W$46,21,FALSE))</f>
        <v/>
      </c>
      <c r="AR28" s="196" t="str">
        <f>IF(AR27="","",VLOOKUP(AR27,'（ユニット型）シフト記号表'!$C$5:$W$46,21,FALSE))</f>
        <v/>
      </c>
      <c r="AS28" s="220" t="str">
        <f>IF(AS27="","",VLOOKUP(AS27,'（ユニット型）シフト記号表'!$C$5:$W$46,21,FALSE))</f>
        <v/>
      </c>
      <c r="AT28" s="187" t="str">
        <f>IF(AT27="","",VLOOKUP(AT27,'（ユニット型）シフト記号表'!$C$5:$W$46,21,FALSE))</f>
        <v/>
      </c>
      <c r="AU28" s="196" t="str">
        <f>IF(AU27="","",VLOOKUP(AU27,'（ユニット型）シフト記号表'!$C$5:$W$46,21,FALSE))</f>
        <v/>
      </c>
      <c r="AV28" s="196" t="str">
        <f>IF(AV27="","",VLOOKUP(AV27,'（ユニット型）シフト記号表'!$C$5:$W$46,21,FALSE))</f>
        <v/>
      </c>
      <c r="AW28" s="196" t="str">
        <f>IF(AW27="","",VLOOKUP(AW27,'（ユニット型）シフト記号表'!$C$5:$W$46,21,FALSE))</f>
        <v/>
      </c>
      <c r="AX28" s="196" t="str">
        <f>IF(AX27="","",VLOOKUP(AX27,'（ユニット型）シフト記号表'!$C$5:$W$46,21,FALSE))</f>
        <v/>
      </c>
      <c r="AY28" s="196" t="str">
        <f>IF(AY27="","",VLOOKUP(AY27,'（ユニット型）シフト記号表'!$C$5:$W$46,21,FALSE))</f>
        <v/>
      </c>
      <c r="AZ28" s="220" t="str">
        <f>IF(AZ27="","",VLOOKUP(AZ27,'（ユニット型）シフト記号表'!$C$5:$W$46,21,FALSE))</f>
        <v/>
      </c>
      <c r="BA28" s="187" t="str">
        <f>IF(BA27="","",VLOOKUP(BA27,'（ユニット型）シフト記号表'!$C$5:$W$46,21,FALSE))</f>
        <v/>
      </c>
      <c r="BB28" s="196" t="str">
        <f>IF(BB27="","",VLOOKUP(BB27,'（ユニット型）シフト記号表'!$C$5:$W$46,21,FALSE))</f>
        <v/>
      </c>
      <c r="BC28" s="244" t="str">
        <f>IF(BC27="","",VLOOKUP(BC27,'（ユニット型）シフト記号表'!$C$5:$W$46,21,FALSE))</f>
        <v/>
      </c>
      <c r="BD28" s="253">
        <f>IF($BG$3="計画",SUM(Y28:AZ28),IF($BG$3="実績",SUM(Y28:BC28),""))</f>
        <v>0</v>
      </c>
      <c r="BE28" s="258"/>
      <c r="BF28" s="267">
        <f>IF($BG$3="計画",BD28/4,IF($BG$3="実績",(BD28/($L$10/7)),""))</f>
        <v>0</v>
      </c>
      <c r="BG28" s="274"/>
      <c r="BH28" s="280"/>
      <c r="BI28" s="109"/>
      <c r="BJ28" s="109"/>
      <c r="BK28" s="109"/>
      <c r="BL28" s="289"/>
    </row>
    <row r="29" spans="2:64" ht="20.25" customHeight="1">
      <c r="B29" s="11"/>
      <c r="C29" s="21"/>
      <c r="D29" s="29"/>
      <c r="E29" s="36"/>
      <c r="F29" s="42"/>
      <c r="G29" s="55"/>
      <c r="H29" s="65"/>
      <c r="I29" s="73"/>
      <c r="J29" s="81"/>
      <c r="K29" s="55"/>
      <c r="L29" s="95"/>
      <c r="M29" s="95"/>
      <c r="N29" s="65"/>
      <c r="O29" s="103"/>
      <c r="P29" s="110"/>
      <c r="Q29" s="117"/>
      <c r="R29" s="126"/>
      <c r="S29" s="132" t="str">
        <f>G27&amp;I27</f>
        <v/>
      </c>
      <c r="T29" s="137" t="s">
        <v>162</v>
      </c>
      <c r="U29" s="149"/>
      <c r="V29" s="149"/>
      <c r="W29" s="159"/>
      <c r="X29" s="174"/>
      <c r="Y29" s="188" t="str">
        <f>IF(Y27="","",VLOOKUP(Y27,'（ユニット型）シフト記号表'!$C$5:$Y$46,23,FALSE))</f>
        <v/>
      </c>
      <c r="Z29" s="197" t="str">
        <f>IF(Z27="","",VLOOKUP(Z27,'（ユニット型）シフト記号表'!$C$5:$Y$46,23,FALSE))</f>
        <v/>
      </c>
      <c r="AA29" s="197" t="str">
        <f>IF(AA27="","",VLOOKUP(AA27,'（ユニット型）シフト記号表'!$C$5:$Y$46,23,FALSE))</f>
        <v/>
      </c>
      <c r="AB29" s="197" t="str">
        <f>IF(AB27="","",VLOOKUP(AB27,'（ユニット型）シフト記号表'!$C$5:$Y$46,23,FALSE))</f>
        <v/>
      </c>
      <c r="AC29" s="197" t="str">
        <f>IF(AC27="","",VLOOKUP(AC27,'（ユニット型）シフト記号表'!$C$5:$Y$46,23,FALSE))</f>
        <v/>
      </c>
      <c r="AD29" s="197" t="str">
        <f>IF(AD27="","",VLOOKUP(AD27,'（ユニット型）シフト記号表'!$C$5:$Y$46,23,FALSE))</f>
        <v/>
      </c>
      <c r="AE29" s="221" t="str">
        <f>IF(AE27="","",VLOOKUP(AE27,'（ユニット型）シフト記号表'!$C$5:$Y$46,23,FALSE))</f>
        <v/>
      </c>
      <c r="AF29" s="188" t="str">
        <f>IF(AF27="","",VLOOKUP(AF27,'（ユニット型）シフト記号表'!$C$5:$Y$46,23,FALSE))</f>
        <v/>
      </c>
      <c r="AG29" s="197" t="str">
        <f>IF(AG27="","",VLOOKUP(AG27,'（ユニット型）シフト記号表'!$C$5:$Y$46,23,FALSE))</f>
        <v/>
      </c>
      <c r="AH29" s="197" t="str">
        <f>IF(AH27="","",VLOOKUP(AH27,'（ユニット型）シフト記号表'!$C$5:$Y$46,23,FALSE))</f>
        <v/>
      </c>
      <c r="AI29" s="197" t="str">
        <f>IF(AI27="","",VLOOKUP(AI27,'（ユニット型）シフト記号表'!$C$5:$Y$46,23,FALSE))</f>
        <v/>
      </c>
      <c r="AJ29" s="197" t="str">
        <f>IF(AJ27="","",VLOOKUP(AJ27,'（ユニット型）シフト記号表'!$C$5:$Y$46,23,FALSE))</f>
        <v/>
      </c>
      <c r="AK29" s="197" t="str">
        <f>IF(AK27="","",VLOOKUP(AK27,'（ユニット型）シフト記号表'!$C$5:$Y$46,23,FALSE))</f>
        <v/>
      </c>
      <c r="AL29" s="221" t="str">
        <f>IF(AL27="","",VLOOKUP(AL27,'（ユニット型）シフト記号表'!$C$5:$Y$46,23,FALSE))</f>
        <v/>
      </c>
      <c r="AM29" s="188" t="str">
        <f>IF(AM27="","",VLOOKUP(AM27,'（ユニット型）シフト記号表'!$C$5:$Y$46,23,FALSE))</f>
        <v/>
      </c>
      <c r="AN29" s="197" t="str">
        <f>IF(AN27="","",VLOOKUP(AN27,'（ユニット型）シフト記号表'!$C$5:$Y$46,23,FALSE))</f>
        <v/>
      </c>
      <c r="AO29" s="197" t="str">
        <f>IF(AO27="","",VLOOKUP(AO27,'（ユニット型）シフト記号表'!$C$5:$Y$46,23,FALSE))</f>
        <v/>
      </c>
      <c r="AP29" s="197" t="str">
        <f>IF(AP27="","",VLOOKUP(AP27,'（ユニット型）シフト記号表'!$C$5:$Y$46,23,FALSE))</f>
        <v/>
      </c>
      <c r="AQ29" s="197" t="str">
        <f>IF(AQ27="","",VLOOKUP(AQ27,'（ユニット型）シフト記号表'!$C$5:$Y$46,23,FALSE))</f>
        <v/>
      </c>
      <c r="AR29" s="197" t="str">
        <f>IF(AR27="","",VLOOKUP(AR27,'（ユニット型）シフト記号表'!$C$5:$Y$46,23,FALSE))</f>
        <v/>
      </c>
      <c r="AS29" s="221" t="str">
        <f>IF(AS27="","",VLOOKUP(AS27,'（ユニット型）シフト記号表'!$C$5:$Y$46,23,FALSE))</f>
        <v/>
      </c>
      <c r="AT29" s="188" t="str">
        <f>IF(AT27="","",VLOOKUP(AT27,'（ユニット型）シフト記号表'!$C$5:$Y$46,23,FALSE))</f>
        <v/>
      </c>
      <c r="AU29" s="197" t="str">
        <f>IF(AU27="","",VLOOKUP(AU27,'（ユニット型）シフト記号表'!$C$5:$Y$46,23,FALSE))</f>
        <v/>
      </c>
      <c r="AV29" s="197" t="str">
        <f>IF(AV27="","",VLOOKUP(AV27,'（ユニット型）シフト記号表'!$C$5:$Y$46,23,FALSE))</f>
        <v/>
      </c>
      <c r="AW29" s="197" t="str">
        <f>IF(AW27="","",VLOOKUP(AW27,'（ユニット型）シフト記号表'!$C$5:$Y$46,23,FALSE))</f>
        <v/>
      </c>
      <c r="AX29" s="197" t="str">
        <f>IF(AX27="","",VLOOKUP(AX27,'（ユニット型）シフト記号表'!$C$5:$Y$46,23,FALSE))</f>
        <v/>
      </c>
      <c r="AY29" s="197" t="str">
        <f>IF(AY27="","",VLOOKUP(AY27,'（ユニット型）シフト記号表'!$C$5:$Y$46,23,FALSE))</f>
        <v/>
      </c>
      <c r="AZ29" s="221" t="str">
        <f>IF(AZ27="","",VLOOKUP(AZ27,'（ユニット型）シフト記号表'!$C$5:$Y$46,23,FALSE))</f>
        <v/>
      </c>
      <c r="BA29" s="188" t="str">
        <f>IF(BA27="","",VLOOKUP(BA27,'（ユニット型）シフト記号表'!$C$5:$Y$46,23,FALSE))</f>
        <v/>
      </c>
      <c r="BB29" s="197" t="str">
        <f>IF(BB27="","",VLOOKUP(BB27,'（ユニット型）シフト記号表'!$C$5:$Y$46,23,FALSE))</f>
        <v/>
      </c>
      <c r="BC29" s="245" t="str">
        <f>IF(BC27="","",VLOOKUP(BC27,'（ユニット型）シフト記号表'!$C$5:$Y$46,23,FALSE))</f>
        <v/>
      </c>
      <c r="BD29" s="254">
        <f>IF($BG$3="計画",SUM(Y29:AZ29),IF($BG$3="実績",SUM(Y29:BC29),""))</f>
        <v>0</v>
      </c>
      <c r="BE29" s="259"/>
      <c r="BF29" s="268">
        <f>IF($BG$3="計画",BD29/4,IF($BG$3="実績",(BD29/($L$10/7)),""))</f>
        <v>0</v>
      </c>
      <c r="BG29" s="275"/>
      <c r="BH29" s="281"/>
      <c r="BI29" s="110"/>
      <c r="BJ29" s="110"/>
      <c r="BK29" s="110"/>
      <c r="BL29" s="290"/>
    </row>
    <row r="30" spans="2:64" ht="20.25" customHeight="1">
      <c r="B30" s="12">
        <f>((ROW()-17)+2)/3</f>
        <v>5</v>
      </c>
      <c r="C30" s="22"/>
      <c r="D30" s="29"/>
      <c r="E30" s="36"/>
      <c r="F30" s="42"/>
      <c r="G30" s="54"/>
      <c r="H30" s="64"/>
      <c r="I30" s="72"/>
      <c r="J30" s="80"/>
      <c r="K30" s="54"/>
      <c r="L30" s="94"/>
      <c r="M30" s="94"/>
      <c r="N30" s="64"/>
      <c r="O30" s="104"/>
      <c r="P30" s="111"/>
      <c r="Q30" s="118"/>
      <c r="R30" s="125"/>
      <c r="S30" s="130"/>
      <c r="T30" s="138" t="s">
        <v>44</v>
      </c>
      <c r="U30" s="147"/>
      <c r="V30" s="147"/>
      <c r="W30" s="160"/>
      <c r="X30" s="175"/>
      <c r="Y30" s="189"/>
      <c r="Z30" s="198"/>
      <c r="AA30" s="198"/>
      <c r="AB30" s="198"/>
      <c r="AC30" s="198"/>
      <c r="AD30" s="198"/>
      <c r="AE30" s="222"/>
      <c r="AF30" s="189"/>
      <c r="AG30" s="198"/>
      <c r="AH30" s="198"/>
      <c r="AI30" s="198"/>
      <c r="AJ30" s="198"/>
      <c r="AK30" s="198"/>
      <c r="AL30" s="222"/>
      <c r="AM30" s="189"/>
      <c r="AN30" s="198"/>
      <c r="AO30" s="198"/>
      <c r="AP30" s="198"/>
      <c r="AQ30" s="198"/>
      <c r="AR30" s="198"/>
      <c r="AS30" s="222"/>
      <c r="AT30" s="189"/>
      <c r="AU30" s="198"/>
      <c r="AV30" s="198"/>
      <c r="AW30" s="198"/>
      <c r="AX30" s="198"/>
      <c r="AY30" s="198"/>
      <c r="AZ30" s="222"/>
      <c r="BA30" s="189"/>
      <c r="BB30" s="199"/>
      <c r="BC30" s="246"/>
      <c r="BD30" s="255"/>
      <c r="BE30" s="260"/>
      <c r="BF30" s="269"/>
      <c r="BG30" s="276"/>
      <c r="BH30" s="282"/>
      <c r="BI30" s="111"/>
      <c r="BJ30" s="111"/>
      <c r="BK30" s="111"/>
      <c r="BL30" s="291"/>
    </row>
    <row r="31" spans="2:64" ht="20.25" customHeight="1">
      <c r="B31" s="10"/>
      <c r="C31" s="21"/>
      <c r="D31" s="29"/>
      <c r="E31" s="36"/>
      <c r="F31" s="42"/>
      <c r="G31" s="53"/>
      <c r="H31" s="63"/>
      <c r="I31" s="71"/>
      <c r="J31" s="79"/>
      <c r="K31" s="53"/>
      <c r="L31" s="93"/>
      <c r="M31" s="93"/>
      <c r="N31" s="63"/>
      <c r="O31" s="102"/>
      <c r="P31" s="109"/>
      <c r="Q31" s="116"/>
      <c r="R31" s="124" t="str">
        <f>G30&amp;I30</f>
        <v/>
      </c>
      <c r="S31" s="131"/>
      <c r="T31" s="136" t="s">
        <v>121</v>
      </c>
      <c r="U31" s="145"/>
      <c r="V31" s="145"/>
      <c r="W31" s="158"/>
      <c r="X31" s="173"/>
      <c r="Y31" s="187" t="str">
        <f>IF(Y30="","",VLOOKUP(Y30,'（ユニット型）シフト記号表'!$C$5:$W$46,21,FALSE))</f>
        <v/>
      </c>
      <c r="Z31" s="196" t="str">
        <f>IF(Z30="","",VLOOKUP(Z30,'（ユニット型）シフト記号表'!$C$5:$W$46,21,FALSE))</f>
        <v/>
      </c>
      <c r="AA31" s="196" t="str">
        <f>IF(AA30="","",VLOOKUP(AA30,'（ユニット型）シフト記号表'!$C$5:$W$46,21,FALSE))</f>
        <v/>
      </c>
      <c r="AB31" s="196" t="str">
        <f>IF(AB30="","",VLOOKUP(AB30,'（ユニット型）シフト記号表'!$C$5:$W$46,21,FALSE))</f>
        <v/>
      </c>
      <c r="AC31" s="196" t="str">
        <f>IF(AC30="","",VLOOKUP(AC30,'（ユニット型）シフト記号表'!$C$5:$W$46,21,FALSE))</f>
        <v/>
      </c>
      <c r="AD31" s="196" t="str">
        <f>IF(AD30="","",VLOOKUP(AD30,'（ユニット型）シフト記号表'!$C$5:$W$46,21,FALSE))</f>
        <v/>
      </c>
      <c r="AE31" s="220" t="str">
        <f>IF(AE30="","",VLOOKUP(AE30,'（ユニット型）シフト記号表'!$C$5:$W$46,21,FALSE))</f>
        <v/>
      </c>
      <c r="AF31" s="187" t="str">
        <f>IF(AF30="","",VLOOKUP(AF30,'（ユニット型）シフト記号表'!$C$5:$W$46,21,FALSE))</f>
        <v/>
      </c>
      <c r="AG31" s="196" t="str">
        <f>IF(AG30="","",VLOOKUP(AG30,'（ユニット型）シフト記号表'!$C$5:$W$46,21,FALSE))</f>
        <v/>
      </c>
      <c r="AH31" s="196" t="str">
        <f>IF(AH30="","",VLOOKUP(AH30,'（ユニット型）シフト記号表'!$C$5:$W$46,21,FALSE))</f>
        <v/>
      </c>
      <c r="AI31" s="196" t="str">
        <f>IF(AI30="","",VLOOKUP(AI30,'（ユニット型）シフト記号表'!$C$5:$W$46,21,FALSE))</f>
        <v/>
      </c>
      <c r="AJ31" s="196" t="str">
        <f>IF(AJ30="","",VLOOKUP(AJ30,'（ユニット型）シフト記号表'!$C$5:$W$46,21,FALSE))</f>
        <v/>
      </c>
      <c r="AK31" s="196" t="str">
        <f>IF(AK30="","",VLOOKUP(AK30,'（ユニット型）シフト記号表'!$C$5:$W$46,21,FALSE))</f>
        <v/>
      </c>
      <c r="AL31" s="220" t="str">
        <f>IF(AL30="","",VLOOKUP(AL30,'（ユニット型）シフト記号表'!$C$5:$W$46,21,FALSE))</f>
        <v/>
      </c>
      <c r="AM31" s="187" t="str">
        <f>IF(AM30="","",VLOOKUP(AM30,'（ユニット型）シフト記号表'!$C$5:$W$46,21,FALSE))</f>
        <v/>
      </c>
      <c r="AN31" s="196" t="str">
        <f>IF(AN30="","",VLOOKUP(AN30,'（ユニット型）シフト記号表'!$C$5:$W$46,21,FALSE))</f>
        <v/>
      </c>
      <c r="AO31" s="196" t="str">
        <f>IF(AO30="","",VLOOKUP(AO30,'（ユニット型）シフト記号表'!$C$5:$W$46,21,FALSE))</f>
        <v/>
      </c>
      <c r="AP31" s="196" t="str">
        <f>IF(AP30="","",VLOOKUP(AP30,'（ユニット型）シフト記号表'!$C$5:$W$46,21,FALSE))</f>
        <v/>
      </c>
      <c r="AQ31" s="196" t="str">
        <f>IF(AQ30="","",VLOOKUP(AQ30,'（ユニット型）シフト記号表'!$C$5:$W$46,21,FALSE))</f>
        <v/>
      </c>
      <c r="AR31" s="196" t="str">
        <f>IF(AR30="","",VLOOKUP(AR30,'（ユニット型）シフト記号表'!$C$5:$W$46,21,FALSE))</f>
        <v/>
      </c>
      <c r="AS31" s="220" t="str">
        <f>IF(AS30="","",VLOOKUP(AS30,'（ユニット型）シフト記号表'!$C$5:$W$46,21,FALSE))</f>
        <v/>
      </c>
      <c r="AT31" s="187" t="str">
        <f>IF(AT30="","",VLOOKUP(AT30,'（ユニット型）シフト記号表'!$C$5:$W$46,21,FALSE))</f>
        <v/>
      </c>
      <c r="AU31" s="196" t="str">
        <f>IF(AU30="","",VLOOKUP(AU30,'（ユニット型）シフト記号表'!$C$5:$W$46,21,FALSE))</f>
        <v/>
      </c>
      <c r="AV31" s="196" t="str">
        <f>IF(AV30="","",VLOOKUP(AV30,'（ユニット型）シフト記号表'!$C$5:$W$46,21,FALSE))</f>
        <v/>
      </c>
      <c r="AW31" s="196" t="str">
        <f>IF(AW30="","",VLOOKUP(AW30,'（ユニット型）シフト記号表'!$C$5:$W$46,21,FALSE))</f>
        <v/>
      </c>
      <c r="AX31" s="196" t="str">
        <f>IF(AX30="","",VLOOKUP(AX30,'（ユニット型）シフト記号表'!$C$5:$W$46,21,FALSE))</f>
        <v/>
      </c>
      <c r="AY31" s="196" t="str">
        <f>IF(AY30="","",VLOOKUP(AY30,'（ユニット型）シフト記号表'!$C$5:$W$46,21,FALSE))</f>
        <v/>
      </c>
      <c r="AZ31" s="220" t="str">
        <f>IF(AZ30="","",VLOOKUP(AZ30,'（ユニット型）シフト記号表'!$C$5:$W$46,21,FALSE))</f>
        <v/>
      </c>
      <c r="BA31" s="187" t="str">
        <f>IF(BA30="","",VLOOKUP(BA30,'（ユニット型）シフト記号表'!$C$5:$W$46,21,FALSE))</f>
        <v/>
      </c>
      <c r="BB31" s="196" t="str">
        <f>IF(BB30="","",VLOOKUP(BB30,'（ユニット型）シフト記号表'!$C$5:$W$46,21,FALSE))</f>
        <v/>
      </c>
      <c r="BC31" s="244" t="str">
        <f>IF(BC30="","",VLOOKUP(BC30,'（ユニット型）シフト記号表'!$C$5:$W$46,21,FALSE))</f>
        <v/>
      </c>
      <c r="BD31" s="253">
        <f>IF($BG$3="計画",SUM(Y31:AZ31),IF($BG$3="実績",SUM(Y31:BC31),""))</f>
        <v>0</v>
      </c>
      <c r="BE31" s="258"/>
      <c r="BF31" s="267">
        <f>IF($BG$3="計画",BD31/4,IF($BG$3="実績",(BD31/($L$10/7)),""))</f>
        <v>0</v>
      </c>
      <c r="BG31" s="274"/>
      <c r="BH31" s="280"/>
      <c r="BI31" s="109"/>
      <c r="BJ31" s="109"/>
      <c r="BK31" s="109"/>
      <c r="BL31" s="289"/>
    </row>
    <row r="32" spans="2:64" ht="20.25" customHeight="1">
      <c r="B32" s="11"/>
      <c r="C32" s="21"/>
      <c r="D32" s="29"/>
      <c r="E32" s="36"/>
      <c r="F32" s="42"/>
      <c r="G32" s="55"/>
      <c r="H32" s="65"/>
      <c r="I32" s="73"/>
      <c r="J32" s="81"/>
      <c r="K32" s="55"/>
      <c r="L32" s="95"/>
      <c r="M32" s="95"/>
      <c r="N32" s="65"/>
      <c r="O32" s="103"/>
      <c r="P32" s="110"/>
      <c r="Q32" s="117"/>
      <c r="R32" s="126"/>
      <c r="S32" s="132" t="str">
        <f>G30&amp;I30</f>
        <v/>
      </c>
      <c r="T32" s="137" t="s">
        <v>162</v>
      </c>
      <c r="U32" s="146"/>
      <c r="V32" s="146"/>
      <c r="W32" s="162"/>
      <c r="X32" s="177"/>
      <c r="Y32" s="188" t="str">
        <f>IF(Y30="","",VLOOKUP(Y30,'（ユニット型）シフト記号表'!$C$5:$Y$46,23,FALSE))</f>
        <v/>
      </c>
      <c r="Z32" s="197" t="str">
        <f>IF(Z30="","",VLOOKUP(Z30,'（ユニット型）シフト記号表'!$C$5:$Y$46,23,FALSE))</f>
        <v/>
      </c>
      <c r="AA32" s="197" t="str">
        <f>IF(AA30="","",VLOOKUP(AA30,'（ユニット型）シフト記号表'!$C$5:$Y$46,23,FALSE))</f>
        <v/>
      </c>
      <c r="AB32" s="197" t="str">
        <f>IF(AB30="","",VLOOKUP(AB30,'（ユニット型）シフト記号表'!$C$5:$Y$46,23,FALSE))</f>
        <v/>
      </c>
      <c r="AC32" s="197" t="str">
        <f>IF(AC30="","",VLOOKUP(AC30,'（ユニット型）シフト記号表'!$C$5:$Y$46,23,FALSE))</f>
        <v/>
      </c>
      <c r="AD32" s="197" t="str">
        <f>IF(AD30="","",VLOOKUP(AD30,'（ユニット型）シフト記号表'!$C$5:$Y$46,23,FALSE))</f>
        <v/>
      </c>
      <c r="AE32" s="221" t="str">
        <f>IF(AE30="","",VLOOKUP(AE30,'（ユニット型）シフト記号表'!$C$5:$Y$46,23,FALSE))</f>
        <v/>
      </c>
      <c r="AF32" s="188" t="str">
        <f>IF(AF30="","",VLOOKUP(AF30,'（ユニット型）シフト記号表'!$C$5:$Y$46,23,FALSE))</f>
        <v/>
      </c>
      <c r="AG32" s="197" t="str">
        <f>IF(AG30="","",VLOOKUP(AG30,'（ユニット型）シフト記号表'!$C$5:$Y$46,23,FALSE))</f>
        <v/>
      </c>
      <c r="AH32" s="197" t="str">
        <f>IF(AH30="","",VLOOKUP(AH30,'（ユニット型）シフト記号表'!$C$5:$Y$46,23,FALSE))</f>
        <v/>
      </c>
      <c r="AI32" s="197" t="str">
        <f>IF(AI30="","",VLOOKUP(AI30,'（ユニット型）シフト記号表'!$C$5:$Y$46,23,FALSE))</f>
        <v/>
      </c>
      <c r="AJ32" s="197" t="str">
        <f>IF(AJ30="","",VLOOKUP(AJ30,'（ユニット型）シフト記号表'!$C$5:$Y$46,23,FALSE))</f>
        <v/>
      </c>
      <c r="AK32" s="197" t="str">
        <f>IF(AK30="","",VLOOKUP(AK30,'（ユニット型）シフト記号表'!$C$5:$Y$46,23,FALSE))</f>
        <v/>
      </c>
      <c r="AL32" s="221" t="str">
        <f>IF(AL30="","",VLOOKUP(AL30,'（ユニット型）シフト記号表'!$C$5:$Y$46,23,FALSE))</f>
        <v/>
      </c>
      <c r="AM32" s="188" t="str">
        <f>IF(AM30="","",VLOOKUP(AM30,'（ユニット型）シフト記号表'!$C$5:$Y$46,23,FALSE))</f>
        <v/>
      </c>
      <c r="AN32" s="197" t="str">
        <f>IF(AN30="","",VLOOKUP(AN30,'（ユニット型）シフト記号表'!$C$5:$Y$46,23,FALSE))</f>
        <v/>
      </c>
      <c r="AO32" s="197" t="str">
        <f>IF(AO30="","",VLOOKUP(AO30,'（ユニット型）シフト記号表'!$C$5:$Y$46,23,FALSE))</f>
        <v/>
      </c>
      <c r="AP32" s="197" t="str">
        <f>IF(AP30="","",VLOOKUP(AP30,'（ユニット型）シフト記号表'!$C$5:$Y$46,23,FALSE))</f>
        <v/>
      </c>
      <c r="AQ32" s="197" t="str">
        <f>IF(AQ30="","",VLOOKUP(AQ30,'（ユニット型）シフト記号表'!$C$5:$Y$46,23,FALSE))</f>
        <v/>
      </c>
      <c r="AR32" s="197" t="str">
        <f>IF(AR30="","",VLOOKUP(AR30,'（ユニット型）シフト記号表'!$C$5:$Y$46,23,FALSE))</f>
        <v/>
      </c>
      <c r="AS32" s="221" t="str">
        <f>IF(AS30="","",VLOOKUP(AS30,'（ユニット型）シフト記号表'!$C$5:$Y$46,23,FALSE))</f>
        <v/>
      </c>
      <c r="AT32" s="188" t="str">
        <f>IF(AT30="","",VLOOKUP(AT30,'（ユニット型）シフト記号表'!$C$5:$Y$46,23,FALSE))</f>
        <v/>
      </c>
      <c r="AU32" s="197" t="str">
        <f>IF(AU30="","",VLOOKUP(AU30,'（ユニット型）シフト記号表'!$C$5:$Y$46,23,FALSE))</f>
        <v/>
      </c>
      <c r="AV32" s="197" t="str">
        <f>IF(AV30="","",VLOOKUP(AV30,'（ユニット型）シフト記号表'!$C$5:$Y$46,23,FALSE))</f>
        <v/>
      </c>
      <c r="AW32" s="197" t="str">
        <f>IF(AW30="","",VLOOKUP(AW30,'（ユニット型）シフト記号表'!$C$5:$Y$46,23,FALSE))</f>
        <v/>
      </c>
      <c r="AX32" s="197" t="str">
        <f>IF(AX30="","",VLOOKUP(AX30,'（ユニット型）シフト記号表'!$C$5:$Y$46,23,FALSE))</f>
        <v/>
      </c>
      <c r="AY32" s="197" t="str">
        <f>IF(AY30="","",VLOOKUP(AY30,'（ユニット型）シフト記号表'!$C$5:$Y$46,23,FALSE))</f>
        <v/>
      </c>
      <c r="AZ32" s="221" t="str">
        <f>IF(AZ30="","",VLOOKUP(AZ30,'（ユニット型）シフト記号表'!$C$5:$Y$46,23,FALSE))</f>
        <v/>
      </c>
      <c r="BA32" s="188" t="str">
        <f>IF(BA30="","",VLOOKUP(BA30,'（ユニット型）シフト記号表'!$C$5:$Y$46,23,FALSE))</f>
        <v/>
      </c>
      <c r="BB32" s="197" t="str">
        <f>IF(BB30="","",VLOOKUP(BB30,'（ユニット型）シフト記号表'!$C$5:$Y$46,23,FALSE))</f>
        <v/>
      </c>
      <c r="BC32" s="245" t="str">
        <f>IF(BC30="","",VLOOKUP(BC30,'（ユニット型）シフト記号表'!$C$5:$Y$46,23,FALSE))</f>
        <v/>
      </c>
      <c r="BD32" s="254">
        <f>IF($BG$3="計画",SUM(Y32:AZ32),IF($BG$3="実績",SUM(Y32:BC32),""))</f>
        <v>0</v>
      </c>
      <c r="BE32" s="259"/>
      <c r="BF32" s="268">
        <f>IF($BG$3="計画",BD32/4,IF($BG$3="実績",(BD32/($L$10/7)),""))</f>
        <v>0</v>
      </c>
      <c r="BG32" s="275"/>
      <c r="BH32" s="281"/>
      <c r="BI32" s="110"/>
      <c r="BJ32" s="110"/>
      <c r="BK32" s="110"/>
      <c r="BL32" s="290"/>
    </row>
    <row r="33" spans="2:64" ht="20.25" customHeight="1">
      <c r="B33" s="12">
        <f>((ROW()-17)+2)/3</f>
        <v>6</v>
      </c>
      <c r="C33" s="22"/>
      <c r="D33" s="29"/>
      <c r="E33" s="36"/>
      <c r="F33" s="42"/>
      <c r="G33" s="54"/>
      <c r="H33" s="64"/>
      <c r="I33" s="72"/>
      <c r="J33" s="80"/>
      <c r="K33" s="54"/>
      <c r="L33" s="94"/>
      <c r="M33" s="94"/>
      <c r="N33" s="64"/>
      <c r="O33" s="104"/>
      <c r="P33" s="111"/>
      <c r="Q33" s="118"/>
      <c r="R33" s="125"/>
      <c r="S33" s="130"/>
      <c r="T33" s="138" t="s">
        <v>44</v>
      </c>
      <c r="U33" s="148"/>
      <c r="V33" s="148"/>
      <c r="W33" s="161"/>
      <c r="X33" s="178"/>
      <c r="Y33" s="189"/>
      <c r="Z33" s="198"/>
      <c r="AA33" s="198"/>
      <c r="AB33" s="198"/>
      <c r="AC33" s="198"/>
      <c r="AD33" s="198"/>
      <c r="AE33" s="222"/>
      <c r="AF33" s="189"/>
      <c r="AG33" s="198"/>
      <c r="AH33" s="198"/>
      <c r="AI33" s="198"/>
      <c r="AJ33" s="198"/>
      <c r="AK33" s="198"/>
      <c r="AL33" s="222"/>
      <c r="AM33" s="189"/>
      <c r="AN33" s="198"/>
      <c r="AO33" s="198"/>
      <c r="AP33" s="198"/>
      <c r="AQ33" s="198"/>
      <c r="AR33" s="198"/>
      <c r="AS33" s="222"/>
      <c r="AT33" s="189"/>
      <c r="AU33" s="198"/>
      <c r="AV33" s="198"/>
      <c r="AW33" s="198"/>
      <c r="AX33" s="198"/>
      <c r="AY33" s="198"/>
      <c r="AZ33" s="222"/>
      <c r="BA33" s="189"/>
      <c r="BB33" s="199"/>
      <c r="BC33" s="246"/>
      <c r="BD33" s="255"/>
      <c r="BE33" s="260"/>
      <c r="BF33" s="269"/>
      <c r="BG33" s="276"/>
      <c r="BH33" s="282"/>
      <c r="BI33" s="111"/>
      <c r="BJ33" s="111"/>
      <c r="BK33" s="111"/>
      <c r="BL33" s="291"/>
    </row>
    <row r="34" spans="2:64" ht="20.25" customHeight="1">
      <c r="B34" s="10"/>
      <c r="C34" s="21"/>
      <c r="D34" s="29"/>
      <c r="E34" s="36"/>
      <c r="F34" s="42"/>
      <c r="G34" s="53"/>
      <c r="H34" s="63"/>
      <c r="I34" s="71"/>
      <c r="J34" s="79"/>
      <c r="K34" s="53"/>
      <c r="L34" s="93"/>
      <c r="M34" s="93"/>
      <c r="N34" s="63"/>
      <c r="O34" s="102"/>
      <c r="P34" s="109"/>
      <c r="Q34" s="116"/>
      <c r="R34" s="124" t="str">
        <f>G33&amp;I33</f>
        <v/>
      </c>
      <c r="S34" s="131"/>
      <c r="T34" s="136" t="s">
        <v>121</v>
      </c>
      <c r="U34" s="145"/>
      <c r="V34" s="145"/>
      <c r="W34" s="158"/>
      <c r="X34" s="173"/>
      <c r="Y34" s="187" t="str">
        <f>IF(Y33="","",VLOOKUP(Y33,'（ユニット型）シフト記号表'!$C$5:$W$46,21,FALSE))</f>
        <v/>
      </c>
      <c r="Z34" s="196" t="str">
        <f>IF(Z33="","",VLOOKUP(Z33,'（ユニット型）シフト記号表'!$C$5:$W$46,21,FALSE))</f>
        <v/>
      </c>
      <c r="AA34" s="196" t="str">
        <f>IF(AA33="","",VLOOKUP(AA33,'（ユニット型）シフト記号表'!$C$5:$W$46,21,FALSE))</f>
        <v/>
      </c>
      <c r="AB34" s="196" t="str">
        <f>IF(AB33="","",VLOOKUP(AB33,'（ユニット型）シフト記号表'!$C$5:$W$46,21,FALSE))</f>
        <v/>
      </c>
      <c r="AC34" s="196" t="str">
        <f>IF(AC33="","",VLOOKUP(AC33,'（ユニット型）シフト記号表'!$C$5:$W$46,21,FALSE))</f>
        <v/>
      </c>
      <c r="AD34" s="196" t="str">
        <f>IF(AD33="","",VLOOKUP(AD33,'（ユニット型）シフト記号表'!$C$5:$W$46,21,FALSE))</f>
        <v/>
      </c>
      <c r="AE34" s="220" t="str">
        <f>IF(AE33="","",VLOOKUP(AE33,'（ユニット型）シフト記号表'!$C$5:$W$46,21,FALSE))</f>
        <v/>
      </c>
      <c r="AF34" s="187" t="str">
        <f>IF(AF33="","",VLOOKUP(AF33,'（ユニット型）シフト記号表'!$C$5:$W$46,21,FALSE))</f>
        <v/>
      </c>
      <c r="AG34" s="196" t="str">
        <f>IF(AG33="","",VLOOKUP(AG33,'（ユニット型）シフト記号表'!$C$5:$W$46,21,FALSE))</f>
        <v/>
      </c>
      <c r="AH34" s="196" t="str">
        <f>IF(AH33="","",VLOOKUP(AH33,'（ユニット型）シフト記号表'!$C$5:$W$46,21,FALSE))</f>
        <v/>
      </c>
      <c r="AI34" s="196" t="str">
        <f>IF(AI33="","",VLOOKUP(AI33,'（ユニット型）シフト記号表'!$C$5:$W$46,21,FALSE))</f>
        <v/>
      </c>
      <c r="AJ34" s="196" t="str">
        <f>IF(AJ33="","",VLOOKUP(AJ33,'（ユニット型）シフト記号表'!$C$5:$W$46,21,FALSE))</f>
        <v/>
      </c>
      <c r="AK34" s="196" t="str">
        <f>IF(AK33="","",VLOOKUP(AK33,'（ユニット型）シフト記号表'!$C$5:$W$46,21,FALSE))</f>
        <v/>
      </c>
      <c r="AL34" s="220" t="str">
        <f>IF(AL33="","",VLOOKUP(AL33,'（ユニット型）シフト記号表'!$C$5:$W$46,21,FALSE))</f>
        <v/>
      </c>
      <c r="AM34" s="187" t="str">
        <f>IF(AM33="","",VLOOKUP(AM33,'（ユニット型）シフト記号表'!$C$5:$W$46,21,FALSE))</f>
        <v/>
      </c>
      <c r="AN34" s="196" t="str">
        <f>IF(AN33="","",VLOOKUP(AN33,'（ユニット型）シフト記号表'!$C$5:$W$46,21,FALSE))</f>
        <v/>
      </c>
      <c r="AO34" s="196" t="str">
        <f>IF(AO33="","",VLOOKUP(AO33,'（ユニット型）シフト記号表'!$C$5:$W$46,21,FALSE))</f>
        <v/>
      </c>
      <c r="AP34" s="196" t="str">
        <f>IF(AP33="","",VLOOKUP(AP33,'（ユニット型）シフト記号表'!$C$5:$W$46,21,FALSE))</f>
        <v/>
      </c>
      <c r="AQ34" s="196" t="str">
        <f>IF(AQ33="","",VLOOKUP(AQ33,'（ユニット型）シフト記号表'!$C$5:$W$46,21,FALSE))</f>
        <v/>
      </c>
      <c r="AR34" s="196" t="str">
        <f>IF(AR33="","",VLOOKUP(AR33,'（ユニット型）シフト記号表'!$C$5:$W$46,21,FALSE))</f>
        <v/>
      </c>
      <c r="AS34" s="220" t="str">
        <f>IF(AS33="","",VLOOKUP(AS33,'（ユニット型）シフト記号表'!$C$5:$W$46,21,FALSE))</f>
        <v/>
      </c>
      <c r="AT34" s="187" t="str">
        <f>IF(AT33="","",VLOOKUP(AT33,'（ユニット型）シフト記号表'!$C$5:$W$46,21,FALSE))</f>
        <v/>
      </c>
      <c r="AU34" s="196" t="str">
        <f>IF(AU33="","",VLOOKUP(AU33,'（ユニット型）シフト記号表'!$C$5:$W$46,21,FALSE))</f>
        <v/>
      </c>
      <c r="AV34" s="196" t="str">
        <f>IF(AV33="","",VLOOKUP(AV33,'（ユニット型）シフト記号表'!$C$5:$W$46,21,FALSE))</f>
        <v/>
      </c>
      <c r="AW34" s="196" t="str">
        <f>IF(AW33="","",VLOOKUP(AW33,'（ユニット型）シフト記号表'!$C$5:$W$46,21,FALSE))</f>
        <v/>
      </c>
      <c r="AX34" s="196" t="str">
        <f>IF(AX33="","",VLOOKUP(AX33,'（ユニット型）シフト記号表'!$C$5:$W$46,21,FALSE))</f>
        <v/>
      </c>
      <c r="AY34" s="196" t="str">
        <f>IF(AY33="","",VLOOKUP(AY33,'（ユニット型）シフト記号表'!$C$5:$W$46,21,FALSE))</f>
        <v/>
      </c>
      <c r="AZ34" s="220" t="str">
        <f>IF(AZ33="","",VLOOKUP(AZ33,'（ユニット型）シフト記号表'!$C$5:$W$46,21,FALSE))</f>
        <v/>
      </c>
      <c r="BA34" s="187" t="str">
        <f>IF(BA33="","",VLOOKUP(BA33,'（ユニット型）シフト記号表'!$C$5:$W$46,21,FALSE))</f>
        <v/>
      </c>
      <c r="BB34" s="196" t="str">
        <f>IF(BB33="","",VLOOKUP(BB33,'（ユニット型）シフト記号表'!$C$5:$W$46,21,FALSE))</f>
        <v/>
      </c>
      <c r="BC34" s="244" t="str">
        <f>IF(BC33="","",VLOOKUP(BC33,'（ユニット型）シフト記号表'!$C$5:$W$46,21,FALSE))</f>
        <v/>
      </c>
      <c r="BD34" s="253">
        <f>IF($BG$3="計画",SUM(Y34:AZ34),IF($BG$3="実績",SUM(Y34:BC34),""))</f>
        <v>0</v>
      </c>
      <c r="BE34" s="258"/>
      <c r="BF34" s="267">
        <f>IF($BG$3="計画",BD34/4,IF($BG$3="実績",(BD34/($L$10/7)),""))</f>
        <v>0</v>
      </c>
      <c r="BG34" s="274"/>
      <c r="BH34" s="280"/>
      <c r="BI34" s="109"/>
      <c r="BJ34" s="109"/>
      <c r="BK34" s="109"/>
      <c r="BL34" s="289"/>
    </row>
    <row r="35" spans="2:64" ht="20.25" customHeight="1">
      <c r="B35" s="11"/>
      <c r="C35" s="21"/>
      <c r="D35" s="29"/>
      <c r="E35" s="36"/>
      <c r="F35" s="42"/>
      <c r="G35" s="55"/>
      <c r="H35" s="65"/>
      <c r="I35" s="73"/>
      <c r="J35" s="81"/>
      <c r="K35" s="55"/>
      <c r="L35" s="95"/>
      <c r="M35" s="95"/>
      <c r="N35" s="65"/>
      <c r="O35" s="103"/>
      <c r="P35" s="110"/>
      <c r="Q35" s="117"/>
      <c r="R35" s="126"/>
      <c r="S35" s="132" t="str">
        <f>G33&amp;I33</f>
        <v/>
      </c>
      <c r="T35" s="137" t="s">
        <v>162</v>
      </c>
      <c r="U35" s="149"/>
      <c r="V35" s="149"/>
      <c r="W35" s="159"/>
      <c r="X35" s="174"/>
      <c r="Y35" s="188" t="str">
        <f>IF(Y33="","",VLOOKUP(Y33,'（ユニット型）シフト記号表'!$C$5:$Y$46,23,FALSE))</f>
        <v/>
      </c>
      <c r="Z35" s="197" t="str">
        <f>IF(Z33="","",VLOOKUP(Z33,'（ユニット型）シフト記号表'!$C$5:$Y$46,23,FALSE))</f>
        <v/>
      </c>
      <c r="AA35" s="197" t="str">
        <f>IF(AA33="","",VLOOKUP(AA33,'（ユニット型）シフト記号表'!$C$5:$Y$46,23,FALSE))</f>
        <v/>
      </c>
      <c r="AB35" s="197" t="str">
        <f>IF(AB33="","",VLOOKUP(AB33,'（ユニット型）シフト記号表'!$C$5:$Y$46,23,FALSE))</f>
        <v/>
      </c>
      <c r="AC35" s="197" t="str">
        <f>IF(AC33="","",VLOOKUP(AC33,'（ユニット型）シフト記号表'!$C$5:$Y$46,23,FALSE))</f>
        <v/>
      </c>
      <c r="AD35" s="197" t="str">
        <f>IF(AD33="","",VLOOKUP(AD33,'（ユニット型）シフト記号表'!$C$5:$Y$46,23,FALSE))</f>
        <v/>
      </c>
      <c r="AE35" s="221" t="str">
        <f>IF(AE33="","",VLOOKUP(AE33,'（ユニット型）シフト記号表'!$C$5:$Y$46,23,FALSE))</f>
        <v/>
      </c>
      <c r="AF35" s="188" t="str">
        <f>IF(AF33="","",VLOOKUP(AF33,'（ユニット型）シフト記号表'!$C$5:$Y$46,23,FALSE))</f>
        <v/>
      </c>
      <c r="AG35" s="197" t="str">
        <f>IF(AG33="","",VLOOKUP(AG33,'（ユニット型）シフト記号表'!$C$5:$Y$46,23,FALSE))</f>
        <v/>
      </c>
      <c r="AH35" s="197" t="str">
        <f>IF(AH33="","",VLOOKUP(AH33,'（ユニット型）シフト記号表'!$C$5:$Y$46,23,FALSE))</f>
        <v/>
      </c>
      <c r="AI35" s="197" t="str">
        <f>IF(AI33="","",VLOOKUP(AI33,'（ユニット型）シフト記号表'!$C$5:$Y$46,23,FALSE))</f>
        <v/>
      </c>
      <c r="AJ35" s="197" t="str">
        <f>IF(AJ33="","",VLOOKUP(AJ33,'（ユニット型）シフト記号表'!$C$5:$Y$46,23,FALSE))</f>
        <v/>
      </c>
      <c r="AK35" s="197" t="str">
        <f>IF(AK33="","",VLOOKUP(AK33,'（ユニット型）シフト記号表'!$C$5:$Y$46,23,FALSE))</f>
        <v/>
      </c>
      <c r="AL35" s="221" t="str">
        <f>IF(AL33="","",VLOOKUP(AL33,'（ユニット型）シフト記号表'!$C$5:$Y$46,23,FALSE))</f>
        <v/>
      </c>
      <c r="AM35" s="188" t="str">
        <f>IF(AM33="","",VLOOKUP(AM33,'（ユニット型）シフト記号表'!$C$5:$Y$46,23,FALSE))</f>
        <v/>
      </c>
      <c r="AN35" s="197" t="str">
        <f>IF(AN33="","",VLOOKUP(AN33,'（ユニット型）シフト記号表'!$C$5:$Y$46,23,FALSE))</f>
        <v/>
      </c>
      <c r="AO35" s="197" t="str">
        <f>IF(AO33="","",VLOOKUP(AO33,'（ユニット型）シフト記号表'!$C$5:$Y$46,23,FALSE))</f>
        <v/>
      </c>
      <c r="AP35" s="197" t="str">
        <f>IF(AP33="","",VLOOKUP(AP33,'（ユニット型）シフト記号表'!$C$5:$Y$46,23,FALSE))</f>
        <v/>
      </c>
      <c r="AQ35" s="197" t="str">
        <f>IF(AQ33="","",VLOOKUP(AQ33,'（ユニット型）シフト記号表'!$C$5:$Y$46,23,FALSE))</f>
        <v/>
      </c>
      <c r="AR35" s="197" t="str">
        <f>IF(AR33="","",VLOOKUP(AR33,'（ユニット型）シフト記号表'!$C$5:$Y$46,23,FALSE))</f>
        <v/>
      </c>
      <c r="AS35" s="221" t="str">
        <f>IF(AS33="","",VLOOKUP(AS33,'（ユニット型）シフト記号表'!$C$5:$Y$46,23,FALSE))</f>
        <v/>
      </c>
      <c r="AT35" s="188" t="str">
        <f>IF(AT33="","",VLOOKUP(AT33,'（ユニット型）シフト記号表'!$C$5:$Y$46,23,FALSE))</f>
        <v/>
      </c>
      <c r="AU35" s="197" t="str">
        <f>IF(AU33="","",VLOOKUP(AU33,'（ユニット型）シフト記号表'!$C$5:$Y$46,23,FALSE))</f>
        <v/>
      </c>
      <c r="AV35" s="197" t="str">
        <f>IF(AV33="","",VLOOKUP(AV33,'（ユニット型）シフト記号表'!$C$5:$Y$46,23,FALSE))</f>
        <v/>
      </c>
      <c r="AW35" s="197" t="str">
        <f>IF(AW33="","",VLOOKUP(AW33,'（ユニット型）シフト記号表'!$C$5:$Y$46,23,FALSE))</f>
        <v/>
      </c>
      <c r="AX35" s="197" t="str">
        <f>IF(AX33="","",VLOOKUP(AX33,'（ユニット型）シフト記号表'!$C$5:$Y$46,23,FALSE))</f>
        <v/>
      </c>
      <c r="AY35" s="197" t="str">
        <f>IF(AY33="","",VLOOKUP(AY33,'（ユニット型）シフト記号表'!$C$5:$Y$46,23,FALSE))</f>
        <v/>
      </c>
      <c r="AZ35" s="221" t="str">
        <f>IF(AZ33="","",VLOOKUP(AZ33,'（ユニット型）シフト記号表'!$C$5:$Y$46,23,FALSE))</f>
        <v/>
      </c>
      <c r="BA35" s="188" t="str">
        <f>IF(BA33="","",VLOOKUP(BA33,'（ユニット型）シフト記号表'!$C$5:$Y$46,23,FALSE))</f>
        <v/>
      </c>
      <c r="BB35" s="197" t="str">
        <f>IF(BB33="","",VLOOKUP(BB33,'（ユニット型）シフト記号表'!$C$5:$Y$46,23,FALSE))</f>
        <v/>
      </c>
      <c r="BC35" s="245" t="str">
        <f>IF(BC33="","",VLOOKUP(BC33,'（ユニット型）シフト記号表'!$C$5:$Y$46,23,FALSE))</f>
        <v/>
      </c>
      <c r="BD35" s="254">
        <f>IF($BG$3="計画",SUM(Y35:AZ35),IF($BG$3="実績",SUM(Y35:BC35),""))</f>
        <v>0</v>
      </c>
      <c r="BE35" s="259"/>
      <c r="BF35" s="268">
        <f>IF($BG$3="計画",BD35/4,IF($BG$3="実績",(BD35/($L$10/7)),""))</f>
        <v>0</v>
      </c>
      <c r="BG35" s="275"/>
      <c r="BH35" s="281"/>
      <c r="BI35" s="110"/>
      <c r="BJ35" s="110"/>
      <c r="BK35" s="110"/>
      <c r="BL35" s="290"/>
    </row>
    <row r="36" spans="2:64" ht="20.25" customHeight="1">
      <c r="B36" s="12">
        <f>((ROW()-17)+2)/3</f>
        <v>7</v>
      </c>
      <c r="C36" s="22"/>
      <c r="D36" s="29"/>
      <c r="E36" s="36"/>
      <c r="F36" s="42"/>
      <c r="G36" s="54"/>
      <c r="H36" s="64"/>
      <c r="I36" s="72"/>
      <c r="J36" s="80"/>
      <c r="K36" s="54"/>
      <c r="L36" s="94"/>
      <c r="M36" s="94"/>
      <c r="N36" s="64"/>
      <c r="O36" s="104"/>
      <c r="P36" s="111"/>
      <c r="Q36" s="118"/>
      <c r="R36" s="125"/>
      <c r="S36" s="130"/>
      <c r="T36" s="138" t="s">
        <v>44</v>
      </c>
      <c r="U36" s="147"/>
      <c r="V36" s="147"/>
      <c r="W36" s="160"/>
      <c r="X36" s="175"/>
      <c r="Y36" s="189"/>
      <c r="Z36" s="198"/>
      <c r="AA36" s="198"/>
      <c r="AB36" s="198"/>
      <c r="AC36" s="198"/>
      <c r="AD36" s="198"/>
      <c r="AE36" s="222"/>
      <c r="AF36" s="189"/>
      <c r="AG36" s="198"/>
      <c r="AH36" s="198"/>
      <c r="AI36" s="198"/>
      <c r="AJ36" s="198"/>
      <c r="AK36" s="198"/>
      <c r="AL36" s="222"/>
      <c r="AM36" s="189"/>
      <c r="AN36" s="198"/>
      <c r="AO36" s="198"/>
      <c r="AP36" s="198"/>
      <c r="AQ36" s="198"/>
      <c r="AR36" s="198"/>
      <c r="AS36" s="222"/>
      <c r="AT36" s="189"/>
      <c r="AU36" s="198"/>
      <c r="AV36" s="198"/>
      <c r="AW36" s="198"/>
      <c r="AX36" s="198"/>
      <c r="AY36" s="198"/>
      <c r="AZ36" s="222"/>
      <c r="BA36" s="189"/>
      <c r="BB36" s="199"/>
      <c r="BC36" s="246"/>
      <c r="BD36" s="255"/>
      <c r="BE36" s="260"/>
      <c r="BF36" s="269"/>
      <c r="BG36" s="276"/>
      <c r="BH36" s="282"/>
      <c r="BI36" s="111"/>
      <c r="BJ36" s="111"/>
      <c r="BK36" s="111"/>
      <c r="BL36" s="291"/>
    </row>
    <row r="37" spans="2:64" ht="20.25" customHeight="1">
      <c r="B37" s="10"/>
      <c r="C37" s="21"/>
      <c r="D37" s="29"/>
      <c r="E37" s="36"/>
      <c r="F37" s="42"/>
      <c r="G37" s="53"/>
      <c r="H37" s="63"/>
      <c r="I37" s="71"/>
      <c r="J37" s="79"/>
      <c r="K37" s="53"/>
      <c r="L37" s="93"/>
      <c r="M37" s="93"/>
      <c r="N37" s="63"/>
      <c r="O37" s="102"/>
      <c r="P37" s="109"/>
      <c r="Q37" s="116"/>
      <c r="R37" s="124" t="str">
        <f>G36&amp;I36</f>
        <v/>
      </c>
      <c r="S37" s="131"/>
      <c r="T37" s="136" t="s">
        <v>121</v>
      </c>
      <c r="U37" s="145"/>
      <c r="V37" s="145"/>
      <c r="W37" s="158"/>
      <c r="X37" s="173"/>
      <c r="Y37" s="187" t="str">
        <f>IF(Y36="","",VLOOKUP(Y36,'（ユニット型）シフト記号表'!$C$5:$W$46,21,FALSE))</f>
        <v/>
      </c>
      <c r="Z37" s="196" t="str">
        <f>IF(Z36="","",VLOOKUP(Z36,'（ユニット型）シフト記号表'!$C$5:$W$46,21,FALSE))</f>
        <v/>
      </c>
      <c r="AA37" s="196" t="str">
        <f>IF(AA36="","",VLOOKUP(AA36,'（ユニット型）シフト記号表'!$C$5:$W$46,21,FALSE))</f>
        <v/>
      </c>
      <c r="AB37" s="196" t="str">
        <f>IF(AB36="","",VLOOKUP(AB36,'（ユニット型）シフト記号表'!$C$5:$W$46,21,FALSE))</f>
        <v/>
      </c>
      <c r="AC37" s="196" t="str">
        <f>IF(AC36="","",VLOOKUP(AC36,'（ユニット型）シフト記号表'!$C$5:$W$46,21,FALSE))</f>
        <v/>
      </c>
      <c r="AD37" s="196" t="str">
        <f>IF(AD36="","",VLOOKUP(AD36,'（ユニット型）シフト記号表'!$C$5:$W$46,21,FALSE))</f>
        <v/>
      </c>
      <c r="AE37" s="220" t="str">
        <f>IF(AE36="","",VLOOKUP(AE36,'（ユニット型）シフト記号表'!$C$5:$W$46,21,FALSE))</f>
        <v/>
      </c>
      <c r="AF37" s="187" t="str">
        <f>IF(AF36="","",VLOOKUP(AF36,'（ユニット型）シフト記号表'!$C$5:$W$46,21,FALSE))</f>
        <v/>
      </c>
      <c r="AG37" s="196" t="str">
        <f>IF(AG36="","",VLOOKUP(AG36,'（ユニット型）シフト記号表'!$C$5:$W$46,21,FALSE))</f>
        <v/>
      </c>
      <c r="AH37" s="196" t="str">
        <f>IF(AH36="","",VLOOKUP(AH36,'（ユニット型）シフト記号表'!$C$5:$W$46,21,FALSE))</f>
        <v/>
      </c>
      <c r="AI37" s="196" t="str">
        <f>IF(AI36="","",VLOOKUP(AI36,'（ユニット型）シフト記号表'!$C$5:$W$46,21,FALSE))</f>
        <v/>
      </c>
      <c r="AJ37" s="196" t="str">
        <f>IF(AJ36="","",VLOOKUP(AJ36,'（ユニット型）シフト記号表'!$C$5:$W$46,21,FALSE))</f>
        <v/>
      </c>
      <c r="AK37" s="196" t="str">
        <f>IF(AK36="","",VLOOKUP(AK36,'（ユニット型）シフト記号表'!$C$5:$W$46,21,FALSE))</f>
        <v/>
      </c>
      <c r="AL37" s="220" t="str">
        <f>IF(AL36="","",VLOOKUP(AL36,'（ユニット型）シフト記号表'!$C$5:$W$46,21,FALSE))</f>
        <v/>
      </c>
      <c r="AM37" s="187" t="str">
        <f>IF(AM36="","",VLOOKUP(AM36,'（ユニット型）シフト記号表'!$C$5:$W$46,21,FALSE))</f>
        <v/>
      </c>
      <c r="AN37" s="196" t="str">
        <f>IF(AN36="","",VLOOKUP(AN36,'（ユニット型）シフト記号表'!$C$5:$W$46,21,FALSE))</f>
        <v/>
      </c>
      <c r="AO37" s="196" t="str">
        <f>IF(AO36="","",VLOOKUP(AO36,'（ユニット型）シフト記号表'!$C$5:$W$46,21,FALSE))</f>
        <v/>
      </c>
      <c r="AP37" s="196" t="str">
        <f>IF(AP36="","",VLOOKUP(AP36,'（ユニット型）シフト記号表'!$C$5:$W$46,21,FALSE))</f>
        <v/>
      </c>
      <c r="AQ37" s="196" t="str">
        <f>IF(AQ36="","",VLOOKUP(AQ36,'（ユニット型）シフト記号表'!$C$5:$W$46,21,FALSE))</f>
        <v/>
      </c>
      <c r="AR37" s="196" t="str">
        <f>IF(AR36="","",VLOOKUP(AR36,'（ユニット型）シフト記号表'!$C$5:$W$46,21,FALSE))</f>
        <v/>
      </c>
      <c r="AS37" s="220" t="str">
        <f>IF(AS36="","",VLOOKUP(AS36,'（ユニット型）シフト記号表'!$C$5:$W$46,21,FALSE))</f>
        <v/>
      </c>
      <c r="AT37" s="187" t="str">
        <f>IF(AT36="","",VLOOKUP(AT36,'（ユニット型）シフト記号表'!$C$5:$W$46,21,FALSE))</f>
        <v/>
      </c>
      <c r="AU37" s="196" t="str">
        <f>IF(AU36="","",VLOOKUP(AU36,'（ユニット型）シフト記号表'!$C$5:$W$46,21,FALSE))</f>
        <v/>
      </c>
      <c r="AV37" s="196" t="str">
        <f>IF(AV36="","",VLOOKUP(AV36,'（ユニット型）シフト記号表'!$C$5:$W$46,21,FALSE))</f>
        <v/>
      </c>
      <c r="AW37" s="196" t="str">
        <f>IF(AW36="","",VLOOKUP(AW36,'（ユニット型）シフト記号表'!$C$5:$W$46,21,FALSE))</f>
        <v/>
      </c>
      <c r="AX37" s="196" t="str">
        <f>IF(AX36="","",VLOOKUP(AX36,'（ユニット型）シフト記号表'!$C$5:$W$46,21,FALSE))</f>
        <v/>
      </c>
      <c r="AY37" s="196" t="str">
        <f>IF(AY36="","",VLOOKUP(AY36,'（ユニット型）シフト記号表'!$C$5:$W$46,21,FALSE))</f>
        <v/>
      </c>
      <c r="AZ37" s="220" t="str">
        <f>IF(AZ36="","",VLOOKUP(AZ36,'（ユニット型）シフト記号表'!$C$5:$W$46,21,FALSE))</f>
        <v/>
      </c>
      <c r="BA37" s="187" t="str">
        <f>IF(BA36="","",VLOOKUP(BA36,'（ユニット型）シフト記号表'!$C$5:$W$46,21,FALSE))</f>
        <v/>
      </c>
      <c r="BB37" s="196" t="str">
        <f>IF(BB36="","",VLOOKUP(BB36,'（ユニット型）シフト記号表'!$C$5:$W$46,21,FALSE))</f>
        <v/>
      </c>
      <c r="BC37" s="244" t="str">
        <f>IF(BC36="","",VLOOKUP(BC36,'（ユニット型）シフト記号表'!$C$5:$W$46,21,FALSE))</f>
        <v/>
      </c>
      <c r="BD37" s="253">
        <f>IF($BG$3="計画",SUM(Y37:AZ37),IF($BG$3="実績",SUM(Y37:BC37),""))</f>
        <v>0</v>
      </c>
      <c r="BE37" s="258"/>
      <c r="BF37" s="267">
        <f>IF($BG$3="計画",BD37/4,IF($BG$3="実績",(BD37/($L$10/7)),""))</f>
        <v>0</v>
      </c>
      <c r="BG37" s="274"/>
      <c r="BH37" s="280"/>
      <c r="BI37" s="109"/>
      <c r="BJ37" s="109"/>
      <c r="BK37" s="109"/>
      <c r="BL37" s="289"/>
    </row>
    <row r="38" spans="2:64" ht="20.25" customHeight="1">
      <c r="B38" s="11"/>
      <c r="C38" s="21"/>
      <c r="D38" s="29"/>
      <c r="E38" s="36"/>
      <c r="F38" s="42"/>
      <c r="G38" s="55"/>
      <c r="H38" s="65"/>
      <c r="I38" s="73"/>
      <c r="J38" s="81"/>
      <c r="K38" s="55"/>
      <c r="L38" s="95"/>
      <c r="M38" s="95"/>
      <c r="N38" s="65"/>
      <c r="O38" s="103"/>
      <c r="P38" s="110"/>
      <c r="Q38" s="117"/>
      <c r="R38" s="126"/>
      <c r="S38" s="132" t="str">
        <f>G36&amp;I36</f>
        <v/>
      </c>
      <c r="T38" s="137" t="s">
        <v>162</v>
      </c>
      <c r="U38" s="148"/>
      <c r="V38" s="148"/>
      <c r="W38" s="161"/>
      <c r="X38" s="176"/>
      <c r="Y38" s="188" t="str">
        <f>IF(Y36="","",VLOOKUP(Y36,'（ユニット型）シフト記号表'!$C$5:$Y$46,23,FALSE))</f>
        <v/>
      </c>
      <c r="Z38" s="197" t="str">
        <f>IF(Z36="","",VLOOKUP(Z36,'（ユニット型）シフト記号表'!$C$5:$Y$46,23,FALSE))</f>
        <v/>
      </c>
      <c r="AA38" s="197" t="str">
        <f>IF(AA36="","",VLOOKUP(AA36,'（ユニット型）シフト記号表'!$C$5:$Y$46,23,FALSE))</f>
        <v/>
      </c>
      <c r="AB38" s="197" t="str">
        <f>IF(AB36="","",VLOOKUP(AB36,'（ユニット型）シフト記号表'!$C$5:$Y$46,23,FALSE))</f>
        <v/>
      </c>
      <c r="AC38" s="197" t="str">
        <f>IF(AC36="","",VLOOKUP(AC36,'（ユニット型）シフト記号表'!$C$5:$Y$46,23,FALSE))</f>
        <v/>
      </c>
      <c r="AD38" s="197" t="str">
        <f>IF(AD36="","",VLOOKUP(AD36,'（ユニット型）シフト記号表'!$C$5:$Y$46,23,FALSE))</f>
        <v/>
      </c>
      <c r="AE38" s="221" t="str">
        <f>IF(AE36="","",VLOOKUP(AE36,'（ユニット型）シフト記号表'!$C$5:$Y$46,23,FALSE))</f>
        <v/>
      </c>
      <c r="AF38" s="188" t="str">
        <f>IF(AF36="","",VLOOKUP(AF36,'（ユニット型）シフト記号表'!$C$5:$Y$46,23,FALSE))</f>
        <v/>
      </c>
      <c r="AG38" s="197" t="str">
        <f>IF(AG36="","",VLOOKUP(AG36,'（ユニット型）シフト記号表'!$C$5:$Y$46,23,FALSE))</f>
        <v/>
      </c>
      <c r="AH38" s="197" t="str">
        <f>IF(AH36="","",VLOOKUP(AH36,'（ユニット型）シフト記号表'!$C$5:$Y$46,23,FALSE))</f>
        <v/>
      </c>
      <c r="AI38" s="197" t="str">
        <f>IF(AI36="","",VLOOKUP(AI36,'（ユニット型）シフト記号表'!$C$5:$Y$46,23,FALSE))</f>
        <v/>
      </c>
      <c r="AJ38" s="197" t="str">
        <f>IF(AJ36="","",VLOOKUP(AJ36,'（ユニット型）シフト記号表'!$C$5:$Y$46,23,FALSE))</f>
        <v/>
      </c>
      <c r="AK38" s="197" t="str">
        <f>IF(AK36="","",VLOOKUP(AK36,'（ユニット型）シフト記号表'!$C$5:$Y$46,23,FALSE))</f>
        <v/>
      </c>
      <c r="AL38" s="221" t="str">
        <f>IF(AL36="","",VLOOKUP(AL36,'（ユニット型）シフト記号表'!$C$5:$Y$46,23,FALSE))</f>
        <v/>
      </c>
      <c r="AM38" s="188" t="str">
        <f>IF(AM36="","",VLOOKUP(AM36,'（ユニット型）シフト記号表'!$C$5:$Y$46,23,FALSE))</f>
        <v/>
      </c>
      <c r="AN38" s="197" t="str">
        <f>IF(AN36="","",VLOOKUP(AN36,'（ユニット型）シフト記号表'!$C$5:$Y$46,23,FALSE))</f>
        <v/>
      </c>
      <c r="AO38" s="197" t="str">
        <f>IF(AO36="","",VLOOKUP(AO36,'（ユニット型）シフト記号表'!$C$5:$Y$46,23,FALSE))</f>
        <v/>
      </c>
      <c r="AP38" s="197" t="str">
        <f>IF(AP36="","",VLOOKUP(AP36,'（ユニット型）シフト記号表'!$C$5:$Y$46,23,FALSE))</f>
        <v/>
      </c>
      <c r="AQ38" s="197" t="str">
        <f>IF(AQ36="","",VLOOKUP(AQ36,'（ユニット型）シフト記号表'!$C$5:$Y$46,23,FALSE))</f>
        <v/>
      </c>
      <c r="AR38" s="197" t="str">
        <f>IF(AR36="","",VLOOKUP(AR36,'（ユニット型）シフト記号表'!$C$5:$Y$46,23,FALSE))</f>
        <v/>
      </c>
      <c r="AS38" s="221" t="str">
        <f>IF(AS36="","",VLOOKUP(AS36,'（ユニット型）シフト記号表'!$C$5:$Y$46,23,FALSE))</f>
        <v/>
      </c>
      <c r="AT38" s="188" t="str">
        <f>IF(AT36="","",VLOOKUP(AT36,'（ユニット型）シフト記号表'!$C$5:$Y$46,23,FALSE))</f>
        <v/>
      </c>
      <c r="AU38" s="197" t="str">
        <f>IF(AU36="","",VLOOKUP(AU36,'（ユニット型）シフト記号表'!$C$5:$Y$46,23,FALSE))</f>
        <v/>
      </c>
      <c r="AV38" s="197" t="str">
        <f>IF(AV36="","",VLOOKUP(AV36,'（ユニット型）シフト記号表'!$C$5:$Y$46,23,FALSE))</f>
        <v/>
      </c>
      <c r="AW38" s="197" t="str">
        <f>IF(AW36="","",VLOOKUP(AW36,'（ユニット型）シフト記号表'!$C$5:$Y$46,23,FALSE))</f>
        <v/>
      </c>
      <c r="AX38" s="197" t="str">
        <f>IF(AX36="","",VLOOKUP(AX36,'（ユニット型）シフト記号表'!$C$5:$Y$46,23,FALSE))</f>
        <v/>
      </c>
      <c r="AY38" s="197" t="str">
        <f>IF(AY36="","",VLOOKUP(AY36,'（ユニット型）シフト記号表'!$C$5:$Y$46,23,FALSE))</f>
        <v/>
      </c>
      <c r="AZ38" s="221" t="str">
        <f>IF(AZ36="","",VLOOKUP(AZ36,'（ユニット型）シフト記号表'!$C$5:$Y$46,23,FALSE))</f>
        <v/>
      </c>
      <c r="BA38" s="188" t="str">
        <f>IF(BA36="","",VLOOKUP(BA36,'（ユニット型）シフト記号表'!$C$5:$Y$46,23,FALSE))</f>
        <v/>
      </c>
      <c r="BB38" s="197" t="str">
        <f>IF(BB36="","",VLOOKUP(BB36,'（ユニット型）シフト記号表'!$C$5:$Y$46,23,FALSE))</f>
        <v/>
      </c>
      <c r="BC38" s="245" t="str">
        <f>IF(BC36="","",VLOOKUP(BC36,'（ユニット型）シフト記号表'!$C$5:$Y$46,23,FALSE))</f>
        <v/>
      </c>
      <c r="BD38" s="254">
        <f>IF($BG$3="計画",SUM(Y38:AZ38),IF($BG$3="実績",SUM(Y38:BC38),""))</f>
        <v>0</v>
      </c>
      <c r="BE38" s="259"/>
      <c r="BF38" s="268">
        <f>IF($BG$3="計画",BD38/4,IF($BG$3="実績",(BD38/($L$10/7)),""))</f>
        <v>0</v>
      </c>
      <c r="BG38" s="275"/>
      <c r="BH38" s="281"/>
      <c r="BI38" s="110"/>
      <c r="BJ38" s="110"/>
      <c r="BK38" s="110"/>
      <c r="BL38" s="290"/>
    </row>
    <row r="39" spans="2:64" ht="20.25" customHeight="1">
      <c r="B39" s="12">
        <f>((ROW()-17)+2)/3</f>
        <v>8</v>
      </c>
      <c r="C39" s="22"/>
      <c r="D39" s="29"/>
      <c r="E39" s="36"/>
      <c r="F39" s="42"/>
      <c r="G39" s="54"/>
      <c r="H39" s="64"/>
      <c r="I39" s="72"/>
      <c r="J39" s="80"/>
      <c r="K39" s="54"/>
      <c r="L39" s="94"/>
      <c r="M39" s="94"/>
      <c r="N39" s="64"/>
      <c r="O39" s="104"/>
      <c r="P39" s="111"/>
      <c r="Q39" s="118"/>
      <c r="R39" s="125"/>
      <c r="S39" s="130"/>
      <c r="T39" s="138" t="s">
        <v>44</v>
      </c>
      <c r="U39" s="147"/>
      <c r="V39" s="147"/>
      <c r="W39" s="160"/>
      <c r="X39" s="175"/>
      <c r="Y39" s="189"/>
      <c r="Z39" s="198"/>
      <c r="AA39" s="198"/>
      <c r="AB39" s="198"/>
      <c r="AC39" s="198"/>
      <c r="AD39" s="198"/>
      <c r="AE39" s="222"/>
      <c r="AF39" s="189"/>
      <c r="AG39" s="198"/>
      <c r="AH39" s="198"/>
      <c r="AI39" s="198"/>
      <c r="AJ39" s="198"/>
      <c r="AK39" s="198"/>
      <c r="AL39" s="222"/>
      <c r="AM39" s="189"/>
      <c r="AN39" s="198"/>
      <c r="AO39" s="198"/>
      <c r="AP39" s="198"/>
      <c r="AQ39" s="198"/>
      <c r="AR39" s="198"/>
      <c r="AS39" s="222"/>
      <c r="AT39" s="189"/>
      <c r="AU39" s="198"/>
      <c r="AV39" s="198"/>
      <c r="AW39" s="198"/>
      <c r="AX39" s="198"/>
      <c r="AY39" s="198"/>
      <c r="AZ39" s="222"/>
      <c r="BA39" s="189"/>
      <c r="BB39" s="199"/>
      <c r="BC39" s="246"/>
      <c r="BD39" s="255"/>
      <c r="BE39" s="260"/>
      <c r="BF39" s="269"/>
      <c r="BG39" s="276"/>
      <c r="BH39" s="282"/>
      <c r="BI39" s="111"/>
      <c r="BJ39" s="111"/>
      <c r="BK39" s="111"/>
      <c r="BL39" s="291"/>
    </row>
    <row r="40" spans="2:64" ht="20.25" customHeight="1">
      <c r="B40" s="10"/>
      <c r="C40" s="21"/>
      <c r="D40" s="29"/>
      <c r="E40" s="36"/>
      <c r="F40" s="42"/>
      <c r="G40" s="53"/>
      <c r="H40" s="63"/>
      <c r="I40" s="71"/>
      <c r="J40" s="79"/>
      <c r="K40" s="53"/>
      <c r="L40" s="93"/>
      <c r="M40" s="93"/>
      <c r="N40" s="63"/>
      <c r="O40" s="102"/>
      <c r="P40" s="109"/>
      <c r="Q40" s="116"/>
      <c r="R40" s="124" t="str">
        <f>G39&amp;I39</f>
        <v/>
      </c>
      <c r="S40" s="131"/>
      <c r="T40" s="136" t="s">
        <v>121</v>
      </c>
      <c r="U40" s="145"/>
      <c r="V40" s="145"/>
      <c r="W40" s="158"/>
      <c r="X40" s="173"/>
      <c r="Y40" s="187" t="str">
        <f>IF(Y39="","",VLOOKUP(Y39,'（ユニット型）シフト記号表'!$C$5:$W$46,21,FALSE))</f>
        <v/>
      </c>
      <c r="Z40" s="196" t="str">
        <f>IF(Z39="","",VLOOKUP(Z39,'（ユニット型）シフト記号表'!$C$5:$W$46,21,FALSE))</f>
        <v/>
      </c>
      <c r="AA40" s="196" t="str">
        <f>IF(AA39="","",VLOOKUP(AA39,'（ユニット型）シフト記号表'!$C$5:$W$46,21,FALSE))</f>
        <v/>
      </c>
      <c r="AB40" s="196" t="str">
        <f>IF(AB39="","",VLOOKUP(AB39,'（ユニット型）シフト記号表'!$C$5:$W$46,21,FALSE))</f>
        <v/>
      </c>
      <c r="AC40" s="196" t="str">
        <f>IF(AC39="","",VLOOKUP(AC39,'（ユニット型）シフト記号表'!$C$5:$W$46,21,FALSE))</f>
        <v/>
      </c>
      <c r="AD40" s="196" t="str">
        <f>IF(AD39="","",VLOOKUP(AD39,'（ユニット型）シフト記号表'!$C$5:$W$46,21,FALSE))</f>
        <v/>
      </c>
      <c r="AE40" s="220" t="str">
        <f>IF(AE39="","",VLOOKUP(AE39,'（ユニット型）シフト記号表'!$C$5:$W$46,21,FALSE))</f>
        <v/>
      </c>
      <c r="AF40" s="187" t="str">
        <f>IF(AF39="","",VLOOKUP(AF39,'（ユニット型）シフト記号表'!$C$5:$W$46,21,FALSE))</f>
        <v/>
      </c>
      <c r="AG40" s="196" t="str">
        <f>IF(AG39="","",VLOOKUP(AG39,'（ユニット型）シフト記号表'!$C$5:$W$46,21,FALSE))</f>
        <v/>
      </c>
      <c r="AH40" s="196" t="str">
        <f>IF(AH39="","",VLOOKUP(AH39,'（ユニット型）シフト記号表'!$C$5:$W$46,21,FALSE))</f>
        <v/>
      </c>
      <c r="AI40" s="196" t="str">
        <f>IF(AI39="","",VLOOKUP(AI39,'（ユニット型）シフト記号表'!$C$5:$W$46,21,FALSE))</f>
        <v/>
      </c>
      <c r="AJ40" s="196" t="str">
        <f>IF(AJ39="","",VLOOKUP(AJ39,'（ユニット型）シフト記号表'!$C$5:$W$46,21,FALSE))</f>
        <v/>
      </c>
      <c r="AK40" s="196" t="str">
        <f>IF(AK39="","",VLOOKUP(AK39,'（ユニット型）シフト記号表'!$C$5:$W$46,21,FALSE))</f>
        <v/>
      </c>
      <c r="AL40" s="220" t="str">
        <f>IF(AL39="","",VLOOKUP(AL39,'（ユニット型）シフト記号表'!$C$5:$W$46,21,FALSE))</f>
        <v/>
      </c>
      <c r="AM40" s="187" t="str">
        <f>IF(AM39="","",VLOOKUP(AM39,'（ユニット型）シフト記号表'!$C$5:$W$46,21,FALSE))</f>
        <v/>
      </c>
      <c r="AN40" s="196" t="str">
        <f>IF(AN39="","",VLOOKUP(AN39,'（ユニット型）シフト記号表'!$C$5:$W$46,21,FALSE))</f>
        <v/>
      </c>
      <c r="AO40" s="196" t="str">
        <f>IF(AO39="","",VLOOKUP(AO39,'（ユニット型）シフト記号表'!$C$5:$W$46,21,FALSE))</f>
        <v/>
      </c>
      <c r="AP40" s="196" t="str">
        <f>IF(AP39="","",VLOOKUP(AP39,'（ユニット型）シフト記号表'!$C$5:$W$46,21,FALSE))</f>
        <v/>
      </c>
      <c r="AQ40" s="196" t="str">
        <f>IF(AQ39="","",VLOOKUP(AQ39,'（ユニット型）シフト記号表'!$C$5:$W$46,21,FALSE))</f>
        <v/>
      </c>
      <c r="AR40" s="196" t="str">
        <f>IF(AR39="","",VLOOKUP(AR39,'（ユニット型）シフト記号表'!$C$5:$W$46,21,FALSE))</f>
        <v/>
      </c>
      <c r="AS40" s="220" t="str">
        <f>IF(AS39="","",VLOOKUP(AS39,'（ユニット型）シフト記号表'!$C$5:$W$46,21,FALSE))</f>
        <v/>
      </c>
      <c r="AT40" s="187" t="str">
        <f>IF(AT39="","",VLOOKUP(AT39,'（ユニット型）シフト記号表'!$C$5:$W$46,21,FALSE))</f>
        <v/>
      </c>
      <c r="AU40" s="196" t="str">
        <f>IF(AU39="","",VLOOKUP(AU39,'（ユニット型）シフト記号表'!$C$5:$W$46,21,FALSE))</f>
        <v/>
      </c>
      <c r="AV40" s="196" t="str">
        <f>IF(AV39="","",VLOOKUP(AV39,'（ユニット型）シフト記号表'!$C$5:$W$46,21,FALSE))</f>
        <v/>
      </c>
      <c r="AW40" s="196" t="str">
        <f>IF(AW39="","",VLOOKUP(AW39,'（ユニット型）シフト記号表'!$C$5:$W$46,21,FALSE))</f>
        <v/>
      </c>
      <c r="AX40" s="196" t="str">
        <f>IF(AX39="","",VLOOKUP(AX39,'（ユニット型）シフト記号表'!$C$5:$W$46,21,FALSE))</f>
        <v/>
      </c>
      <c r="AY40" s="196" t="str">
        <f>IF(AY39="","",VLOOKUP(AY39,'（ユニット型）シフト記号表'!$C$5:$W$46,21,FALSE))</f>
        <v/>
      </c>
      <c r="AZ40" s="220" t="str">
        <f>IF(AZ39="","",VLOOKUP(AZ39,'（ユニット型）シフト記号表'!$C$5:$W$46,21,FALSE))</f>
        <v/>
      </c>
      <c r="BA40" s="187" t="str">
        <f>IF(BA39="","",VLOOKUP(BA39,'（ユニット型）シフト記号表'!$C$5:$W$46,21,FALSE))</f>
        <v/>
      </c>
      <c r="BB40" s="196" t="str">
        <f>IF(BB39="","",VLOOKUP(BB39,'（ユニット型）シフト記号表'!$C$5:$W$46,21,FALSE))</f>
        <v/>
      </c>
      <c r="BC40" s="244" t="str">
        <f>IF(BC39="","",VLOOKUP(BC39,'（ユニット型）シフト記号表'!$C$5:$W$46,21,FALSE))</f>
        <v/>
      </c>
      <c r="BD40" s="253">
        <f>IF($BG$3="計画",SUM(Y40:AZ40),IF($BG$3="実績",SUM(Y40:BC40),""))</f>
        <v>0</v>
      </c>
      <c r="BE40" s="258"/>
      <c r="BF40" s="267">
        <f>IF($BG$3="計画",BD40/4,IF($BG$3="実績",(BD40/($L$10/7)),""))</f>
        <v>0</v>
      </c>
      <c r="BG40" s="274"/>
      <c r="BH40" s="280"/>
      <c r="BI40" s="109"/>
      <c r="BJ40" s="109"/>
      <c r="BK40" s="109"/>
      <c r="BL40" s="289"/>
    </row>
    <row r="41" spans="2:64" ht="20.25" customHeight="1">
      <c r="B41" s="11"/>
      <c r="C41" s="21"/>
      <c r="D41" s="29"/>
      <c r="E41" s="36"/>
      <c r="F41" s="42"/>
      <c r="G41" s="55"/>
      <c r="H41" s="65"/>
      <c r="I41" s="73"/>
      <c r="J41" s="81"/>
      <c r="K41" s="55"/>
      <c r="L41" s="95"/>
      <c r="M41" s="95"/>
      <c r="N41" s="65"/>
      <c r="O41" s="103"/>
      <c r="P41" s="110"/>
      <c r="Q41" s="117"/>
      <c r="R41" s="126"/>
      <c r="S41" s="132" t="str">
        <f>G39&amp;I39</f>
        <v/>
      </c>
      <c r="T41" s="137" t="s">
        <v>162</v>
      </c>
      <c r="U41" s="149"/>
      <c r="V41" s="149"/>
      <c r="W41" s="159"/>
      <c r="X41" s="174"/>
      <c r="Y41" s="188" t="str">
        <f>IF(Y39="","",VLOOKUP(Y39,'（ユニット型）シフト記号表'!$C$5:$Y$46,23,FALSE))</f>
        <v/>
      </c>
      <c r="Z41" s="197" t="str">
        <f>IF(Z39="","",VLOOKUP(Z39,'（ユニット型）シフト記号表'!$C$5:$Y$46,23,FALSE))</f>
        <v/>
      </c>
      <c r="AA41" s="197" t="str">
        <f>IF(AA39="","",VLOOKUP(AA39,'（ユニット型）シフト記号表'!$C$5:$Y$46,23,FALSE))</f>
        <v/>
      </c>
      <c r="AB41" s="197" t="str">
        <f>IF(AB39="","",VLOOKUP(AB39,'（ユニット型）シフト記号表'!$C$5:$Y$46,23,FALSE))</f>
        <v/>
      </c>
      <c r="AC41" s="197" t="str">
        <f>IF(AC39="","",VLOOKUP(AC39,'（ユニット型）シフト記号表'!$C$5:$Y$46,23,FALSE))</f>
        <v/>
      </c>
      <c r="AD41" s="197" t="str">
        <f>IF(AD39="","",VLOOKUP(AD39,'（ユニット型）シフト記号表'!$C$5:$Y$46,23,FALSE))</f>
        <v/>
      </c>
      <c r="AE41" s="221" t="str">
        <f>IF(AE39="","",VLOOKUP(AE39,'（ユニット型）シフト記号表'!$C$5:$Y$46,23,FALSE))</f>
        <v/>
      </c>
      <c r="AF41" s="188" t="str">
        <f>IF(AF39="","",VLOOKUP(AF39,'（ユニット型）シフト記号表'!$C$5:$Y$46,23,FALSE))</f>
        <v/>
      </c>
      <c r="AG41" s="197" t="str">
        <f>IF(AG39="","",VLOOKUP(AG39,'（ユニット型）シフト記号表'!$C$5:$Y$46,23,FALSE))</f>
        <v/>
      </c>
      <c r="AH41" s="197" t="str">
        <f>IF(AH39="","",VLOOKUP(AH39,'（ユニット型）シフト記号表'!$C$5:$Y$46,23,FALSE))</f>
        <v/>
      </c>
      <c r="AI41" s="197" t="str">
        <f>IF(AI39="","",VLOOKUP(AI39,'（ユニット型）シフト記号表'!$C$5:$Y$46,23,FALSE))</f>
        <v/>
      </c>
      <c r="AJ41" s="197" t="str">
        <f>IF(AJ39="","",VLOOKUP(AJ39,'（ユニット型）シフト記号表'!$C$5:$Y$46,23,FALSE))</f>
        <v/>
      </c>
      <c r="AK41" s="197" t="str">
        <f>IF(AK39="","",VLOOKUP(AK39,'（ユニット型）シフト記号表'!$C$5:$Y$46,23,FALSE))</f>
        <v/>
      </c>
      <c r="AL41" s="221" t="str">
        <f>IF(AL39="","",VLOOKUP(AL39,'（ユニット型）シフト記号表'!$C$5:$Y$46,23,FALSE))</f>
        <v/>
      </c>
      <c r="AM41" s="188" t="str">
        <f>IF(AM39="","",VLOOKUP(AM39,'（ユニット型）シフト記号表'!$C$5:$Y$46,23,FALSE))</f>
        <v/>
      </c>
      <c r="AN41" s="197" t="str">
        <f>IF(AN39="","",VLOOKUP(AN39,'（ユニット型）シフト記号表'!$C$5:$Y$46,23,FALSE))</f>
        <v/>
      </c>
      <c r="AO41" s="197" t="str">
        <f>IF(AO39="","",VLOOKUP(AO39,'（ユニット型）シフト記号表'!$C$5:$Y$46,23,FALSE))</f>
        <v/>
      </c>
      <c r="AP41" s="197" t="str">
        <f>IF(AP39="","",VLOOKUP(AP39,'（ユニット型）シフト記号表'!$C$5:$Y$46,23,FALSE))</f>
        <v/>
      </c>
      <c r="AQ41" s="197" t="str">
        <f>IF(AQ39="","",VLOOKUP(AQ39,'（ユニット型）シフト記号表'!$C$5:$Y$46,23,FALSE))</f>
        <v/>
      </c>
      <c r="AR41" s="197" t="str">
        <f>IF(AR39="","",VLOOKUP(AR39,'（ユニット型）シフト記号表'!$C$5:$Y$46,23,FALSE))</f>
        <v/>
      </c>
      <c r="AS41" s="221" t="str">
        <f>IF(AS39="","",VLOOKUP(AS39,'（ユニット型）シフト記号表'!$C$5:$Y$46,23,FALSE))</f>
        <v/>
      </c>
      <c r="AT41" s="188" t="str">
        <f>IF(AT39="","",VLOOKUP(AT39,'（ユニット型）シフト記号表'!$C$5:$Y$46,23,FALSE))</f>
        <v/>
      </c>
      <c r="AU41" s="197" t="str">
        <f>IF(AU39="","",VLOOKUP(AU39,'（ユニット型）シフト記号表'!$C$5:$Y$46,23,FALSE))</f>
        <v/>
      </c>
      <c r="AV41" s="197" t="str">
        <f>IF(AV39="","",VLOOKUP(AV39,'（ユニット型）シフト記号表'!$C$5:$Y$46,23,FALSE))</f>
        <v/>
      </c>
      <c r="AW41" s="197" t="str">
        <f>IF(AW39="","",VLOOKUP(AW39,'（ユニット型）シフト記号表'!$C$5:$Y$46,23,FALSE))</f>
        <v/>
      </c>
      <c r="AX41" s="197" t="str">
        <f>IF(AX39="","",VLOOKUP(AX39,'（ユニット型）シフト記号表'!$C$5:$Y$46,23,FALSE))</f>
        <v/>
      </c>
      <c r="AY41" s="197" t="str">
        <f>IF(AY39="","",VLOOKUP(AY39,'（ユニット型）シフト記号表'!$C$5:$Y$46,23,FALSE))</f>
        <v/>
      </c>
      <c r="AZ41" s="221" t="str">
        <f>IF(AZ39="","",VLOOKUP(AZ39,'（ユニット型）シフト記号表'!$C$5:$Y$46,23,FALSE))</f>
        <v/>
      </c>
      <c r="BA41" s="188" t="str">
        <f>IF(BA39="","",VLOOKUP(BA39,'（ユニット型）シフト記号表'!$C$5:$Y$46,23,FALSE))</f>
        <v/>
      </c>
      <c r="BB41" s="197" t="str">
        <f>IF(BB39="","",VLOOKUP(BB39,'（ユニット型）シフト記号表'!$C$5:$Y$46,23,FALSE))</f>
        <v/>
      </c>
      <c r="BC41" s="245" t="str">
        <f>IF(BC39="","",VLOOKUP(BC39,'（ユニット型）シフト記号表'!$C$5:$Y$46,23,FALSE))</f>
        <v/>
      </c>
      <c r="BD41" s="254">
        <f>IF($BG$3="計画",SUM(Y41:AZ41),IF($BG$3="実績",SUM(Y41:BC41),""))</f>
        <v>0</v>
      </c>
      <c r="BE41" s="259"/>
      <c r="BF41" s="268">
        <f>IF($BG$3="計画",BD41/4,IF($BG$3="実績",(BD41/($L$10/7)),""))</f>
        <v>0</v>
      </c>
      <c r="BG41" s="275"/>
      <c r="BH41" s="281"/>
      <c r="BI41" s="110"/>
      <c r="BJ41" s="110"/>
      <c r="BK41" s="110"/>
      <c r="BL41" s="290"/>
    </row>
    <row r="42" spans="2:64" ht="20.25" customHeight="1">
      <c r="B42" s="12">
        <f>((ROW()-17)+2)/3</f>
        <v>9</v>
      </c>
      <c r="C42" s="22"/>
      <c r="D42" s="29"/>
      <c r="E42" s="36"/>
      <c r="F42" s="42"/>
      <c r="G42" s="54"/>
      <c r="H42" s="64"/>
      <c r="I42" s="72"/>
      <c r="J42" s="80"/>
      <c r="K42" s="54"/>
      <c r="L42" s="94"/>
      <c r="M42" s="94"/>
      <c r="N42" s="64"/>
      <c r="O42" s="104"/>
      <c r="P42" s="111"/>
      <c r="Q42" s="118"/>
      <c r="R42" s="125"/>
      <c r="S42" s="130"/>
      <c r="T42" s="138" t="s">
        <v>44</v>
      </c>
      <c r="U42" s="147"/>
      <c r="V42" s="147"/>
      <c r="W42" s="160"/>
      <c r="X42" s="175"/>
      <c r="Y42" s="189"/>
      <c r="Z42" s="198"/>
      <c r="AA42" s="198"/>
      <c r="AB42" s="198"/>
      <c r="AC42" s="198"/>
      <c r="AD42" s="198"/>
      <c r="AE42" s="222"/>
      <c r="AF42" s="189"/>
      <c r="AG42" s="198"/>
      <c r="AH42" s="198"/>
      <c r="AI42" s="198"/>
      <c r="AJ42" s="198"/>
      <c r="AK42" s="198"/>
      <c r="AL42" s="222"/>
      <c r="AM42" s="189"/>
      <c r="AN42" s="198"/>
      <c r="AO42" s="198"/>
      <c r="AP42" s="198"/>
      <c r="AQ42" s="198"/>
      <c r="AR42" s="198"/>
      <c r="AS42" s="222"/>
      <c r="AT42" s="189"/>
      <c r="AU42" s="198"/>
      <c r="AV42" s="198"/>
      <c r="AW42" s="198"/>
      <c r="AX42" s="198"/>
      <c r="AY42" s="198"/>
      <c r="AZ42" s="222"/>
      <c r="BA42" s="189"/>
      <c r="BB42" s="199"/>
      <c r="BC42" s="246"/>
      <c r="BD42" s="255"/>
      <c r="BE42" s="260"/>
      <c r="BF42" s="269"/>
      <c r="BG42" s="276"/>
      <c r="BH42" s="282"/>
      <c r="BI42" s="111"/>
      <c r="BJ42" s="111"/>
      <c r="BK42" s="111"/>
      <c r="BL42" s="291"/>
    </row>
    <row r="43" spans="2:64" ht="20.25" customHeight="1">
      <c r="B43" s="10"/>
      <c r="C43" s="21"/>
      <c r="D43" s="29"/>
      <c r="E43" s="36"/>
      <c r="F43" s="42"/>
      <c r="G43" s="53"/>
      <c r="H43" s="63"/>
      <c r="I43" s="71"/>
      <c r="J43" s="79"/>
      <c r="K43" s="53"/>
      <c r="L43" s="93"/>
      <c r="M43" s="93"/>
      <c r="N43" s="63"/>
      <c r="O43" s="102"/>
      <c r="P43" s="109"/>
      <c r="Q43" s="116"/>
      <c r="R43" s="124" t="str">
        <f>G42&amp;I42</f>
        <v/>
      </c>
      <c r="S43" s="131"/>
      <c r="T43" s="136" t="s">
        <v>121</v>
      </c>
      <c r="U43" s="145"/>
      <c r="V43" s="145"/>
      <c r="W43" s="158"/>
      <c r="X43" s="173"/>
      <c r="Y43" s="187" t="str">
        <f>IF(Y42="","",VLOOKUP(Y42,'（ユニット型）シフト記号表'!$C$5:$W$46,21,FALSE))</f>
        <v/>
      </c>
      <c r="Z43" s="196" t="str">
        <f>IF(Z42="","",VLOOKUP(Z42,'（ユニット型）シフト記号表'!$C$5:$W$46,21,FALSE))</f>
        <v/>
      </c>
      <c r="AA43" s="196" t="str">
        <f>IF(AA42="","",VLOOKUP(AA42,'（ユニット型）シフト記号表'!$C$5:$W$46,21,FALSE))</f>
        <v/>
      </c>
      <c r="AB43" s="196" t="str">
        <f>IF(AB42="","",VLOOKUP(AB42,'（ユニット型）シフト記号表'!$C$5:$W$46,21,FALSE))</f>
        <v/>
      </c>
      <c r="AC43" s="196" t="str">
        <f>IF(AC42="","",VLOOKUP(AC42,'（ユニット型）シフト記号表'!$C$5:$W$46,21,FALSE))</f>
        <v/>
      </c>
      <c r="AD43" s="196" t="str">
        <f>IF(AD42="","",VLOOKUP(AD42,'（ユニット型）シフト記号表'!$C$5:$W$46,21,FALSE))</f>
        <v/>
      </c>
      <c r="AE43" s="220" t="str">
        <f>IF(AE42="","",VLOOKUP(AE42,'（ユニット型）シフト記号表'!$C$5:$W$46,21,FALSE))</f>
        <v/>
      </c>
      <c r="AF43" s="187" t="str">
        <f>IF(AF42="","",VLOOKUP(AF42,'（ユニット型）シフト記号表'!$C$5:$W$46,21,FALSE))</f>
        <v/>
      </c>
      <c r="AG43" s="196" t="str">
        <f>IF(AG42="","",VLOOKUP(AG42,'（ユニット型）シフト記号表'!$C$5:$W$46,21,FALSE))</f>
        <v/>
      </c>
      <c r="AH43" s="196" t="str">
        <f>IF(AH42="","",VLOOKUP(AH42,'（ユニット型）シフト記号表'!$C$5:$W$46,21,FALSE))</f>
        <v/>
      </c>
      <c r="AI43" s="196" t="str">
        <f>IF(AI42="","",VLOOKUP(AI42,'（ユニット型）シフト記号表'!$C$5:$W$46,21,FALSE))</f>
        <v/>
      </c>
      <c r="AJ43" s="196" t="str">
        <f>IF(AJ42="","",VLOOKUP(AJ42,'（ユニット型）シフト記号表'!$C$5:$W$46,21,FALSE))</f>
        <v/>
      </c>
      <c r="AK43" s="196" t="str">
        <f>IF(AK42="","",VLOOKUP(AK42,'（ユニット型）シフト記号表'!$C$5:$W$46,21,FALSE))</f>
        <v/>
      </c>
      <c r="AL43" s="220" t="str">
        <f>IF(AL42="","",VLOOKUP(AL42,'（ユニット型）シフト記号表'!$C$5:$W$46,21,FALSE))</f>
        <v/>
      </c>
      <c r="AM43" s="187" t="str">
        <f>IF(AM42="","",VLOOKUP(AM42,'（ユニット型）シフト記号表'!$C$5:$W$46,21,FALSE))</f>
        <v/>
      </c>
      <c r="AN43" s="196" t="str">
        <f>IF(AN42="","",VLOOKUP(AN42,'（ユニット型）シフト記号表'!$C$5:$W$46,21,FALSE))</f>
        <v/>
      </c>
      <c r="AO43" s="196" t="str">
        <f>IF(AO42="","",VLOOKUP(AO42,'（ユニット型）シフト記号表'!$C$5:$W$46,21,FALSE))</f>
        <v/>
      </c>
      <c r="AP43" s="196" t="str">
        <f>IF(AP42="","",VLOOKUP(AP42,'（ユニット型）シフト記号表'!$C$5:$W$46,21,FALSE))</f>
        <v/>
      </c>
      <c r="AQ43" s="196" t="str">
        <f>IF(AQ42="","",VLOOKUP(AQ42,'（ユニット型）シフト記号表'!$C$5:$W$46,21,FALSE))</f>
        <v/>
      </c>
      <c r="AR43" s="196" t="str">
        <f>IF(AR42="","",VLOOKUP(AR42,'（ユニット型）シフト記号表'!$C$5:$W$46,21,FALSE))</f>
        <v/>
      </c>
      <c r="AS43" s="220" t="str">
        <f>IF(AS42="","",VLOOKUP(AS42,'（ユニット型）シフト記号表'!$C$5:$W$46,21,FALSE))</f>
        <v/>
      </c>
      <c r="AT43" s="187" t="str">
        <f>IF(AT42="","",VLOOKUP(AT42,'（ユニット型）シフト記号表'!$C$5:$W$46,21,FALSE))</f>
        <v/>
      </c>
      <c r="AU43" s="196" t="str">
        <f>IF(AU42="","",VLOOKUP(AU42,'（ユニット型）シフト記号表'!$C$5:$W$46,21,FALSE))</f>
        <v/>
      </c>
      <c r="AV43" s="196" t="str">
        <f>IF(AV42="","",VLOOKUP(AV42,'（ユニット型）シフト記号表'!$C$5:$W$46,21,FALSE))</f>
        <v/>
      </c>
      <c r="AW43" s="196" t="str">
        <f>IF(AW42="","",VLOOKUP(AW42,'（ユニット型）シフト記号表'!$C$5:$W$46,21,FALSE))</f>
        <v/>
      </c>
      <c r="AX43" s="196" t="str">
        <f>IF(AX42="","",VLOOKUP(AX42,'（ユニット型）シフト記号表'!$C$5:$W$46,21,FALSE))</f>
        <v/>
      </c>
      <c r="AY43" s="196" t="str">
        <f>IF(AY42="","",VLOOKUP(AY42,'（ユニット型）シフト記号表'!$C$5:$W$46,21,FALSE))</f>
        <v/>
      </c>
      <c r="AZ43" s="220" t="str">
        <f>IF(AZ42="","",VLOOKUP(AZ42,'（ユニット型）シフト記号表'!$C$5:$W$46,21,FALSE))</f>
        <v/>
      </c>
      <c r="BA43" s="187" t="str">
        <f>IF(BA42="","",VLOOKUP(BA42,'（ユニット型）シフト記号表'!$C$5:$W$46,21,FALSE))</f>
        <v/>
      </c>
      <c r="BB43" s="196" t="str">
        <f>IF(BB42="","",VLOOKUP(BB42,'（ユニット型）シフト記号表'!$C$5:$W$46,21,FALSE))</f>
        <v/>
      </c>
      <c r="BC43" s="244" t="str">
        <f>IF(BC42="","",VLOOKUP(BC42,'（ユニット型）シフト記号表'!$C$5:$W$46,21,FALSE))</f>
        <v/>
      </c>
      <c r="BD43" s="253">
        <f>IF($BG$3="計画",SUM(Y43:AZ43),IF($BG$3="実績",SUM(Y43:BC43),""))</f>
        <v>0</v>
      </c>
      <c r="BE43" s="258"/>
      <c r="BF43" s="267">
        <f>IF($BG$3="計画",BD43/4,IF($BG$3="実績",(BD43/($L$10/7)),""))</f>
        <v>0</v>
      </c>
      <c r="BG43" s="274"/>
      <c r="BH43" s="280"/>
      <c r="BI43" s="109"/>
      <c r="BJ43" s="109"/>
      <c r="BK43" s="109"/>
      <c r="BL43" s="289"/>
    </row>
    <row r="44" spans="2:64" ht="20.25" customHeight="1">
      <c r="B44" s="11"/>
      <c r="C44" s="21"/>
      <c r="D44" s="29"/>
      <c r="E44" s="36"/>
      <c r="F44" s="42"/>
      <c r="G44" s="55"/>
      <c r="H44" s="65"/>
      <c r="I44" s="73"/>
      <c r="J44" s="81"/>
      <c r="K44" s="55"/>
      <c r="L44" s="95"/>
      <c r="M44" s="95"/>
      <c r="N44" s="65"/>
      <c r="O44" s="103"/>
      <c r="P44" s="110"/>
      <c r="Q44" s="117"/>
      <c r="R44" s="126"/>
      <c r="S44" s="132" t="str">
        <f>G42&amp;I42</f>
        <v/>
      </c>
      <c r="T44" s="137" t="s">
        <v>162</v>
      </c>
      <c r="U44" s="146"/>
      <c r="V44" s="146"/>
      <c r="W44" s="162"/>
      <c r="X44" s="177"/>
      <c r="Y44" s="188" t="str">
        <f>IF(Y42="","",VLOOKUP(Y42,'（ユニット型）シフト記号表'!$C$5:$Y$46,23,FALSE))</f>
        <v/>
      </c>
      <c r="Z44" s="197" t="str">
        <f>IF(Z42="","",VLOOKUP(Z42,'（ユニット型）シフト記号表'!$C$5:$Y$46,23,FALSE))</f>
        <v/>
      </c>
      <c r="AA44" s="197" t="str">
        <f>IF(AA42="","",VLOOKUP(AA42,'（ユニット型）シフト記号表'!$C$5:$Y$46,23,FALSE))</f>
        <v/>
      </c>
      <c r="AB44" s="197" t="str">
        <f>IF(AB42="","",VLOOKUP(AB42,'（ユニット型）シフト記号表'!$C$5:$Y$46,23,FALSE))</f>
        <v/>
      </c>
      <c r="AC44" s="197" t="str">
        <f>IF(AC42="","",VLOOKUP(AC42,'（ユニット型）シフト記号表'!$C$5:$Y$46,23,FALSE))</f>
        <v/>
      </c>
      <c r="AD44" s="197" t="str">
        <f>IF(AD42="","",VLOOKUP(AD42,'（ユニット型）シフト記号表'!$C$5:$Y$46,23,FALSE))</f>
        <v/>
      </c>
      <c r="AE44" s="221" t="str">
        <f>IF(AE42="","",VLOOKUP(AE42,'（ユニット型）シフト記号表'!$C$5:$Y$46,23,FALSE))</f>
        <v/>
      </c>
      <c r="AF44" s="188" t="str">
        <f>IF(AF42="","",VLOOKUP(AF42,'（ユニット型）シフト記号表'!$C$5:$Y$46,23,FALSE))</f>
        <v/>
      </c>
      <c r="AG44" s="197" t="str">
        <f>IF(AG42="","",VLOOKUP(AG42,'（ユニット型）シフト記号表'!$C$5:$Y$46,23,FALSE))</f>
        <v/>
      </c>
      <c r="AH44" s="197" t="str">
        <f>IF(AH42="","",VLOOKUP(AH42,'（ユニット型）シフト記号表'!$C$5:$Y$46,23,FALSE))</f>
        <v/>
      </c>
      <c r="AI44" s="197" t="str">
        <f>IF(AI42="","",VLOOKUP(AI42,'（ユニット型）シフト記号表'!$C$5:$Y$46,23,FALSE))</f>
        <v/>
      </c>
      <c r="AJ44" s="197" t="str">
        <f>IF(AJ42="","",VLOOKUP(AJ42,'（ユニット型）シフト記号表'!$C$5:$Y$46,23,FALSE))</f>
        <v/>
      </c>
      <c r="AK44" s="197" t="str">
        <f>IF(AK42="","",VLOOKUP(AK42,'（ユニット型）シフト記号表'!$C$5:$Y$46,23,FALSE))</f>
        <v/>
      </c>
      <c r="AL44" s="221" t="str">
        <f>IF(AL42="","",VLOOKUP(AL42,'（ユニット型）シフト記号表'!$C$5:$Y$46,23,FALSE))</f>
        <v/>
      </c>
      <c r="AM44" s="188" t="str">
        <f>IF(AM42="","",VLOOKUP(AM42,'（ユニット型）シフト記号表'!$C$5:$Y$46,23,FALSE))</f>
        <v/>
      </c>
      <c r="AN44" s="197" t="str">
        <f>IF(AN42="","",VLOOKUP(AN42,'（ユニット型）シフト記号表'!$C$5:$Y$46,23,FALSE))</f>
        <v/>
      </c>
      <c r="AO44" s="197" t="str">
        <f>IF(AO42="","",VLOOKUP(AO42,'（ユニット型）シフト記号表'!$C$5:$Y$46,23,FALSE))</f>
        <v/>
      </c>
      <c r="AP44" s="197" t="str">
        <f>IF(AP42="","",VLOOKUP(AP42,'（ユニット型）シフト記号表'!$C$5:$Y$46,23,FALSE))</f>
        <v/>
      </c>
      <c r="AQ44" s="197" t="str">
        <f>IF(AQ42="","",VLOOKUP(AQ42,'（ユニット型）シフト記号表'!$C$5:$Y$46,23,FALSE))</f>
        <v/>
      </c>
      <c r="AR44" s="197" t="str">
        <f>IF(AR42="","",VLOOKUP(AR42,'（ユニット型）シフト記号表'!$C$5:$Y$46,23,FALSE))</f>
        <v/>
      </c>
      <c r="AS44" s="221" t="str">
        <f>IF(AS42="","",VLOOKUP(AS42,'（ユニット型）シフト記号表'!$C$5:$Y$46,23,FALSE))</f>
        <v/>
      </c>
      <c r="AT44" s="188" t="str">
        <f>IF(AT42="","",VLOOKUP(AT42,'（ユニット型）シフト記号表'!$C$5:$Y$46,23,FALSE))</f>
        <v/>
      </c>
      <c r="AU44" s="197" t="str">
        <f>IF(AU42="","",VLOOKUP(AU42,'（ユニット型）シフト記号表'!$C$5:$Y$46,23,FALSE))</f>
        <v/>
      </c>
      <c r="AV44" s="197" t="str">
        <f>IF(AV42="","",VLOOKUP(AV42,'（ユニット型）シフト記号表'!$C$5:$Y$46,23,FALSE))</f>
        <v/>
      </c>
      <c r="AW44" s="197" t="str">
        <f>IF(AW42="","",VLOOKUP(AW42,'（ユニット型）シフト記号表'!$C$5:$Y$46,23,FALSE))</f>
        <v/>
      </c>
      <c r="AX44" s="197" t="str">
        <f>IF(AX42="","",VLOOKUP(AX42,'（ユニット型）シフト記号表'!$C$5:$Y$46,23,FALSE))</f>
        <v/>
      </c>
      <c r="AY44" s="197" t="str">
        <f>IF(AY42="","",VLOOKUP(AY42,'（ユニット型）シフト記号表'!$C$5:$Y$46,23,FALSE))</f>
        <v/>
      </c>
      <c r="AZ44" s="221" t="str">
        <f>IF(AZ42="","",VLOOKUP(AZ42,'（ユニット型）シフト記号表'!$C$5:$Y$46,23,FALSE))</f>
        <v/>
      </c>
      <c r="BA44" s="188" t="str">
        <f>IF(BA42="","",VLOOKUP(BA42,'（ユニット型）シフト記号表'!$C$5:$Y$46,23,FALSE))</f>
        <v/>
      </c>
      <c r="BB44" s="197" t="str">
        <f>IF(BB42="","",VLOOKUP(BB42,'（ユニット型）シフト記号表'!$C$5:$Y$46,23,FALSE))</f>
        <v/>
      </c>
      <c r="BC44" s="245" t="str">
        <f>IF(BC42="","",VLOOKUP(BC42,'（ユニット型）シフト記号表'!$C$5:$Y$46,23,FALSE))</f>
        <v/>
      </c>
      <c r="BD44" s="254">
        <f>IF($BG$3="計画",SUM(Y44:AZ44),IF($BG$3="実績",SUM(Y44:BC44),""))</f>
        <v>0</v>
      </c>
      <c r="BE44" s="259"/>
      <c r="BF44" s="268">
        <f>IF($BG$3="計画",BD44/4,IF($BG$3="実績",(BD44/($L$10/7)),""))</f>
        <v>0</v>
      </c>
      <c r="BG44" s="275"/>
      <c r="BH44" s="281"/>
      <c r="BI44" s="110"/>
      <c r="BJ44" s="110"/>
      <c r="BK44" s="110"/>
      <c r="BL44" s="290"/>
    </row>
    <row r="45" spans="2:64" ht="20.25" customHeight="1">
      <c r="B45" s="12">
        <f>((ROW()-17)+2)/3</f>
        <v>10</v>
      </c>
      <c r="C45" s="22"/>
      <c r="D45" s="29"/>
      <c r="E45" s="36"/>
      <c r="F45" s="42"/>
      <c r="G45" s="54"/>
      <c r="H45" s="64"/>
      <c r="I45" s="72"/>
      <c r="J45" s="80"/>
      <c r="K45" s="54"/>
      <c r="L45" s="94"/>
      <c r="M45" s="94"/>
      <c r="N45" s="64"/>
      <c r="O45" s="104"/>
      <c r="P45" s="111"/>
      <c r="Q45" s="118"/>
      <c r="R45" s="125"/>
      <c r="S45" s="130"/>
      <c r="T45" s="138" t="s">
        <v>44</v>
      </c>
      <c r="U45" s="148"/>
      <c r="V45" s="148"/>
      <c r="W45" s="161"/>
      <c r="X45" s="178"/>
      <c r="Y45" s="189"/>
      <c r="Z45" s="198"/>
      <c r="AA45" s="198"/>
      <c r="AB45" s="198"/>
      <c r="AC45" s="198"/>
      <c r="AD45" s="198"/>
      <c r="AE45" s="222"/>
      <c r="AF45" s="189"/>
      <c r="AG45" s="198"/>
      <c r="AH45" s="198"/>
      <c r="AI45" s="198"/>
      <c r="AJ45" s="198"/>
      <c r="AK45" s="198"/>
      <c r="AL45" s="222"/>
      <c r="AM45" s="189"/>
      <c r="AN45" s="198"/>
      <c r="AO45" s="198"/>
      <c r="AP45" s="198"/>
      <c r="AQ45" s="198"/>
      <c r="AR45" s="198"/>
      <c r="AS45" s="222"/>
      <c r="AT45" s="189"/>
      <c r="AU45" s="198"/>
      <c r="AV45" s="198"/>
      <c r="AW45" s="198"/>
      <c r="AX45" s="198"/>
      <c r="AY45" s="198"/>
      <c r="AZ45" s="222"/>
      <c r="BA45" s="189"/>
      <c r="BB45" s="199"/>
      <c r="BC45" s="246"/>
      <c r="BD45" s="255"/>
      <c r="BE45" s="260"/>
      <c r="BF45" s="269"/>
      <c r="BG45" s="276"/>
      <c r="BH45" s="282"/>
      <c r="BI45" s="111"/>
      <c r="BJ45" s="111"/>
      <c r="BK45" s="111"/>
      <c r="BL45" s="291"/>
    </row>
    <row r="46" spans="2:64" ht="20.25" customHeight="1">
      <c r="B46" s="10"/>
      <c r="C46" s="21"/>
      <c r="D46" s="29"/>
      <c r="E46" s="36"/>
      <c r="F46" s="42"/>
      <c r="G46" s="53"/>
      <c r="H46" s="63"/>
      <c r="I46" s="71"/>
      <c r="J46" s="79"/>
      <c r="K46" s="53"/>
      <c r="L46" s="93"/>
      <c r="M46" s="93"/>
      <c r="N46" s="63"/>
      <c r="O46" s="102"/>
      <c r="P46" s="109"/>
      <c r="Q46" s="116"/>
      <c r="R46" s="124" t="str">
        <f>G45&amp;I45</f>
        <v/>
      </c>
      <c r="S46" s="131"/>
      <c r="T46" s="136" t="s">
        <v>121</v>
      </c>
      <c r="U46" s="145"/>
      <c r="V46" s="145"/>
      <c r="W46" s="158"/>
      <c r="X46" s="173"/>
      <c r="Y46" s="187" t="str">
        <f>IF(Y45="","",VLOOKUP(Y45,'（ユニット型）シフト記号表'!$C$5:$W$46,21,FALSE))</f>
        <v/>
      </c>
      <c r="Z46" s="196" t="str">
        <f>IF(Z45="","",VLOOKUP(Z45,'（ユニット型）シフト記号表'!$C$5:$W$46,21,FALSE))</f>
        <v/>
      </c>
      <c r="AA46" s="196" t="str">
        <f>IF(AA45="","",VLOOKUP(AA45,'（ユニット型）シフト記号表'!$C$5:$W$46,21,FALSE))</f>
        <v/>
      </c>
      <c r="AB46" s="196" t="str">
        <f>IF(AB45="","",VLOOKUP(AB45,'（ユニット型）シフト記号表'!$C$5:$W$46,21,FALSE))</f>
        <v/>
      </c>
      <c r="AC46" s="196" t="str">
        <f>IF(AC45="","",VLOOKUP(AC45,'（ユニット型）シフト記号表'!$C$5:$W$46,21,FALSE))</f>
        <v/>
      </c>
      <c r="AD46" s="196" t="str">
        <f>IF(AD45="","",VLOOKUP(AD45,'（ユニット型）シフト記号表'!$C$5:$W$46,21,FALSE))</f>
        <v/>
      </c>
      <c r="AE46" s="220" t="str">
        <f>IF(AE45="","",VLOOKUP(AE45,'（ユニット型）シフト記号表'!$C$5:$W$46,21,FALSE))</f>
        <v/>
      </c>
      <c r="AF46" s="187" t="str">
        <f>IF(AF45="","",VLOOKUP(AF45,'（ユニット型）シフト記号表'!$C$5:$W$46,21,FALSE))</f>
        <v/>
      </c>
      <c r="AG46" s="196" t="str">
        <f>IF(AG45="","",VLOOKUP(AG45,'（ユニット型）シフト記号表'!$C$5:$W$46,21,FALSE))</f>
        <v/>
      </c>
      <c r="AH46" s="196" t="str">
        <f>IF(AH45="","",VLOOKUP(AH45,'（ユニット型）シフト記号表'!$C$5:$W$46,21,FALSE))</f>
        <v/>
      </c>
      <c r="AI46" s="196" t="str">
        <f>IF(AI45="","",VLOOKUP(AI45,'（ユニット型）シフト記号表'!$C$5:$W$46,21,FALSE))</f>
        <v/>
      </c>
      <c r="AJ46" s="196" t="str">
        <f>IF(AJ45="","",VLOOKUP(AJ45,'（ユニット型）シフト記号表'!$C$5:$W$46,21,FALSE))</f>
        <v/>
      </c>
      <c r="AK46" s="196" t="str">
        <f>IF(AK45="","",VLOOKUP(AK45,'（ユニット型）シフト記号表'!$C$5:$W$46,21,FALSE))</f>
        <v/>
      </c>
      <c r="AL46" s="220" t="str">
        <f>IF(AL45="","",VLOOKUP(AL45,'（ユニット型）シフト記号表'!$C$5:$W$46,21,FALSE))</f>
        <v/>
      </c>
      <c r="AM46" s="187" t="str">
        <f>IF(AM45="","",VLOOKUP(AM45,'（ユニット型）シフト記号表'!$C$5:$W$46,21,FALSE))</f>
        <v/>
      </c>
      <c r="AN46" s="196" t="str">
        <f>IF(AN45="","",VLOOKUP(AN45,'（ユニット型）シフト記号表'!$C$5:$W$46,21,FALSE))</f>
        <v/>
      </c>
      <c r="AO46" s="196" t="str">
        <f>IF(AO45="","",VLOOKUP(AO45,'（ユニット型）シフト記号表'!$C$5:$W$46,21,FALSE))</f>
        <v/>
      </c>
      <c r="AP46" s="196" t="str">
        <f>IF(AP45="","",VLOOKUP(AP45,'（ユニット型）シフト記号表'!$C$5:$W$46,21,FALSE))</f>
        <v/>
      </c>
      <c r="AQ46" s="196" t="str">
        <f>IF(AQ45="","",VLOOKUP(AQ45,'（ユニット型）シフト記号表'!$C$5:$W$46,21,FALSE))</f>
        <v/>
      </c>
      <c r="AR46" s="196" t="str">
        <f>IF(AR45="","",VLOOKUP(AR45,'（ユニット型）シフト記号表'!$C$5:$W$46,21,FALSE))</f>
        <v/>
      </c>
      <c r="AS46" s="220" t="str">
        <f>IF(AS45="","",VLOOKUP(AS45,'（ユニット型）シフト記号表'!$C$5:$W$46,21,FALSE))</f>
        <v/>
      </c>
      <c r="AT46" s="187" t="str">
        <f>IF(AT45="","",VLOOKUP(AT45,'（ユニット型）シフト記号表'!$C$5:$W$46,21,FALSE))</f>
        <v/>
      </c>
      <c r="AU46" s="196" t="str">
        <f>IF(AU45="","",VLOOKUP(AU45,'（ユニット型）シフト記号表'!$C$5:$W$46,21,FALSE))</f>
        <v/>
      </c>
      <c r="AV46" s="196" t="str">
        <f>IF(AV45="","",VLOOKUP(AV45,'（ユニット型）シフト記号表'!$C$5:$W$46,21,FALSE))</f>
        <v/>
      </c>
      <c r="AW46" s="196" t="str">
        <f>IF(AW45="","",VLOOKUP(AW45,'（ユニット型）シフト記号表'!$C$5:$W$46,21,FALSE))</f>
        <v/>
      </c>
      <c r="AX46" s="196" t="str">
        <f>IF(AX45="","",VLOOKUP(AX45,'（ユニット型）シフト記号表'!$C$5:$W$46,21,FALSE))</f>
        <v/>
      </c>
      <c r="AY46" s="196" t="str">
        <f>IF(AY45="","",VLOOKUP(AY45,'（ユニット型）シフト記号表'!$C$5:$W$46,21,FALSE))</f>
        <v/>
      </c>
      <c r="AZ46" s="220" t="str">
        <f>IF(AZ45="","",VLOOKUP(AZ45,'（ユニット型）シフト記号表'!$C$5:$W$46,21,FALSE))</f>
        <v/>
      </c>
      <c r="BA46" s="187" t="str">
        <f>IF(BA45="","",VLOOKUP(BA45,'（ユニット型）シフト記号表'!$C$5:$W$46,21,FALSE))</f>
        <v/>
      </c>
      <c r="BB46" s="196" t="str">
        <f>IF(BB45="","",VLOOKUP(BB45,'（ユニット型）シフト記号表'!$C$5:$W$46,21,FALSE))</f>
        <v/>
      </c>
      <c r="BC46" s="244" t="str">
        <f>IF(BC45="","",VLOOKUP(BC45,'（ユニット型）シフト記号表'!$C$5:$W$46,21,FALSE))</f>
        <v/>
      </c>
      <c r="BD46" s="253">
        <f>IF($BG$3="計画",SUM(Y46:AZ46),IF($BG$3="実績",SUM(Y46:BC46),""))</f>
        <v>0</v>
      </c>
      <c r="BE46" s="258"/>
      <c r="BF46" s="267">
        <f>IF($BG$3="計画",BD46/4,IF($BG$3="実績",(BD46/($L$10/7)),""))</f>
        <v>0</v>
      </c>
      <c r="BG46" s="274"/>
      <c r="BH46" s="280"/>
      <c r="BI46" s="109"/>
      <c r="BJ46" s="109"/>
      <c r="BK46" s="109"/>
      <c r="BL46" s="289"/>
    </row>
    <row r="47" spans="2:64" ht="20.25" customHeight="1">
      <c r="B47" s="11"/>
      <c r="C47" s="21"/>
      <c r="D47" s="29"/>
      <c r="E47" s="36"/>
      <c r="F47" s="42"/>
      <c r="G47" s="55"/>
      <c r="H47" s="65"/>
      <c r="I47" s="73"/>
      <c r="J47" s="81"/>
      <c r="K47" s="55"/>
      <c r="L47" s="95"/>
      <c r="M47" s="95"/>
      <c r="N47" s="65"/>
      <c r="O47" s="103"/>
      <c r="P47" s="110"/>
      <c r="Q47" s="117"/>
      <c r="R47" s="126"/>
      <c r="S47" s="132" t="str">
        <f>G45&amp;I45</f>
        <v/>
      </c>
      <c r="T47" s="137" t="s">
        <v>162</v>
      </c>
      <c r="U47" s="150"/>
      <c r="V47" s="150"/>
      <c r="W47" s="163"/>
      <c r="X47" s="179"/>
      <c r="Y47" s="188" t="str">
        <f>IF(Y45="","",VLOOKUP(Y45,'（ユニット型）シフト記号表'!$C$5:$Y$46,23,FALSE))</f>
        <v/>
      </c>
      <c r="Z47" s="197" t="str">
        <f>IF(Z45="","",VLOOKUP(Z45,'（ユニット型）シフト記号表'!$C$5:$Y$46,23,FALSE))</f>
        <v/>
      </c>
      <c r="AA47" s="197" t="str">
        <f>IF(AA45="","",VLOOKUP(AA45,'（ユニット型）シフト記号表'!$C$5:$Y$46,23,FALSE))</f>
        <v/>
      </c>
      <c r="AB47" s="197" t="str">
        <f>IF(AB45="","",VLOOKUP(AB45,'（ユニット型）シフト記号表'!$C$5:$Y$46,23,FALSE))</f>
        <v/>
      </c>
      <c r="AC47" s="197" t="str">
        <f>IF(AC45="","",VLOOKUP(AC45,'（ユニット型）シフト記号表'!$C$5:$Y$46,23,FALSE))</f>
        <v/>
      </c>
      <c r="AD47" s="197" t="str">
        <f>IF(AD45="","",VLOOKUP(AD45,'（ユニット型）シフト記号表'!$C$5:$Y$46,23,FALSE))</f>
        <v/>
      </c>
      <c r="AE47" s="221" t="str">
        <f>IF(AE45="","",VLOOKUP(AE45,'（ユニット型）シフト記号表'!$C$5:$Y$46,23,FALSE))</f>
        <v/>
      </c>
      <c r="AF47" s="188" t="str">
        <f>IF(AF45="","",VLOOKUP(AF45,'（ユニット型）シフト記号表'!$C$5:$Y$46,23,FALSE))</f>
        <v/>
      </c>
      <c r="AG47" s="197" t="str">
        <f>IF(AG45="","",VLOOKUP(AG45,'（ユニット型）シフト記号表'!$C$5:$Y$46,23,FALSE))</f>
        <v/>
      </c>
      <c r="AH47" s="197" t="str">
        <f>IF(AH45="","",VLOOKUP(AH45,'（ユニット型）シフト記号表'!$C$5:$Y$46,23,FALSE))</f>
        <v/>
      </c>
      <c r="AI47" s="197" t="str">
        <f>IF(AI45="","",VLOOKUP(AI45,'（ユニット型）シフト記号表'!$C$5:$Y$46,23,FALSE))</f>
        <v/>
      </c>
      <c r="AJ47" s="197" t="str">
        <f>IF(AJ45="","",VLOOKUP(AJ45,'（ユニット型）シフト記号表'!$C$5:$Y$46,23,FALSE))</f>
        <v/>
      </c>
      <c r="AK47" s="197" t="str">
        <f>IF(AK45="","",VLOOKUP(AK45,'（ユニット型）シフト記号表'!$C$5:$Y$46,23,FALSE))</f>
        <v/>
      </c>
      <c r="AL47" s="221" t="str">
        <f>IF(AL45="","",VLOOKUP(AL45,'（ユニット型）シフト記号表'!$C$5:$Y$46,23,FALSE))</f>
        <v/>
      </c>
      <c r="AM47" s="188" t="str">
        <f>IF(AM45="","",VLOOKUP(AM45,'（ユニット型）シフト記号表'!$C$5:$Y$46,23,FALSE))</f>
        <v/>
      </c>
      <c r="AN47" s="197" t="str">
        <f>IF(AN45="","",VLOOKUP(AN45,'（ユニット型）シフト記号表'!$C$5:$Y$46,23,FALSE))</f>
        <v/>
      </c>
      <c r="AO47" s="197" t="str">
        <f>IF(AO45="","",VLOOKUP(AO45,'（ユニット型）シフト記号表'!$C$5:$Y$46,23,FALSE))</f>
        <v/>
      </c>
      <c r="AP47" s="197" t="str">
        <f>IF(AP45="","",VLOOKUP(AP45,'（ユニット型）シフト記号表'!$C$5:$Y$46,23,FALSE))</f>
        <v/>
      </c>
      <c r="AQ47" s="197" t="str">
        <f>IF(AQ45="","",VLOOKUP(AQ45,'（ユニット型）シフト記号表'!$C$5:$Y$46,23,FALSE))</f>
        <v/>
      </c>
      <c r="AR47" s="197" t="str">
        <f>IF(AR45="","",VLOOKUP(AR45,'（ユニット型）シフト記号表'!$C$5:$Y$46,23,FALSE))</f>
        <v/>
      </c>
      <c r="AS47" s="221" t="str">
        <f>IF(AS45="","",VLOOKUP(AS45,'（ユニット型）シフト記号表'!$C$5:$Y$46,23,FALSE))</f>
        <v/>
      </c>
      <c r="AT47" s="188" t="str">
        <f>IF(AT45="","",VLOOKUP(AT45,'（ユニット型）シフト記号表'!$C$5:$Y$46,23,FALSE))</f>
        <v/>
      </c>
      <c r="AU47" s="197" t="str">
        <f>IF(AU45="","",VLOOKUP(AU45,'（ユニット型）シフト記号表'!$C$5:$Y$46,23,FALSE))</f>
        <v/>
      </c>
      <c r="AV47" s="197" t="str">
        <f>IF(AV45="","",VLOOKUP(AV45,'（ユニット型）シフト記号表'!$C$5:$Y$46,23,FALSE))</f>
        <v/>
      </c>
      <c r="AW47" s="197" t="str">
        <f>IF(AW45="","",VLOOKUP(AW45,'（ユニット型）シフト記号表'!$C$5:$Y$46,23,FALSE))</f>
        <v/>
      </c>
      <c r="AX47" s="197" t="str">
        <f>IF(AX45="","",VLOOKUP(AX45,'（ユニット型）シフト記号表'!$C$5:$Y$46,23,FALSE))</f>
        <v/>
      </c>
      <c r="AY47" s="197" t="str">
        <f>IF(AY45="","",VLOOKUP(AY45,'（ユニット型）シフト記号表'!$C$5:$Y$46,23,FALSE))</f>
        <v/>
      </c>
      <c r="AZ47" s="221" t="str">
        <f>IF(AZ45="","",VLOOKUP(AZ45,'（ユニット型）シフト記号表'!$C$5:$Y$46,23,FALSE))</f>
        <v/>
      </c>
      <c r="BA47" s="188" t="str">
        <f>IF(BA45="","",VLOOKUP(BA45,'（ユニット型）シフト記号表'!$C$5:$Y$46,23,FALSE))</f>
        <v/>
      </c>
      <c r="BB47" s="197" t="str">
        <f>IF(BB45="","",VLOOKUP(BB45,'（ユニット型）シフト記号表'!$C$5:$Y$46,23,FALSE))</f>
        <v/>
      </c>
      <c r="BC47" s="245" t="str">
        <f>IF(BC45="","",VLOOKUP(BC45,'（ユニット型）シフト記号表'!$C$5:$Y$46,23,FALSE))</f>
        <v/>
      </c>
      <c r="BD47" s="254">
        <f>IF($BG$3="計画",SUM(Y47:AZ47),IF($BG$3="実績",SUM(Y47:BC47),""))</f>
        <v>0</v>
      </c>
      <c r="BE47" s="259"/>
      <c r="BF47" s="268">
        <f>IF($BG$3="計画",BD47/4,IF($BG$3="実績",(BD47/($L$10/7)),""))</f>
        <v>0</v>
      </c>
      <c r="BG47" s="275"/>
      <c r="BH47" s="281"/>
      <c r="BI47" s="110"/>
      <c r="BJ47" s="110"/>
      <c r="BK47" s="110"/>
      <c r="BL47" s="290"/>
    </row>
    <row r="48" spans="2:64" ht="20.25" customHeight="1">
      <c r="B48" s="12">
        <f>((ROW()-17)+2)/3</f>
        <v>11</v>
      </c>
      <c r="C48" s="22"/>
      <c r="D48" s="29"/>
      <c r="E48" s="36"/>
      <c r="F48" s="42"/>
      <c r="G48" s="54"/>
      <c r="H48" s="64"/>
      <c r="I48" s="72"/>
      <c r="J48" s="80"/>
      <c r="K48" s="54"/>
      <c r="L48" s="94"/>
      <c r="M48" s="94"/>
      <c r="N48" s="64"/>
      <c r="O48" s="104"/>
      <c r="P48" s="111"/>
      <c r="Q48" s="118"/>
      <c r="R48" s="125"/>
      <c r="S48" s="130"/>
      <c r="T48" s="138" t="s">
        <v>44</v>
      </c>
      <c r="U48" s="148"/>
      <c r="V48" s="148"/>
      <c r="W48" s="161"/>
      <c r="X48" s="178"/>
      <c r="Y48" s="189"/>
      <c r="Z48" s="198"/>
      <c r="AA48" s="198"/>
      <c r="AB48" s="198"/>
      <c r="AC48" s="198"/>
      <c r="AD48" s="198"/>
      <c r="AE48" s="222"/>
      <c r="AF48" s="189"/>
      <c r="AG48" s="198"/>
      <c r="AH48" s="198"/>
      <c r="AI48" s="198"/>
      <c r="AJ48" s="198"/>
      <c r="AK48" s="198"/>
      <c r="AL48" s="222"/>
      <c r="AM48" s="189"/>
      <c r="AN48" s="198"/>
      <c r="AO48" s="198"/>
      <c r="AP48" s="198"/>
      <c r="AQ48" s="198"/>
      <c r="AR48" s="198"/>
      <c r="AS48" s="222"/>
      <c r="AT48" s="189"/>
      <c r="AU48" s="198"/>
      <c r="AV48" s="198"/>
      <c r="AW48" s="198"/>
      <c r="AX48" s="198"/>
      <c r="AY48" s="198"/>
      <c r="AZ48" s="222"/>
      <c r="BA48" s="189"/>
      <c r="BB48" s="199"/>
      <c r="BC48" s="246"/>
      <c r="BD48" s="255"/>
      <c r="BE48" s="260"/>
      <c r="BF48" s="269"/>
      <c r="BG48" s="276"/>
      <c r="BH48" s="282"/>
      <c r="BI48" s="111"/>
      <c r="BJ48" s="111"/>
      <c r="BK48" s="111"/>
      <c r="BL48" s="291"/>
    </row>
    <row r="49" spans="2:64" ht="20.25" customHeight="1">
      <c r="B49" s="10"/>
      <c r="C49" s="21"/>
      <c r="D49" s="29"/>
      <c r="E49" s="36"/>
      <c r="F49" s="42"/>
      <c r="G49" s="53"/>
      <c r="H49" s="63"/>
      <c r="I49" s="71"/>
      <c r="J49" s="79"/>
      <c r="K49" s="53"/>
      <c r="L49" s="93"/>
      <c r="M49" s="93"/>
      <c r="N49" s="63"/>
      <c r="O49" s="102"/>
      <c r="P49" s="109"/>
      <c r="Q49" s="116"/>
      <c r="R49" s="124" t="str">
        <f>G48&amp;I48</f>
        <v/>
      </c>
      <c r="S49" s="131"/>
      <c r="T49" s="136" t="s">
        <v>121</v>
      </c>
      <c r="U49" s="145"/>
      <c r="V49" s="145"/>
      <c r="W49" s="158"/>
      <c r="X49" s="173"/>
      <c r="Y49" s="187" t="str">
        <f>IF(Y48="","",VLOOKUP(Y48,'（ユニット型）シフト記号表'!$C$5:$W$46,21,FALSE))</f>
        <v/>
      </c>
      <c r="Z49" s="196" t="str">
        <f>IF(Z48="","",VLOOKUP(Z48,'（ユニット型）シフト記号表'!$C$5:$W$46,21,FALSE))</f>
        <v/>
      </c>
      <c r="AA49" s="196" t="str">
        <f>IF(AA48="","",VLOOKUP(AA48,'（ユニット型）シフト記号表'!$C$5:$W$46,21,FALSE))</f>
        <v/>
      </c>
      <c r="AB49" s="196" t="str">
        <f>IF(AB48="","",VLOOKUP(AB48,'（ユニット型）シフト記号表'!$C$5:$W$46,21,FALSE))</f>
        <v/>
      </c>
      <c r="AC49" s="196" t="str">
        <f>IF(AC48="","",VLOOKUP(AC48,'（ユニット型）シフト記号表'!$C$5:$W$46,21,FALSE))</f>
        <v/>
      </c>
      <c r="AD49" s="196" t="str">
        <f>IF(AD48="","",VLOOKUP(AD48,'（ユニット型）シフト記号表'!$C$5:$W$46,21,FALSE))</f>
        <v/>
      </c>
      <c r="AE49" s="220" t="str">
        <f>IF(AE48="","",VLOOKUP(AE48,'（ユニット型）シフト記号表'!$C$5:$W$46,21,FALSE))</f>
        <v/>
      </c>
      <c r="AF49" s="187" t="str">
        <f>IF(AF48="","",VLOOKUP(AF48,'（ユニット型）シフト記号表'!$C$5:$W$46,21,FALSE))</f>
        <v/>
      </c>
      <c r="AG49" s="196" t="str">
        <f>IF(AG48="","",VLOOKUP(AG48,'（ユニット型）シフト記号表'!$C$5:$W$46,21,FALSE))</f>
        <v/>
      </c>
      <c r="AH49" s="196" t="str">
        <f>IF(AH48="","",VLOOKUP(AH48,'（ユニット型）シフト記号表'!$C$5:$W$46,21,FALSE))</f>
        <v/>
      </c>
      <c r="AI49" s="196" t="str">
        <f>IF(AI48="","",VLOOKUP(AI48,'（ユニット型）シフト記号表'!$C$5:$W$46,21,FALSE))</f>
        <v/>
      </c>
      <c r="AJ49" s="196" t="str">
        <f>IF(AJ48="","",VLOOKUP(AJ48,'（ユニット型）シフト記号表'!$C$5:$W$46,21,FALSE))</f>
        <v/>
      </c>
      <c r="AK49" s="196" t="str">
        <f>IF(AK48="","",VLOOKUP(AK48,'（ユニット型）シフト記号表'!$C$5:$W$46,21,FALSE))</f>
        <v/>
      </c>
      <c r="AL49" s="220" t="str">
        <f>IF(AL48="","",VLOOKUP(AL48,'（ユニット型）シフト記号表'!$C$5:$W$46,21,FALSE))</f>
        <v/>
      </c>
      <c r="AM49" s="187" t="str">
        <f>IF(AM48="","",VLOOKUP(AM48,'（ユニット型）シフト記号表'!$C$5:$W$46,21,FALSE))</f>
        <v/>
      </c>
      <c r="AN49" s="196" t="str">
        <f>IF(AN48="","",VLOOKUP(AN48,'（ユニット型）シフト記号表'!$C$5:$W$46,21,FALSE))</f>
        <v/>
      </c>
      <c r="AO49" s="196" t="str">
        <f>IF(AO48="","",VLOOKUP(AO48,'（ユニット型）シフト記号表'!$C$5:$W$46,21,FALSE))</f>
        <v/>
      </c>
      <c r="AP49" s="196" t="str">
        <f>IF(AP48="","",VLOOKUP(AP48,'（ユニット型）シフト記号表'!$C$5:$W$46,21,FALSE))</f>
        <v/>
      </c>
      <c r="AQ49" s="196" t="str">
        <f>IF(AQ48="","",VLOOKUP(AQ48,'（ユニット型）シフト記号表'!$C$5:$W$46,21,FALSE))</f>
        <v/>
      </c>
      <c r="AR49" s="196" t="str">
        <f>IF(AR48="","",VLOOKUP(AR48,'（ユニット型）シフト記号表'!$C$5:$W$46,21,FALSE))</f>
        <v/>
      </c>
      <c r="AS49" s="220" t="str">
        <f>IF(AS48="","",VLOOKUP(AS48,'（ユニット型）シフト記号表'!$C$5:$W$46,21,FALSE))</f>
        <v/>
      </c>
      <c r="AT49" s="187" t="str">
        <f>IF(AT48="","",VLOOKUP(AT48,'（ユニット型）シフト記号表'!$C$5:$W$46,21,FALSE))</f>
        <v/>
      </c>
      <c r="AU49" s="196" t="str">
        <f>IF(AU48="","",VLOOKUP(AU48,'（ユニット型）シフト記号表'!$C$5:$W$46,21,FALSE))</f>
        <v/>
      </c>
      <c r="AV49" s="196" t="str">
        <f>IF(AV48="","",VLOOKUP(AV48,'（ユニット型）シフト記号表'!$C$5:$W$46,21,FALSE))</f>
        <v/>
      </c>
      <c r="AW49" s="196" t="str">
        <f>IF(AW48="","",VLOOKUP(AW48,'（ユニット型）シフト記号表'!$C$5:$W$46,21,FALSE))</f>
        <v/>
      </c>
      <c r="AX49" s="196" t="str">
        <f>IF(AX48="","",VLOOKUP(AX48,'（ユニット型）シフト記号表'!$C$5:$W$46,21,FALSE))</f>
        <v/>
      </c>
      <c r="AY49" s="196" t="str">
        <f>IF(AY48="","",VLOOKUP(AY48,'（ユニット型）シフト記号表'!$C$5:$W$46,21,FALSE))</f>
        <v/>
      </c>
      <c r="AZ49" s="220" t="str">
        <f>IF(AZ48="","",VLOOKUP(AZ48,'（ユニット型）シフト記号表'!$C$5:$W$46,21,FALSE))</f>
        <v/>
      </c>
      <c r="BA49" s="187" t="str">
        <f>IF(BA48="","",VLOOKUP(BA48,'（ユニット型）シフト記号表'!$C$5:$W$46,21,FALSE))</f>
        <v/>
      </c>
      <c r="BB49" s="196" t="str">
        <f>IF(BB48="","",VLOOKUP(BB48,'（ユニット型）シフト記号表'!$C$5:$W$46,21,FALSE))</f>
        <v/>
      </c>
      <c r="BC49" s="244" t="str">
        <f>IF(BC48="","",VLOOKUP(BC48,'（ユニット型）シフト記号表'!$C$5:$W$46,21,FALSE))</f>
        <v/>
      </c>
      <c r="BD49" s="253">
        <f>IF($BG$3="計画",SUM(Y49:AZ49),IF($BG$3="実績",SUM(Y49:BC49),""))</f>
        <v>0</v>
      </c>
      <c r="BE49" s="258"/>
      <c r="BF49" s="267">
        <f>IF($BG$3="計画",BD49/4,IF($BG$3="実績",(BD49/($L$10/7)),""))</f>
        <v>0</v>
      </c>
      <c r="BG49" s="274"/>
      <c r="BH49" s="280"/>
      <c r="BI49" s="109"/>
      <c r="BJ49" s="109"/>
      <c r="BK49" s="109"/>
      <c r="BL49" s="289"/>
    </row>
    <row r="50" spans="2:64" ht="20.25" customHeight="1">
      <c r="B50" s="11"/>
      <c r="C50" s="21"/>
      <c r="D50" s="29"/>
      <c r="E50" s="36"/>
      <c r="F50" s="42"/>
      <c r="G50" s="55"/>
      <c r="H50" s="65"/>
      <c r="I50" s="73"/>
      <c r="J50" s="81"/>
      <c r="K50" s="55"/>
      <c r="L50" s="95"/>
      <c r="M50" s="95"/>
      <c r="N50" s="65"/>
      <c r="O50" s="103"/>
      <c r="P50" s="110"/>
      <c r="Q50" s="117"/>
      <c r="R50" s="126"/>
      <c r="S50" s="132" t="str">
        <f>G48&amp;I48</f>
        <v/>
      </c>
      <c r="T50" s="137" t="s">
        <v>162</v>
      </c>
      <c r="U50" s="150"/>
      <c r="V50" s="150"/>
      <c r="W50" s="163"/>
      <c r="X50" s="179"/>
      <c r="Y50" s="188" t="str">
        <f>IF(Y48="","",VLOOKUP(Y48,'（ユニット型）シフト記号表'!$C$5:$Y$46,23,FALSE))</f>
        <v/>
      </c>
      <c r="Z50" s="197" t="str">
        <f>IF(Z48="","",VLOOKUP(Z48,'（ユニット型）シフト記号表'!$C$5:$Y$46,23,FALSE))</f>
        <v/>
      </c>
      <c r="AA50" s="197" t="str">
        <f>IF(AA48="","",VLOOKUP(AA48,'（ユニット型）シフト記号表'!$C$5:$Y$46,23,FALSE))</f>
        <v/>
      </c>
      <c r="AB50" s="197" t="str">
        <f>IF(AB48="","",VLOOKUP(AB48,'（ユニット型）シフト記号表'!$C$5:$Y$46,23,FALSE))</f>
        <v/>
      </c>
      <c r="AC50" s="197" t="str">
        <f>IF(AC48="","",VLOOKUP(AC48,'（ユニット型）シフト記号表'!$C$5:$Y$46,23,FALSE))</f>
        <v/>
      </c>
      <c r="AD50" s="197" t="str">
        <f>IF(AD48="","",VLOOKUP(AD48,'（ユニット型）シフト記号表'!$C$5:$Y$46,23,FALSE))</f>
        <v/>
      </c>
      <c r="AE50" s="221" t="str">
        <f>IF(AE48="","",VLOOKUP(AE48,'（ユニット型）シフト記号表'!$C$5:$Y$46,23,FALSE))</f>
        <v/>
      </c>
      <c r="AF50" s="188" t="str">
        <f>IF(AF48="","",VLOOKUP(AF48,'（ユニット型）シフト記号表'!$C$5:$Y$46,23,FALSE))</f>
        <v/>
      </c>
      <c r="AG50" s="197" t="str">
        <f>IF(AG48="","",VLOOKUP(AG48,'（ユニット型）シフト記号表'!$C$5:$Y$46,23,FALSE))</f>
        <v/>
      </c>
      <c r="AH50" s="197" t="str">
        <f>IF(AH48="","",VLOOKUP(AH48,'（ユニット型）シフト記号表'!$C$5:$Y$46,23,FALSE))</f>
        <v/>
      </c>
      <c r="AI50" s="197" t="str">
        <f>IF(AI48="","",VLOOKUP(AI48,'（ユニット型）シフト記号表'!$C$5:$Y$46,23,FALSE))</f>
        <v/>
      </c>
      <c r="AJ50" s="197" t="str">
        <f>IF(AJ48="","",VLOOKUP(AJ48,'（ユニット型）シフト記号表'!$C$5:$Y$46,23,FALSE))</f>
        <v/>
      </c>
      <c r="AK50" s="197" t="str">
        <f>IF(AK48="","",VLOOKUP(AK48,'（ユニット型）シフト記号表'!$C$5:$Y$46,23,FALSE))</f>
        <v/>
      </c>
      <c r="AL50" s="221" t="str">
        <f>IF(AL48="","",VLOOKUP(AL48,'（ユニット型）シフト記号表'!$C$5:$Y$46,23,FALSE))</f>
        <v/>
      </c>
      <c r="AM50" s="188" t="str">
        <f>IF(AM48="","",VLOOKUP(AM48,'（ユニット型）シフト記号表'!$C$5:$Y$46,23,FALSE))</f>
        <v/>
      </c>
      <c r="AN50" s="197" t="str">
        <f>IF(AN48="","",VLOOKUP(AN48,'（ユニット型）シフト記号表'!$C$5:$Y$46,23,FALSE))</f>
        <v/>
      </c>
      <c r="AO50" s="197" t="str">
        <f>IF(AO48="","",VLOOKUP(AO48,'（ユニット型）シフト記号表'!$C$5:$Y$46,23,FALSE))</f>
        <v/>
      </c>
      <c r="AP50" s="197" t="str">
        <f>IF(AP48="","",VLOOKUP(AP48,'（ユニット型）シフト記号表'!$C$5:$Y$46,23,FALSE))</f>
        <v/>
      </c>
      <c r="AQ50" s="197" t="str">
        <f>IF(AQ48="","",VLOOKUP(AQ48,'（ユニット型）シフト記号表'!$C$5:$Y$46,23,FALSE))</f>
        <v/>
      </c>
      <c r="AR50" s="197" t="str">
        <f>IF(AR48="","",VLOOKUP(AR48,'（ユニット型）シフト記号表'!$C$5:$Y$46,23,FALSE))</f>
        <v/>
      </c>
      <c r="AS50" s="221" t="str">
        <f>IF(AS48="","",VLOOKUP(AS48,'（ユニット型）シフト記号表'!$C$5:$Y$46,23,FALSE))</f>
        <v/>
      </c>
      <c r="AT50" s="188" t="str">
        <f>IF(AT48="","",VLOOKUP(AT48,'（ユニット型）シフト記号表'!$C$5:$Y$46,23,FALSE))</f>
        <v/>
      </c>
      <c r="AU50" s="197" t="str">
        <f>IF(AU48="","",VLOOKUP(AU48,'（ユニット型）シフト記号表'!$C$5:$Y$46,23,FALSE))</f>
        <v/>
      </c>
      <c r="AV50" s="197" t="str">
        <f>IF(AV48="","",VLOOKUP(AV48,'（ユニット型）シフト記号表'!$C$5:$Y$46,23,FALSE))</f>
        <v/>
      </c>
      <c r="AW50" s="197" t="str">
        <f>IF(AW48="","",VLOOKUP(AW48,'（ユニット型）シフト記号表'!$C$5:$Y$46,23,FALSE))</f>
        <v/>
      </c>
      <c r="AX50" s="197" t="str">
        <f>IF(AX48="","",VLOOKUP(AX48,'（ユニット型）シフト記号表'!$C$5:$Y$46,23,FALSE))</f>
        <v/>
      </c>
      <c r="AY50" s="197" t="str">
        <f>IF(AY48="","",VLOOKUP(AY48,'（ユニット型）シフト記号表'!$C$5:$Y$46,23,FALSE))</f>
        <v/>
      </c>
      <c r="AZ50" s="221" t="str">
        <f>IF(AZ48="","",VLOOKUP(AZ48,'（ユニット型）シフト記号表'!$C$5:$Y$46,23,FALSE))</f>
        <v/>
      </c>
      <c r="BA50" s="188" t="str">
        <f>IF(BA48="","",VLOOKUP(BA48,'（ユニット型）シフト記号表'!$C$5:$Y$46,23,FALSE))</f>
        <v/>
      </c>
      <c r="BB50" s="197" t="str">
        <f>IF(BB48="","",VLOOKUP(BB48,'（ユニット型）シフト記号表'!$C$5:$Y$46,23,FALSE))</f>
        <v/>
      </c>
      <c r="BC50" s="245" t="str">
        <f>IF(BC48="","",VLOOKUP(BC48,'（ユニット型）シフト記号表'!$C$5:$Y$46,23,FALSE))</f>
        <v/>
      </c>
      <c r="BD50" s="254">
        <f>IF($BG$3="計画",SUM(Y50:AZ50),IF($BG$3="実績",SUM(Y50:BC50),""))</f>
        <v>0</v>
      </c>
      <c r="BE50" s="259"/>
      <c r="BF50" s="268">
        <f>IF($BG$3="計画",BD50/4,IF($BG$3="実績",(BD50/($L$10/7)),""))</f>
        <v>0</v>
      </c>
      <c r="BG50" s="275"/>
      <c r="BH50" s="281"/>
      <c r="BI50" s="110"/>
      <c r="BJ50" s="110"/>
      <c r="BK50" s="110"/>
      <c r="BL50" s="290"/>
    </row>
    <row r="51" spans="2:64" ht="20.25" customHeight="1">
      <c r="B51" s="12">
        <f>((ROW()-17)+2)/3</f>
        <v>12</v>
      </c>
      <c r="C51" s="22"/>
      <c r="D51" s="29"/>
      <c r="E51" s="36"/>
      <c r="F51" s="42"/>
      <c r="G51" s="54"/>
      <c r="H51" s="64"/>
      <c r="I51" s="72"/>
      <c r="J51" s="80"/>
      <c r="K51" s="54"/>
      <c r="L51" s="94"/>
      <c r="M51" s="94"/>
      <c r="N51" s="64"/>
      <c r="O51" s="104"/>
      <c r="P51" s="111"/>
      <c r="Q51" s="118"/>
      <c r="R51" s="125"/>
      <c r="S51" s="130"/>
      <c r="T51" s="138" t="s">
        <v>44</v>
      </c>
      <c r="U51" s="148"/>
      <c r="V51" s="148"/>
      <c r="W51" s="161"/>
      <c r="X51" s="178"/>
      <c r="Y51" s="189"/>
      <c r="Z51" s="198"/>
      <c r="AA51" s="198"/>
      <c r="AB51" s="198"/>
      <c r="AC51" s="198"/>
      <c r="AD51" s="198"/>
      <c r="AE51" s="222"/>
      <c r="AF51" s="189"/>
      <c r="AG51" s="198"/>
      <c r="AH51" s="198"/>
      <c r="AI51" s="198"/>
      <c r="AJ51" s="198"/>
      <c r="AK51" s="198"/>
      <c r="AL51" s="222"/>
      <c r="AM51" s="189"/>
      <c r="AN51" s="198"/>
      <c r="AO51" s="198"/>
      <c r="AP51" s="198"/>
      <c r="AQ51" s="198"/>
      <c r="AR51" s="198"/>
      <c r="AS51" s="222"/>
      <c r="AT51" s="189"/>
      <c r="AU51" s="198"/>
      <c r="AV51" s="198"/>
      <c r="AW51" s="198"/>
      <c r="AX51" s="198"/>
      <c r="AY51" s="198"/>
      <c r="AZ51" s="222"/>
      <c r="BA51" s="189"/>
      <c r="BB51" s="199"/>
      <c r="BC51" s="246"/>
      <c r="BD51" s="255"/>
      <c r="BE51" s="260"/>
      <c r="BF51" s="269"/>
      <c r="BG51" s="276"/>
      <c r="BH51" s="282"/>
      <c r="BI51" s="111"/>
      <c r="BJ51" s="111"/>
      <c r="BK51" s="111"/>
      <c r="BL51" s="291"/>
    </row>
    <row r="52" spans="2:64" ht="20.25" customHeight="1">
      <c r="B52" s="10"/>
      <c r="C52" s="21"/>
      <c r="D52" s="29"/>
      <c r="E52" s="36"/>
      <c r="F52" s="42"/>
      <c r="G52" s="53"/>
      <c r="H52" s="63"/>
      <c r="I52" s="71"/>
      <c r="J52" s="79"/>
      <c r="K52" s="53"/>
      <c r="L52" s="93"/>
      <c r="M52" s="93"/>
      <c r="N52" s="63"/>
      <c r="O52" s="102"/>
      <c r="P52" s="109"/>
      <c r="Q52" s="116"/>
      <c r="R52" s="124" t="str">
        <f>G51&amp;I51</f>
        <v/>
      </c>
      <c r="S52" s="131"/>
      <c r="T52" s="136" t="s">
        <v>121</v>
      </c>
      <c r="U52" s="145"/>
      <c r="V52" s="145"/>
      <c r="W52" s="158"/>
      <c r="X52" s="173"/>
      <c r="Y52" s="187" t="str">
        <f>IF(Y51="","",VLOOKUP(Y51,'（ユニット型）シフト記号表'!$C$5:$W$46,21,FALSE))</f>
        <v/>
      </c>
      <c r="Z52" s="196" t="str">
        <f>IF(Z51="","",VLOOKUP(Z51,'（ユニット型）シフト記号表'!$C$5:$W$46,21,FALSE))</f>
        <v/>
      </c>
      <c r="AA52" s="196" t="str">
        <f>IF(AA51="","",VLOOKUP(AA51,'（ユニット型）シフト記号表'!$C$5:$W$46,21,FALSE))</f>
        <v/>
      </c>
      <c r="AB52" s="196" t="str">
        <f>IF(AB51="","",VLOOKUP(AB51,'（ユニット型）シフト記号表'!$C$5:$W$46,21,FALSE))</f>
        <v/>
      </c>
      <c r="AC52" s="196" t="str">
        <f>IF(AC51="","",VLOOKUP(AC51,'（ユニット型）シフト記号表'!$C$5:$W$46,21,FALSE))</f>
        <v/>
      </c>
      <c r="AD52" s="196" t="str">
        <f>IF(AD51="","",VLOOKUP(AD51,'（ユニット型）シフト記号表'!$C$5:$W$46,21,FALSE))</f>
        <v/>
      </c>
      <c r="AE52" s="220" t="str">
        <f>IF(AE51="","",VLOOKUP(AE51,'（ユニット型）シフト記号表'!$C$5:$W$46,21,FALSE))</f>
        <v/>
      </c>
      <c r="AF52" s="187" t="str">
        <f>IF(AF51="","",VLOOKUP(AF51,'（ユニット型）シフト記号表'!$C$5:$W$46,21,FALSE))</f>
        <v/>
      </c>
      <c r="AG52" s="196" t="str">
        <f>IF(AG51="","",VLOOKUP(AG51,'（ユニット型）シフト記号表'!$C$5:$W$46,21,FALSE))</f>
        <v/>
      </c>
      <c r="AH52" s="196" t="str">
        <f>IF(AH51="","",VLOOKUP(AH51,'（ユニット型）シフト記号表'!$C$5:$W$46,21,FALSE))</f>
        <v/>
      </c>
      <c r="AI52" s="196" t="str">
        <f>IF(AI51="","",VLOOKUP(AI51,'（ユニット型）シフト記号表'!$C$5:$W$46,21,FALSE))</f>
        <v/>
      </c>
      <c r="AJ52" s="196" t="str">
        <f>IF(AJ51="","",VLOOKUP(AJ51,'（ユニット型）シフト記号表'!$C$5:$W$46,21,FALSE))</f>
        <v/>
      </c>
      <c r="AK52" s="196" t="str">
        <f>IF(AK51="","",VLOOKUP(AK51,'（ユニット型）シフト記号表'!$C$5:$W$46,21,FALSE))</f>
        <v/>
      </c>
      <c r="AL52" s="220" t="str">
        <f>IF(AL51="","",VLOOKUP(AL51,'（ユニット型）シフト記号表'!$C$5:$W$46,21,FALSE))</f>
        <v/>
      </c>
      <c r="AM52" s="187" t="str">
        <f>IF(AM51="","",VLOOKUP(AM51,'（ユニット型）シフト記号表'!$C$5:$W$46,21,FALSE))</f>
        <v/>
      </c>
      <c r="AN52" s="196" t="str">
        <f>IF(AN51="","",VLOOKUP(AN51,'（ユニット型）シフト記号表'!$C$5:$W$46,21,FALSE))</f>
        <v/>
      </c>
      <c r="AO52" s="196" t="str">
        <f>IF(AO51="","",VLOOKUP(AO51,'（ユニット型）シフト記号表'!$C$5:$W$46,21,FALSE))</f>
        <v/>
      </c>
      <c r="AP52" s="196" t="str">
        <f>IF(AP51="","",VLOOKUP(AP51,'（ユニット型）シフト記号表'!$C$5:$W$46,21,FALSE))</f>
        <v/>
      </c>
      <c r="AQ52" s="196" t="str">
        <f>IF(AQ51="","",VLOOKUP(AQ51,'（ユニット型）シフト記号表'!$C$5:$W$46,21,FALSE))</f>
        <v/>
      </c>
      <c r="AR52" s="196" t="str">
        <f>IF(AR51="","",VLOOKUP(AR51,'（ユニット型）シフト記号表'!$C$5:$W$46,21,FALSE))</f>
        <v/>
      </c>
      <c r="AS52" s="220" t="str">
        <f>IF(AS51="","",VLOOKUP(AS51,'（ユニット型）シフト記号表'!$C$5:$W$46,21,FALSE))</f>
        <v/>
      </c>
      <c r="AT52" s="187" t="str">
        <f>IF(AT51="","",VLOOKUP(AT51,'（ユニット型）シフト記号表'!$C$5:$W$46,21,FALSE))</f>
        <v/>
      </c>
      <c r="AU52" s="196" t="str">
        <f>IF(AU51="","",VLOOKUP(AU51,'（ユニット型）シフト記号表'!$C$5:$W$46,21,FALSE))</f>
        <v/>
      </c>
      <c r="AV52" s="196" t="str">
        <f>IF(AV51="","",VLOOKUP(AV51,'（ユニット型）シフト記号表'!$C$5:$W$46,21,FALSE))</f>
        <v/>
      </c>
      <c r="AW52" s="196" t="str">
        <f>IF(AW51="","",VLOOKUP(AW51,'（ユニット型）シフト記号表'!$C$5:$W$46,21,FALSE))</f>
        <v/>
      </c>
      <c r="AX52" s="196" t="str">
        <f>IF(AX51="","",VLOOKUP(AX51,'（ユニット型）シフト記号表'!$C$5:$W$46,21,FALSE))</f>
        <v/>
      </c>
      <c r="AY52" s="196" t="str">
        <f>IF(AY51="","",VLOOKUP(AY51,'（ユニット型）シフト記号表'!$C$5:$W$46,21,FALSE))</f>
        <v/>
      </c>
      <c r="AZ52" s="220" t="str">
        <f>IF(AZ51="","",VLOOKUP(AZ51,'（ユニット型）シフト記号表'!$C$5:$W$46,21,FALSE))</f>
        <v/>
      </c>
      <c r="BA52" s="187" t="str">
        <f>IF(BA51="","",VLOOKUP(BA51,'（ユニット型）シフト記号表'!$C$5:$W$46,21,FALSE))</f>
        <v/>
      </c>
      <c r="BB52" s="196" t="str">
        <f>IF(BB51="","",VLOOKUP(BB51,'（ユニット型）シフト記号表'!$C$5:$W$46,21,FALSE))</f>
        <v/>
      </c>
      <c r="BC52" s="244" t="str">
        <f>IF(BC51="","",VLOOKUP(BC51,'（ユニット型）シフト記号表'!$C$5:$W$46,21,FALSE))</f>
        <v/>
      </c>
      <c r="BD52" s="253">
        <f>IF($BG$3="計画",SUM(Y52:AZ52),IF($BG$3="実績",SUM(Y52:BC52),""))</f>
        <v>0</v>
      </c>
      <c r="BE52" s="258"/>
      <c r="BF52" s="267">
        <f>IF($BG$3="計画",BD52/4,IF($BG$3="実績",(BD52/($L$10/7)),""))</f>
        <v>0</v>
      </c>
      <c r="BG52" s="274"/>
      <c r="BH52" s="280"/>
      <c r="BI52" s="109"/>
      <c r="BJ52" s="109"/>
      <c r="BK52" s="109"/>
      <c r="BL52" s="289"/>
    </row>
    <row r="53" spans="2:64" ht="20.25" customHeight="1">
      <c r="B53" s="11"/>
      <c r="C53" s="21"/>
      <c r="D53" s="29"/>
      <c r="E53" s="36"/>
      <c r="F53" s="42"/>
      <c r="G53" s="55"/>
      <c r="H53" s="65"/>
      <c r="I53" s="73"/>
      <c r="J53" s="81"/>
      <c r="K53" s="55"/>
      <c r="L53" s="95"/>
      <c r="M53" s="95"/>
      <c r="N53" s="65"/>
      <c r="O53" s="103"/>
      <c r="P53" s="110"/>
      <c r="Q53" s="117"/>
      <c r="R53" s="126"/>
      <c r="S53" s="132" t="str">
        <f>G51&amp;I51</f>
        <v/>
      </c>
      <c r="T53" s="137" t="s">
        <v>162</v>
      </c>
      <c r="U53" s="150"/>
      <c r="V53" s="150"/>
      <c r="W53" s="163"/>
      <c r="X53" s="179"/>
      <c r="Y53" s="188" t="str">
        <f>IF(Y51="","",VLOOKUP(Y51,'（ユニット型）シフト記号表'!$C$5:$Y$46,23,FALSE))</f>
        <v/>
      </c>
      <c r="Z53" s="197" t="str">
        <f>IF(Z51="","",VLOOKUP(Z51,'（ユニット型）シフト記号表'!$C$5:$Y$46,23,FALSE))</f>
        <v/>
      </c>
      <c r="AA53" s="197" t="str">
        <f>IF(AA51="","",VLOOKUP(AA51,'（ユニット型）シフト記号表'!$C$5:$Y$46,23,FALSE))</f>
        <v/>
      </c>
      <c r="AB53" s="197" t="str">
        <f>IF(AB51="","",VLOOKUP(AB51,'（ユニット型）シフト記号表'!$C$5:$Y$46,23,FALSE))</f>
        <v/>
      </c>
      <c r="AC53" s="197" t="str">
        <f>IF(AC51="","",VLOOKUP(AC51,'（ユニット型）シフト記号表'!$C$5:$Y$46,23,FALSE))</f>
        <v/>
      </c>
      <c r="AD53" s="197" t="str">
        <f>IF(AD51="","",VLOOKUP(AD51,'（ユニット型）シフト記号表'!$C$5:$Y$46,23,FALSE))</f>
        <v/>
      </c>
      <c r="AE53" s="221" t="str">
        <f>IF(AE51="","",VLOOKUP(AE51,'（ユニット型）シフト記号表'!$C$5:$Y$46,23,FALSE))</f>
        <v/>
      </c>
      <c r="AF53" s="188" t="str">
        <f>IF(AF51="","",VLOOKUP(AF51,'（ユニット型）シフト記号表'!$C$5:$Y$46,23,FALSE))</f>
        <v/>
      </c>
      <c r="AG53" s="197" t="str">
        <f>IF(AG51="","",VLOOKUP(AG51,'（ユニット型）シフト記号表'!$C$5:$Y$46,23,FALSE))</f>
        <v/>
      </c>
      <c r="AH53" s="197" t="str">
        <f>IF(AH51="","",VLOOKUP(AH51,'（ユニット型）シフト記号表'!$C$5:$Y$46,23,FALSE))</f>
        <v/>
      </c>
      <c r="AI53" s="197" t="str">
        <f>IF(AI51="","",VLOOKUP(AI51,'（ユニット型）シフト記号表'!$C$5:$Y$46,23,FALSE))</f>
        <v/>
      </c>
      <c r="AJ53" s="197" t="str">
        <f>IF(AJ51="","",VLOOKUP(AJ51,'（ユニット型）シフト記号表'!$C$5:$Y$46,23,FALSE))</f>
        <v/>
      </c>
      <c r="AK53" s="197" t="str">
        <f>IF(AK51="","",VLOOKUP(AK51,'（ユニット型）シフト記号表'!$C$5:$Y$46,23,FALSE))</f>
        <v/>
      </c>
      <c r="AL53" s="221" t="str">
        <f>IF(AL51="","",VLOOKUP(AL51,'（ユニット型）シフト記号表'!$C$5:$Y$46,23,FALSE))</f>
        <v/>
      </c>
      <c r="AM53" s="188" t="str">
        <f>IF(AM51="","",VLOOKUP(AM51,'（ユニット型）シフト記号表'!$C$5:$Y$46,23,FALSE))</f>
        <v/>
      </c>
      <c r="AN53" s="197" t="str">
        <f>IF(AN51="","",VLOOKUP(AN51,'（ユニット型）シフト記号表'!$C$5:$Y$46,23,FALSE))</f>
        <v/>
      </c>
      <c r="AO53" s="197" t="str">
        <f>IF(AO51="","",VLOOKUP(AO51,'（ユニット型）シフト記号表'!$C$5:$Y$46,23,FALSE))</f>
        <v/>
      </c>
      <c r="AP53" s="197" t="str">
        <f>IF(AP51="","",VLOOKUP(AP51,'（ユニット型）シフト記号表'!$C$5:$Y$46,23,FALSE))</f>
        <v/>
      </c>
      <c r="AQ53" s="197" t="str">
        <f>IF(AQ51="","",VLOOKUP(AQ51,'（ユニット型）シフト記号表'!$C$5:$Y$46,23,FALSE))</f>
        <v/>
      </c>
      <c r="AR53" s="197" t="str">
        <f>IF(AR51="","",VLOOKUP(AR51,'（ユニット型）シフト記号表'!$C$5:$Y$46,23,FALSE))</f>
        <v/>
      </c>
      <c r="AS53" s="221" t="str">
        <f>IF(AS51="","",VLOOKUP(AS51,'（ユニット型）シフト記号表'!$C$5:$Y$46,23,FALSE))</f>
        <v/>
      </c>
      <c r="AT53" s="188" t="str">
        <f>IF(AT51="","",VLOOKUP(AT51,'（ユニット型）シフト記号表'!$C$5:$Y$46,23,FALSE))</f>
        <v/>
      </c>
      <c r="AU53" s="197" t="str">
        <f>IF(AU51="","",VLOOKUP(AU51,'（ユニット型）シフト記号表'!$C$5:$Y$46,23,FALSE))</f>
        <v/>
      </c>
      <c r="AV53" s="197" t="str">
        <f>IF(AV51="","",VLOOKUP(AV51,'（ユニット型）シフト記号表'!$C$5:$Y$46,23,FALSE))</f>
        <v/>
      </c>
      <c r="AW53" s="197" t="str">
        <f>IF(AW51="","",VLOOKUP(AW51,'（ユニット型）シフト記号表'!$C$5:$Y$46,23,FALSE))</f>
        <v/>
      </c>
      <c r="AX53" s="197" t="str">
        <f>IF(AX51="","",VLOOKUP(AX51,'（ユニット型）シフト記号表'!$C$5:$Y$46,23,FALSE))</f>
        <v/>
      </c>
      <c r="AY53" s="197" t="str">
        <f>IF(AY51="","",VLOOKUP(AY51,'（ユニット型）シフト記号表'!$C$5:$Y$46,23,FALSE))</f>
        <v/>
      </c>
      <c r="AZ53" s="221" t="str">
        <f>IF(AZ51="","",VLOOKUP(AZ51,'（ユニット型）シフト記号表'!$C$5:$Y$46,23,FALSE))</f>
        <v/>
      </c>
      <c r="BA53" s="188" t="str">
        <f>IF(BA51="","",VLOOKUP(BA51,'（ユニット型）シフト記号表'!$C$5:$Y$46,23,FALSE))</f>
        <v/>
      </c>
      <c r="BB53" s="197" t="str">
        <f>IF(BB51="","",VLOOKUP(BB51,'（ユニット型）シフト記号表'!$C$5:$Y$46,23,FALSE))</f>
        <v/>
      </c>
      <c r="BC53" s="245" t="str">
        <f>IF(BC51="","",VLOOKUP(BC51,'（ユニット型）シフト記号表'!$C$5:$Y$46,23,FALSE))</f>
        <v/>
      </c>
      <c r="BD53" s="254">
        <f>IF($BG$3="計画",SUM(Y53:AZ53),IF($BG$3="実績",SUM(Y53:BC53),""))</f>
        <v>0</v>
      </c>
      <c r="BE53" s="259"/>
      <c r="BF53" s="268">
        <f>IF($BG$3="計画",BD53/4,IF($BG$3="実績",(BD53/($L$10/7)),""))</f>
        <v>0</v>
      </c>
      <c r="BG53" s="275"/>
      <c r="BH53" s="281"/>
      <c r="BI53" s="110"/>
      <c r="BJ53" s="110"/>
      <c r="BK53" s="110"/>
      <c r="BL53" s="290"/>
    </row>
    <row r="54" spans="2:64" ht="20.25" customHeight="1">
      <c r="B54" s="12">
        <f>((ROW()-17)+2)/3</f>
        <v>13</v>
      </c>
      <c r="C54" s="22"/>
      <c r="D54" s="29"/>
      <c r="E54" s="36"/>
      <c r="F54" s="42"/>
      <c r="G54" s="54"/>
      <c r="H54" s="64"/>
      <c r="I54" s="72"/>
      <c r="J54" s="80"/>
      <c r="K54" s="54"/>
      <c r="L54" s="94"/>
      <c r="M54" s="94"/>
      <c r="N54" s="64"/>
      <c r="O54" s="104"/>
      <c r="P54" s="111"/>
      <c r="Q54" s="118"/>
      <c r="R54" s="125"/>
      <c r="S54" s="130"/>
      <c r="T54" s="138" t="s">
        <v>44</v>
      </c>
      <c r="U54" s="148"/>
      <c r="V54" s="148"/>
      <c r="W54" s="161"/>
      <c r="X54" s="178"/>
      <c r="Y54" s="189"/>
      <c r="Z54" s="198"/>
      <c r="AA54" s="198"/>
      <c r="AB54" s="198"/>
      <c r="AC54" s="198"/>
      <c r="AD54" s="198"/>
      <c r="AE54" s="222"/>
      <c r="AF54" s="189"/>
      <c r="AG54" s="198"/>
      <c r="AH54" s="198"/>
      <c r="AI54" s="198"/>
      <c r="AJ54" s="198"/>
      <c r="AK54" s="198"/>
      <c r="AL54" s="222"/>
      <c r="AM54" s="189"/>
      <c r="AN54" s="198"/>
      <c r="AO54" s="198"/>
      <c r="AP54" s="198"/>
      <c r="AQ54" s="198"/>
      <c r="AR54" s="198"/>
      <c r="AS54" s="222"/>
      <c r="AT54" s="189"/>
      <c r="AU54" s="198"/>
      <c r="AV54" s="198"/>
      <c r="AW54" s="198"/>
      <c r="AX54" s="198"/>
      <c r="AY54" s="198"/>
      <c r="AZ54" s="222"/>
      <c r="BA54" s="189"/>
      <c r="BB54" s="199"/>
      <c r="BC54" s="246"/>
      <c r="BD54" s="255"/>
      <c r="BE54" s="260"/>
      <c r="BF54" s="269"/>
      <c r="BG54" s="276"/>
      <c r="BH54" s="282"/>
      <c r="BI54" s="111"/>
      <c r="BJ54" s="111"/>
      <c r="BK54" s="111"/>
      <c r="BL54" s="291"/>
    </row>
    <row r="55" spans="2:64" ht="20.25" customHeight="1">
      <c r="B55" s="10"/>
      <c r="C55" s="21"/>
      <c r="D55" s="29"/>
      <c r="E55" s="36"/>
      <c r="F55" s="42"/>
      <c r="G55" s="53"/>
      <c r="H55" s="63"/>
      <c r="I55" s="71"/>
      <c r="J55" s="79"/>
      <c r="K55" s="53"/>
      <c r="L55" s="93"/>
      <c r="M55" s="93"/>
      <c r="N55" s="63"/>
      <c r="O55" s="102"/>
      <c r="P55" s="109"/>
      <c r="Q55" s="116"/>
      <c r="R55" s="124" t="str">
        <f>G54&amp;I54</f>
        <v/>
      </c>
      <c r="S55" s="131"/>
      <c r="T55" s="136" t="s">
        <v>121</v>
      </c>
      <c r="U55" s="145"/>
      <c r="V55" s="145"/>
      <c r="W55" s="158"/>
      <c r="X55" s="173"/>
      <c r="Y55" s="187" t="str">
        <f>IF(Y54="","",VLOOKUP(Y54,'（ユニット型）シフト記号表'!$C$5:$W$46,21,FALSE))</f>
        <v/>
      </c>
      <c r="Z55" s="196" t="str">
        <f>IF(Z54="","",VLOOKUP(Z54,'（ユニット型）シフト記号表'!$C$5:$W$46,21,FALSE))</f>
        <v/>
      </c>
      <c r="AA55" s="196" t="str">
        <f>IF(AA54="","",VLOOKUP(AA54,'（ユニット型）シフト記号表'!$C$5:$W$46,21,FALSE))</f>
        <v/>
      </c>
      <c r="AB55" s="196" t="str">
        <f>IF(AB54="","",VLOOKUP(AB54,'（ユニット型）シフト記号表'!$C$5:$W$46,21,FALSE))</f>
        <v/>
      </c>
      <c r="AC55" s="196" t="str">
        <f>IF(AC54="","",VLOOKUP(AC54,'（ユニット型）シフト記号表'!$C$5:$W$46,21,FALSE))</f>
        <v/>
      </c>
      <c r="AD55" s="196" t="str">
        <f>IF(AD54="","",VLOOKUP(AD54,'（ユニット型）シフト記号表'!$C$5:$W$46,21,FALSE))</f>
        <v/>
      </c>
      <c r="AE55" s="220" t="str">
        <f>IF(AE54="","",VLOOKUP(AE54,'（ユニット型）シフト記号表'!$C$5:$W$46,21,FALSE))</f>
        <v/>
      </c>
      <c r="AF55" s="187" t="str">
        <f>IF(AF54="","",VLOOKUP(AF54,'（ユニット型）シフト記号表'!$C$5:$W$46,21,FALSE))</f>
        <v/>
      </c>
      <c r="AG55" s="196" t="str">
        <f>IF(AG54="","",VLOOKUP(AG54,'（ユニット型）シフト記号表'!$C$5:$W$46,21,FALSE))</f>
        <v/>
      </c>
      <c r="AH55" s="196" t="str">
        <f>IF(AH54="","",VLOOKUP(AH54,'（ユニット型）シフト記号表'!$C$5:$W$46,21,FALSE))</f>
        <v/>
      </c>
      <c r="AI55" s="196" t="str">
        <f>IF(AI54="","",VLOOKUP(AI54,'（ユニット型）シフト記号表'!$C$5:$W$46,21,FALSE))</f>
        <v/>
      </c>
      <c r="AJ55" s="196" t="str">
        <f>IF(AJ54="","",VLOOKUP(AJ54,'（ユニット型）シフト記号表'!$C$5:$W$46,21,FALSE))</f>
        <v/>
      </c>
      <c r="AK55" s="196" t="str">
        <f>IF(AK54="","",VLOOKUP(AK54,'（ユニット型）シフト記号表'!$C$5:$W$46,21,FALSE))</f>
        <v/>
      </c>
      <c r="AL55" s="220" t="str">
        <f>IF(AL54="","",VLOOKUP(AL54,'（ユニット型）シフト記号表'!$C$5:$W$46,21,FALSE))</f>
        <v/>
      </c>
      <c r="AM55" s="187" t="str">
        <f>IF(AM54="","",VLOOKUP(AM54,'（ユニット型）シフト記号表'!$C$5:$W$46,21,FALSE))</f>
        <v/>
      </c>
      <c r="AN55" s="196" t="str">
        <f>IF(AN54="","",VLOOKUP(AN54,'（ユニット型）シフト記号表'!$C$5:$W$46,21,FALSE))</f>
        <v/>
      </c>
      <c r="AO55" s="196" t="str">
        <f>IF(AO54="","",VLOOKUP(AO54,'（ユニット型）シフト記号表'!$C$5:$W$46,21,FALSE))</f>
        <v/>
      </c>
      <c r="AP55" s="196" t="str">
        <f>IF(AP54="","",VLOOKUP(AP54,'（ユニット型）シフト記号表'!$C$5:$W$46,21,FALSE))</f>
        <v/>
      </c>
      <c r="AQ55" s="196" t="str">
        <f>IF(AQ54="","",VLOOKUP(AQ54,'（ユニット型）シフト記号表'!$C$5:$W$46,21,FALSE))</f>
        <v/>
      </c>
      <c r="AR55" s="196" t="str">
        <f>IF(AR54="","",VLOOKUP(AR54,'（ユニット型）シフト記号表'!$C$5:$W$46,21,FALSE))</f>
        <v/>
      </c>
      <c r="AS55" s="220" t="str">
        <f>IF(AS54="","",VLOOKUP(AS54,'（ユニット型）シフト記号表'!$C$5:$W$46,21,FALSE))</f>
        <v/>
      </c>
      <c r="AT55" s="187" t="str">
        <f>IF(AT54="","",VLOOKUP(AT54,'（ユニット型）シフト記号表'!$C$5:$W$46,21,FALSE))</f>
        <v/>
      </c>
      <c r="AU55" s="196" t="str">
        <f>IF(AU54="","",VLOOKUP(AU54,'（ユニット型）シフト記号表'!$C$5:$W$46,21,FALSE))</f>
        <v/>
      </c>
      <c r="AV55" s="196" t="str">
        <f>IF(AV54="","",VLOOKUP(AV54,'（ユニット型）シフト記号表'!$C$5:$W$46,21,FALSE))</f>
        <v/>
      </c>
      <c r="AW55" s="196" t="str">
        <f>IF(AW54="","",VLOOKUP(AW54,'（ユニット型）シフト記号表'!$C$5:$W$46,21,FALSE))</f>
        <v/>
      </c>
      <c r="AX55" s="196" t="str">
        <f>IF(AX54="","",VLOOKUP(AX54,'（ユニット型）シフト記号表'!$C$5:$W$46,21,FALSE))</f>
        <v/>
      </c>
      <c r="AY55" s="196" t="str">
        <f>IF(AY54="","",VLOOKUP(AY54,'（ユニット型）シフト記号表'!$C$5:$W$46,21,FALSE))</f>
        <v/>
      </c>
      <c r="AZ55" s="220" t="str">
        <f>IF(AZ54="","",VLOOKUP(AZ54,'（ユニット型）シフト記号表'!$C$5:$W$46,21,FALSE))</f>
        <v/>
      </c>
      <c r="BA55" s="187" t="str">
        <f>IF(BA54="","",VLOOKUP(BA54,'（ユニット型）シフト記号表'!$C$5:$W$46,21,FALSE))</f>
        <v/>
      </c>
      <c r="BB55" s="196" t="str">
        <f>IF(BB54="","",VLOOKUP(BB54,'（ユニット型）シフト記号表'!$C$5:$W$46,21,FALSE))</f>
        <v/>
      </c>
      <c r="BC55" s="244" t="str">
        <f>IF(BC54="","",VLOOKUP(BC54,'（ユニット型）シフト記号表'!$C$5:$W$46,21,FALSE))</f>
        <v/>
      </c>
      <c r="BD55" s="253">
        <f>IF($BG$3="計画",SUM(Y55:AZ55),IF($BG$3="実績",SUM(Y55:BC55),""))</f>
        <v>0</v>
      </c>
      <c r="BE55" s="258"/>
      <c r="BF55" s="267">
        <f>IF($BG$3="計画",BD55/4,IF($BG$3="実績",(BD55/($L$10/7)),""))</f>
        <v>0</v>
      </c>
      <c r="BG55" s="274"/>
      <c r="BH55" s="280"/>
      <c r="BI55" s="109"/>
      <c r="BJ55" s="109"/>
      <c r="BK55" s="109"/>
      <c r="BL55" s="289"/>
    </row>
    <row r="56" spans="2:64" ht="20.25" customHeight="1">
      <c r="B56" s="11"/>
      <c r="C56" s="21"/>
      <c r="D56" s="29"/>
      <c r="E56" s="36"/>
      <c r="F56" s="42"/>
      <c r="G56" s="55"/>
      <c r="H56" s="65"/>
      <c r="I56" s="73"/>
      <c r="J56" s="81"/>
      <c r="K56" s="55"/>
      <c r="L56" s="95"/>
      <c r="M56" s="95"/>
      <c r="N56" s="65"/>
      <c r="O56" s="103"/>
      <c r="P56" s="110"/>
      <c r="Q56" s="117"/>
      <c r="R56" s="126"/>
      <c r="S56" s="132" t="str">
        <f>G54&amp;I54</f>
        <v/>
      </c>
      <c r="T56" s="137" t="s">
        <v>162</v>
      </c>
      <c r="U56" s="150"/>
      <c r="V56" s="150"/>
      <c r="W56" s="163"/>
      <c r="X56" s="179"/>
      <c r="Y56" s="188" t="str">
        <f>IF(Y54="","",VLOOKUP(Y54,'（ユニット型）シフト記号表'!$C$5:$Y$46,23,FALSE))</f>
        <v/>
      </c>
      <c r="Z56" s="197" t="str">
        <f>IF(Z54="","",VLOOKUP(Z54,'（ユニット型）シフト記号表'!$C$5:$Y$46,23,FALSE))</f>
        <v/>
      </c>
      <c r="AA56" s="197" t="str">
        <f>IF(AA54="","",VLOOKUP(AA54,'（ユニット型）シフト記号表'!$C$5:$Y$46,23,FALSE))</f>
        <v/>
      </c>
      <c r="AB56" s="197" t="str">
        <f>IF(AB54="","",VLOOKUP(AB54,'（ユニット型）シフト記号表'!$C$5:$Y$46,23,FALSE))</f>
        <v/>
      </c>
      <c r="AC56" s="197" t="str">
        <f>IF(AC54="","",VLOOKUP(AC54,'（ユニット型）シフト記号表'!$C$5:$Y$46,23,FALSE))</f>
        <v/>
      </c>
      <c r="AD56" s="197" t="str">
        <f>IF(AD54="","",VLOOKUP(AD54,'（ユニット型）シフト記号表'!$C$5:$Y$46,23,FALSE))</f>
        <v/>
      </c>
      <c r="AE56" s="221" t="str">
        <f>IF(AE54="","",VLOOKUP(AE54,'（ユニット型）シフト記号表'!$C$5:$Y$46,23,FALSE))</f>
        <v/>
      </c>
      <c r="AF56" s="188" t="str">
        <f>IF(AF54="","",VLOOKUP(AF54,'（ユニット型）シフト記号表'!$C$5:$Y$46,23,FALSE))</f>
        <v/>
      </c>
      <c r="AG56" s="197" t="str">
        <f>IF(AG54="","",VLOOKUP(AG54,'（ユニット型）シフト記号表'!$C$5:$Y$46,23,FALSE))</f>
        <v/>
      </c>
      <c r="AH56" s="197" t="str">
        <f>IF(AH54="","",VLOOKUP(AH54,'（ユニット型）シフト記号表'!$C$5:$Y$46,23,FALSE))</f>
        <v/>
      </c>
      <c r="AI56" s="197" t="str">
        <f>IF(AI54="","",VLOOKUP(AI54,'（ユニット型）シフト記号表'!$C$5:$Y$46,23,FALSE))</f>
        <v/>
      </c>
      <c r="AJ56" s="197" t="str">
        <f>IF(AJ54="","",VLOOKUP(AJ54,'（ユニット型）シフト記号表'!$C$5:$Y$46,23,FALSE))</f>
        <v/>
      </c>
      <c r="AK56" s="197" t="str">
        <f>IF(AK54="","",VLOOKUP(AK54,'（ユニット型）シフト記号表'!$C$5:$Y$46,23,FALSE))</f>
        <v/>
      </c>
      <c r="AL56" s="221" t="str">
        <f>IF(AL54="","",VLOOKUP(AL54,'（ユニット型）シフト記号表'!$C$5:$Y$46,23,FALSE))</f>
        <v/>
      </c>
      <c r="AM56" s="188" t="str">
        <f>IF(AM54="","",VLOOKUP(AM54,'（ユニット型）シフト記号表'!$C$5:$Y$46,23,FALSE))</f>
        <v/>
      </c>
      <c r="AN56" s="197" t="str">
        <f>IF(AN54="","",VLOOKUP(AN54,'（ユニット型）シフト記号表'!$C$5:$Y$46,23,FALSE))</f>
        <v/>
      </c>
      <c r="AO56" s="197" t="str">
        <f>IF(AO54="","",VLOOKUP(AO54,'（ユニット型）シフト記号表'!$C$5:$Y$46,23,FALSE))</f>
        <v/>
      </c>
      <c r="AP56" s="197" t="str">
        <f>IF(AP54="","",VLOOKUP(AP54,'（ユニット型）シフト記号表'!$C$5:$Y$46,23,FALSE))</f>
        <v/>
      </c>
      <c r="AQ56" s="197" t="str">
        <f>IF(AQ54="","",VLOOKUP(AQ54,'（ユニット型）シフト記号表'!$C$5:$Y$46,23,FALSE))</f>
        <v/>
      </c>
      <c r="AR56" s="197" t="str">
        <f>IF(AR54="","",VLOOKUP(AR54,'（ユニット型）シフト記号表'!$C$5:$Y$46,23,FALSE))</f>
        <v/>
      </c>
      <c r="AS56" s="221" t="str">
        <f>IF(AS54="","",VLOOKUP(AS54,'（ユニット型）シフト記号表'!$C$5:$Y$46,23,FALSE))</f>
        <v/>
      </c>
      <c r="AT56" s="188" t="str">
        <f>IF(AT54="","",VLOOKUP(AT54,'（ユニット型）シフト記号表'!$C$5:$Y$46,23,FALSE))</f>
        <v/>
      </c>
      <c r="AU56" s="197" t="str">
        <f>IF(AU54="","",VLOOKUP(AU54,'（ユニット型）シフト記号表'!$C$5:$Y$46,23,FALSE))</f>
        <v/>
      </c>
      <c r="AV56" s="197" t="str">
        <f>IF(AV54="","",VLOOKUP(AV54,'（ユニット型）シフト記号表'!$C$5:$Y$46,23,FALSE))</f>
        <v/>
      </c>
      <c r="AW56" s="197" t="str">
        <f>IF(AW54="","",VLOOKUP(AW54,'（ユニット型）シフト記号表'!$C$5:$Y$46,23,FALSE))</f>
        <v/>
      </c>
      <c r="AX56" s="197" t="str">
        <f>IF(AX54="","",VLOOKUP(AX54,'（ユニット型）シフト記号表'!$C$5:$Y$46,23,FALSE))</f>
        <v/>
      </c>
      <c r="AY56" s="197" t="str">
        <f>IF(AY54="","",VLOOKUP(AY54,'（ユニット型）シフト記号表'!$C$5:$Y$46,23,FALSE))</f>
        <v/>
      </c>
      <c r="AZ56" s="221" t="str">
        <f>IF(AZ54="","",VLOOKUP(AZ54,'（ユニット型）シフト記号表'!$C$5:$Y$46,23,FALSE))</f>
        <v/>
      </c>
      <c r="BA56" s="188" t="str">
        <f>IF(BA54="","",VLOOKUP(BA54,'（ユニット型）シフト記号表'!$C$5:$Y$46,23,FALSE))</f>
        <v/>
      </c>
      <c r="BB56" s="197" t="str">
        <f>IF(BB54="","",VLOOKUP(BB54,'（ユニット型）シフト記号表'!$C$5:$Y$46,23,FALSE))</f>
        <v/>
      </c>
      <c r="BC56" s="245" t="str">
        <f>IF(BC54="","",VLOOKUP(BC54,'（ユニット型）シフト記号表'!$C$5:$Y$46,23,FALSE))</f>
        <v/>
      </c>
      <c r="BD56" s="254">
        <f>IF($BG$3="計画",SUM(Y56:AZ56),IF($BG$3="実績",SUM(Y56:BC56),""))</f>
        <v>0</v>
      </c>
      <c r="BE56" s="259"/>
      <c r="BF56" s="268">
        <f>IF($BG$3="計画",BD56/4,IF($BG$3="実績",(BD56/($L$10/7)),""))</f>
        <v>0</v>
      </c>
      <c r="BG56" s="275"/>
      <c r="BH56" s="281"/>
      <c r="BI56" s="110"/>
      <c r="BJ56" s="110"/>
      <c r="BK56" s="110"/>
      <c r="BL56" s="290"/>
    </row>
    <row r="57" spans="2:64" ht="20.25" customHeight="1">
      <c r="B57" s="12">
        <f>((ROW()-17)+2)/3</f>
        <v>14</v>
      </c>
      <c r="C57" s="22"/>
      <c r="D57" s="29"/>
      <c r="E57" s="36"/>
      <c r="F57" s="42"/>
      <c r="G57" s="54"/>
      <c r="H57" s="64"/>
      <c r="I57" s="72"/>
      <c r="J57" s="80"/>
      <c r="K57" s="54"/>
      <c r="L57" s="94"/>
      <c r="M57" s="94"/>
      <c r="N57" s="64"/>
      <c r="O57" s="104"/>
      <c r="P57" s="111"/>
      <c r="Q57" s="118"/>
      <c r="R57" s="125"/>
      <c r="S57" s="130"/>
      <c r="T57" s="138" t="s">
        <v>44</v>
      </c>
      <c r="U57" s="148"/>
      <c r="V57" s="148"/>
      <c r="W57" s="161"/>
      <c r="X57" s="178"/>
      <c r="Y57" s="189"/>
      <c r="Z57" s="198"/>
      <c r="AA57" s="198"/>
      <c r="AB57" s="198"/>
      <c r="AC57" s="198"/>
      <c r="AD57" s="198"/>
      <c r="AE57" s="222"/>
      <c r="AF57" s="189"/>
      <c r="AG57" s="198"/>
      <c r="AH57" s="198"/>
      <c r="AI57" s="198"/>
      <c r="AJ57" s="198"/>
      <c r="AK57" s="198"/>
      <c r="AL57" s="222"/>
      <c r="AM57" s="189"/>
      <c r="AN57" s="198"/>
      <c r="AO57" s="198"/>
      <c r="AP57" s="198"/>
      <c r="AQ57" s="198"/>
      <c r="AR57" s="198"/>
      <c r="AS57" s="222"/>
      <c r="AT57" s="189"/>
      <c r="AU57" s="198"/>
      <c r="AV57" s="198"/>
      <c r="AW57" s="198"/>
      <c r="AX57" s="198"/>
      <c r="AY57" s="198"/>
      <c r="AZ57" s="222"/>
      <c r="BA57" s="189"/>
      <c r="BB57" s="199"/>
      <c r="BC57" s="246"/>
      <c r="BD57" s="255"/>
      <c r="BE57" s="260"/>
      <c r="BF57" s="269"/>
      <c r="BG57" s="276"/>
      <c r="BH57" s="282"/>
      <c r="BI57" s="111"/>
      <c r="BJ57" s="111"/>
      <c r="BK57" s="111"/>
      <c r="BL57" s="291"/>
    </row>
    <row r="58" spans="2:64" ht="20.25" customHeight="1">
      <c r="B58" s="10"/>
      <c r="C58" s="21"/>
      <c r="D58" s="29"/>
      <c r="E58" s="36"/>
      <c r="F58" s="42"/>
      <c r="G58" s="53"/>
      <c r="H58" s="63"/>
      <c r="I58" s="71"/>
      <c r="J58" s="79"/>
      <c r="K58" s="53"/>
      <c r="L58" s="93"/>
      <c r="M58" s="93"/>
      <c r="N58" s="63"/>
      <c r="O58" s="102"/>
      <c r="P58" s="109"/>
      <c r="Q58" s="116"/>
      <c r="R58" s="124" t="str">
        <f>G57&amp;I57</f>
        <v/>
      </c>
      <c r="S58" s="131"/>
      <c r="T58" s="136" t="s">
        <v>121</v>
      </c>
      <c r="U58" s="145"/>
      <c r="V58" s="145"/>
      <c r="W58" s="158"/>
      <c r="X58" s="173"/>
      <c r="Y58" s="187" t="str">
        <f>IF(Y57="","",VLOOKUP(Y57,'（ユニット型）シフト記号表'!$C$5:$W$46,21,FALSE))</f>
        <v/>
      </c>
      <c r="Z58" s="196" t="str">
        <f>IF(Z57="","",VLOOKUP(Z57,'（ユニット型）シフト記号表'!$C$5:$W$46,21,FALSE))</f>
        <v/>
      </c>
      <c r="AA58" s="196" t="str">
        <f>IF(AA57="","",VLOOKUP(AA57,'（ユニット型）シフト記号表'!$C$5:$W$46,21,FALSE))</f>
        <v/>
      </c>
      <c r="AB58" s="196" t="str">
        <f>IF(AB57="","",VLOOKUP(AB57,'（ユニット型）シフト記号表'!$C$5:$W$46,21,FALSE))</f>
        <v/>
      </c>
      <c r="AC58" s="196" t="str">
        <f>IF(AC57="","",VLOOKUP(AC57,'（ユニット型）シフト記号表'!$C$5:$W$46,21,FALSE))</f>
        <v/>
      </c>
      <c r="AD58" s="196" t="str">
        <f>IF(AD57="","",VLOOKUP(AD57,'（ユニット型）シフト記号表'!$C$5:$W$46,21,FALSE))</f>
        <v/>
      </c>
      <c r="AE58" s="220" t="str">
        <f>IF(AE57="","",VLOOKUP(AE57,'（ユニット型）シフト記号表'!$C$5:$W$46,21,FALSE))</f>
        <v/>
      </c>
      <c r="AF58" s="187" t="str">
        <f>IF(AF57="","",VLOOKUP(AF57,'（ユニット型）シフト記号表'!$C$5:$W$46,21,FALSE))</f>
        <v/>
      </c>
      <c r="AG58" s="196" t="str">
        <f>IF(AG57="","",VLOOKUP(AG57,'（ユニット型）シフト記号表'!$C$5:$W$46,21,FALSE))</f>
        <v/>
      </c>
      <c r="AH58" s="196" t="str">
        <f>IF(AH57="","",VLOOKUP(AH57,'（ユニット型）シフト記号表'!$C$5:$W$46,21,FALSE))</f>
        <v/>
      </c>
      <c r="AI58" s="196" t="str">
        <f>IF(AI57="","",VLOOKUP(AI57,'（ユニット型）シフト記号表'!$C$5:$W$46,21,FALSE))</f>
        <v/>
      </c>
      <c r="AJ58" s="196" t="str">
        <f>IF(AJ57="","",VLOOKUP(AJ57,'（ユニット型）シフト記号表'!$C$5:$W$46,21,FALSE))</f>
        <v/>
      </c>
      <c r="AK58" s="196" t="str">
        <f>IF(AK57="","",VLOOKUP(AK57,'（ユニット型）シフト記号表'!$C$5:$W$46,21,FALSE))</f>
        <v/>
      </c>
      <c r="AL58" s="220" t="str">
        <f>IF(AL57="","",VLOOKUP(AL57,'（ユニット型）シフト記号表'!$C$5:$W$46,21,FALSE))</f>
        <v/>
      </c>
      <c r="AM58" s="187" t="str">
        <f>IF(AM57="","",VLOOKUP(AM57,'（ユニット型）シフト記号表'!$C$5:$W$46,21,FALSE))</f>
        <v/>
      </c>
      <c r="AN58" s="196" t="str">
        <f>IF(AN57="","",VLOOKUP(AN57,'（ユニット型）シフト記号表'!$C$5:$W$46,21,FALSE))</f>
        <v/>
      </c>
      <c r="AO58" s="196" t="str">
        <f>IF(AO57="","",VLOOKUP(AO57,'（ユニット型）シフト記号表'!$C$5:$W$46,21,FALSE))</f>
        <v/>
      </c>
      <c r="AP58" s="196" t="str">
        <f>IF(AP57="","",VLOOKUP(AP57,'（ユニット型）シフト記号表'!$C$5:$W$46,21,FALSE))</f>
        <v/>
      </c>
      <c r="AQ58" s="196" t="str">
        <f>IF(AQ57="","",VLOOKUP(AQ57,'（ユニット型）シフト記号表'!$C$5:$W$46,21,FALSE))</f>
        <v/>
      </c>
      <c r="AR58" s="196" t="str">
        <f>IF(AR57="","",VLOOKUP(AR57,'（ユニット型）シフト記号表'!$C$5:$W$46,21,FALSE))</f>
        <v/>
      </c>
      <c r="AS58" s="220" t="str">
        <f>IF(AS57="","",VLOOKUP(AS57,'（ユニット型）シフト記号表'!$C$5:$W$46,21,FALSE))</f>
        <v/>
      </c>
      <c r="AT58" s="187" t="str">
        <f>IF(AT57="","",VLOOKUP(AT57,'（ユニット型）シフト記号表'!$C$5:$W$46,21,FALSE))</f>
        <v/>
      </c>
      <c r="AU58" s="196" t="str">
        <f>IF(AU57="","",VLOOKUP(AU57,'（ユニット型）シフト記号表'!$C$5:$W$46,21,FALSE))</f>
        <v/>
      </c>
      <c r="AV58" s="196" t="str">
        <f>IF(AV57="","",VLOOKUP(AV57,'（ユニット型）シフト記号表'!$C$5:$W$46,21,FALSE))</f>
        <v/>
      </c>
      <c r="AW58" s="196" t="str">
        <f>IF(AW57="","",VLOOKUP(AW57,'（ユニット型）シフト記号表'!$C$5:$W$46,21,FALSE))</f>
        <v/>
      </c>
      <c r="AX58" s="196" t="str">
        <f>IF(AX57="","",VLOOKUP(AX57,'（ユニット型）シフト記号表'!$C$5:$W$46,21,FALSE))</f>
        <v/>
      </c>
      <c r="AY58" s="196" t="str">
        <f>IF(AY57="","",VLOOKUP(AY57,'（ユニット型）シフト記号表'!$C$5:$W$46,21,FALSE))</f>
        <v/>
      </c>
      <c r="AZ58" s="220" t="str">
        <f>IF(AZ57="","",VLOOKUP(AZ57,'（ユニット型）シフト記号表'!$C$5:$W$46,21,FALSE))</f>
        <v/>
      </c>
      <c r="BA58" s="187" t="str">
        <f>IF(BA57="","",VLOOKUP(BA57,'（ユニット型）シフト記号表'!$C$5:$W$46,21,FALSE))</f>
        <v/>
      </c>
      <c r="BB58" s="196" t="str">
        <f>IF(BB57="","",VLOOKUP(BB57,'（ユニット型）シフト記号表'!$C$5:$W$46,21,FALSE))</f>
        <v/>
      </c>
      <c r="BC58" s="244" t="str">
        <f>IF(BC57="","",VLOOKUP(BC57,'（ユニット型）シフト記号表'!$C$5:$W$46,21,FALSE))</f>
        <v/>
      </c>
      <c r="BD58" s="253">
        <f>IF($BG$3="計画",SUM(Y58:AZ58),IF($BG$3="実績",SUM(Y58:BC58),""))</f>
        <v>0</v>
      </c>
      <c r="BE58" s="258"/>
      <c r="BF58" s="267">
        <f>IF($BG$3="計画",BD58/4,IF($BG$3="実績",(BD58/($L$10/7)),""))</f>
        <v>0</v>
      </c>
      <c r="BG58" s="274"/>
      <c r="BH58" s="280"/>
      <c r="BI58" s="109"/>
      <c r="BJ58" s="109"/>
      <c r="BK58" s="109"/>
      <c r="BL58" s="289"/>
    </row>
    <row r="59" spans="2:64" ht="20.25" customHeight="1">
      <c r="B59" s="11"/>
      <c r="C59" s="21"/>
      <c r="D59" s="29"/>
      <c r="E59" s="36"/>
      <c r="F59" s="42"/>
      <c r="G59" s="55"/>
      <c r="H59" s="65"/>
      <c r="I59" s="73"/>
      <c r="J59" s="81"/>
      <c r="K59" s="55"/>
      <c r="L59" s="95"/>
      <c r="M59" s="95"/>
      <c r="N59" s="65"/>
      <c r="O59" s="103"/>
      <c r="P59" s="110"/>
      <c r="Q59" s="117"/>
      <c r="R59" s="126"/>
      <c r="S59" s="132" t="str">
        <f>G57&amp;I57</f>
        <v/>
      </c>
      <c r="T59" s="137" t="s">
        <v>162</v>
      </c>
      <c r="U59" s="150"/>
      <c r="V59" s="150"/>
      <c r="W59" s="163"/>
      <c r="X59" s="179"/>
      <c r="Y59" s="188" t="str">
        <f>IF(Y57="","",VLOOKUP(Y57,'（ユニット型）シフト記号表'!$C$5:$Y$46,23,FALSE))</f>
        <v/>
      </c>
      <c r="Z59" s="197" t="str">
        <f>IF(Z57="","",VLOOKUP(Z57,'（ユニット型）シフト記号表'!$C$5:$Y$46,23,FALSE))</f>
        <v/>
      </c>
      <c r="AA59" s="197" t="str">
        <f>IF(AA57="","",VLOOKUP(AA57,'（ユニット型）シフト記号表'!$C$5:$Y$46,23,FALSE))</f>
        <v/>
      </c>
      <c r="AB59" s="197" t="str">
        <f>IF(AB57="","",VLOOKUP(AB57,'（ユニット型）シフト記号表'!$C$5:$Y$46,23,FALSE))</f>
        <v/>
      </c>
      <c r="AC59" s="197" t="str">
        <f>IF(AC57="","",VLOOKUP(AC57,'（ユニット型）シフト記号表'!$C$5:$Y$46,23,FALSE))</f>
        <v/>
      </c>
      <c r="AD59" s="197" t="str">
        <f>IF(AD57="","",VLOOKUP(AD57,'（ユニット型）シフト記号表'!$C$5:$Y$46,23,FALSE))</f>
        <v/>
      </c>
      <c r="AE59" s="221" t="str">
        <f>IF(AE57="","",VLOOKUP(AE57,'（ユニット型）シフト記号表'!$C$5:$Y$46,23,FALSE))</f>
        <v/>
      </c>
      <c r="AF59" s="188" t="str">
        <f>IF(AF57="","",VLOOKUP(AF57,'（ユニット型）シフト記号表'!$C$5:$Y$46,23,FALSE))</f>
        <v/>
      </c>
      <c r="AG59" s="197" t="str">
        <f>IF(AG57="","",VLOOKUP(AG57,'（ユニット型）シフト記号表'!$C$5:$Y$46,23,FALSE))</f>
        <v/>
      </c>
      <c r="AH59" s="197" t="str">
        <f>IF(AH57="","",VLOOKUP(AH57,'（ユニット型）シフト記号表'!$C$5:$Y$46,23,FALSE))</f>
        <v/>
      </c>
      <c r="AI59" s="197" t="str">
        <f>IF(AI57="","",VLOOKUP(AI57,'（ユニット型）シフト記号表'!$C$5:$Y$46,23,FALSE))</f>
        <v/>
      </c>
      <c r="AJ59" s="197" t="str">
        <f>IF(AJ57="","",VLOOKUP(AJ57,'（ユニット型）シフト記号表'!$C$5:$Y$46,23,FALSE))</f>
        <v/>
      </c>
      <c r="AK59" s="197" t="str">
        <f>IF(AK57="","",VLOOKUP(AK57,'（ユニット型）シフト記号表'!$C$5:$Y$46,23,FALSE))</f>
        <v/>
      </c>
      <c r="AL59" s="221" t="str">
        <f>IF(AL57="","",VLOOKUP(AL57,'（ユニット型）シフト記号表'!$C$5:$Y$46,23,FALSE))</f>
        <v/>
      </c>
      <c r="AM59" s="188" t="str">
        <f>IF(AM57="","",VLOOKUP(AM57,'（ユニット型）シフト記号表'!$C$5:$Y$46,23,FALSE))</f>
        <v/>
      </c>
      <c r="AN59" s="197" t="str">
        <f>IF(AN57="","",VLOOKUP(AN57,'（ユニット型）シフト記号表'!$C$5:$Y$46,23,FALSE))</f>
        <v/>
      </c>
      <c r="AO59" s="197" t="str">
        <f>IF(AO57="","",VLOOKUP(AO57,'（ユニット型）シフト記号表'!$C$5:$Y$46,23,FALSE))</f>
        <v/>
      </c>
      <c r="AP59" s="197" t="str">
        <f>IF(AP57="","",VLOOKUP(AP57,'（ユニット型）シフト記号表'!$C$5:$Y$46,23,FALSE))</f>
        <v/>
      </c>
      <c r="AQ59" s="197" t="str">
        <f>IF(AQ57="","",VLOOKUP(AQ57,'（ユニット型）シフト記号表'!$C$5:$Y$46,23,FALSE))</f>
        <v/>
      </c>
      <c r="AR59" s="197" t="str">
        <f>IF(AR57="","",VLOOKUP(AR57,'（ユニット型）シフト記号表'!$C$5:$Y$46,23,FALSE))</f>
        <v/>
      </c>
      <c r="AS59" s="221" t="str">
        <f>IF(AS57="","",VLOOKUP(AS57,'（ユニット型）シフト記号表'!$C$5:$Y$46,23,FALSE))</f>
        <v/>
      </c>
      <c r="AT59" s="188" t="str">
        <f>IF(AT57="","",VLOOKUP(AT57,'（ユニット型）シフト記号表'!$C$5:$Y$46,23,FALSE))</f>
        <v/>
      </c>
      <c r="AU59" s="197" t="str">
        <f>IF(AU57="","",VLOOKUP(AU57,'（ユニット型）シフト記号表'!$C$5:$Y$46,23,FALSE))</f>
        <v/>
      </c>
      <c r="AV59" s="197" t="str">
        <f>IF(AV57="","",VLOOKUP(AV57,'（ユニット型）シフト記号表'!$C$5:$Y$46,23,FALSE))</f>
        <v/>
      </c>
      <c r="AW59" s="197" t="str">
        <f>IF(AW57="","",VLOOKUP(AW57,'（ユニット型）シフト記号表'!$C$5:$Y$46,23,FALSE))</f>
        <v/>
      </c>
      <c r="AX59" s="197" t="str">
        <f>IF(AX57="","",VLOOKUP(AX57,'（ユニット型）シフト記号表'!$C$5:$Y$46,23,FALSE))</f>
        <v/>
      </c>
      <c r="AY59" s="197" t="str">
        <f>IF(AY57="","",VLOOKUP(AY57,'（ユニット型）シフト記号表'!$C$5:$Y$46,23,FALSE))</f>
        <v/>
      </c>
      <c r="AZ59" s="221" t="str">
        <f>IF(AZ57="","",VLOOKUP(AZ57,'（ユニット型）シフト記号表'!$C$5:$Y$46,23,FALSE))</f>
        <v/>
      </c>
      <c r="BA59" s="188" t="str">
        <f>IF(BA57="","",VLOOKUP(BA57,'（ユニット型）シフト記号表'!$C$5:$Y$46,23,FALSE))</f>
        <v/>
      </c>
      <c r="BB59" s="197" t="str">
        <f>IF(BB57="","",VLOOKUP(BB57,'（ユニット型）シフト記号表'!$C$5:$Y$46,23,FALSE))</f>
        <v/>
      </c>
      <c r="BC59" s="245" t="str">
        <f>IF(BC57="","",VLOOKUP(BC57,'（ユニット型）シフト記号表'!$C$5:$Y$46,23,FALSE))</f>
        <v/>
      </c>
      <c r="BD59" s="254">
        <f>IF($BG$3="計画",SUM(Y59:AZ59),IF($BG$3="実績",SUM(Y59:BC59),""))</f>
        <v>0</v>
      </c>
      <c r="BE59" s="259"/>
      <c r="BF59" s="268">
        <f>IF($BG$3="計画",BD59/4,IF($BG$3="実績",(BD59/($L$10/7)),""))</f>
        <v>0</v>
      </c>
      <c r="BG59" s="275"/>
      <c r="BH59" s="281"/>
      <c r="BI59" s="110"/>
      <c r="BJ59" s="110"/>
      <c r="BK59" s="110"/>
      <c r="BL59" s="290"/>
    </row>
    <row r="60" spans="2:64" ht="20.25" customHeight="1">
      <c r="B60" s="12">
        <f>((ROW()-17)+2)/3</f>
        <v>15</v>
      </c>
      <c r="C60" s="22"/>
      <c r="D60" s="29"/>
      <c r="E60" s="36"/>
      <c r="F60" s="42"/>
      <c r="G60" s="54"/>
      <c r="H60" s="64"/>
      <c r="I60" s="72"/>
      <c r="J60" s="80"/>
      <c r="K60" s="54"/>
      <c r="L60" s="94"/>
      <c r="M60" s="94"/>
      <c r="N60" s="64"/>
      <c r="O60" s="104"/>
      <c r="P60" s="111"/>
      <c r="Q60" s="118"/>
      <c r="R60" s="125"/>
      <c r="S60" s="130"/>
      <c r="T60" s="138" t="s">
        <v>44</v>
      </c>
      <c r="U60" s="148"/>
      <c r="V60" s="148"/>
      <c r="W60" s="161"/>
      <c r="X60" s="178"/>
      <c r="Y60" s="189"/>
      <c r="Z60" s="198"/>
      <c r="AA60" s="198"/>
      <c r="AB60" s="198"/>
      <c r="AC60" s="198"/>
      <c r="AD60" s="198"/>
      <c r="AE60" s="222"/>
      <c r="AF60" s="189"/>
      <c r="AG60" s="198"/>
      <c r="AH60" s="198"/>
      <c r="AI60" s="198"/>
      <c r="AJ60" s="198"/>
      <c r="AK60" s="198"/>
      <c r="AL60" s="222"/>
      <c r="AM60" s="189"/>
      <c r="AN60" s="198"/>
      <c r="AO60" s="198"/>
      <c r="AP60" s="198"/>
      <c r="AQ60" s="198"/>
      <c r="AR60" s="198"/>
      <c r="AS60" s="222"/>
      <c r="AT60" s="189"/>
      <c r="AU60" s="198"/>
      <c r="AV60" s="198"/>
      <c r="AW60" s="198"/>
      <c r="AX60" s="198"/>
      <c r="AY60" s="198"/>
      <c r="AZ60" s="222"/>
      <c r="BA60" s="189"/>
      <c r="BB60" s="199"/>
      <c r="BC60" s="246"/>
      <c r="BD60" s="255"/>
      <c r="BE60" s="260"/>
      <c r="BF60" s="269"/>
      <c r="BG60" s="276"/>
      <c r="BH60" s="282"/>
      <c r="BI60" s="111"/>
      <c r="BJ60" s="111"/>
      <c r="BK60" s="111"/>
      <c r="BL60" s="291"/>
    </row>
    <row r="61" spans="2:64" ht="20.25" customHeight="1">
      <c r="B61" s="10"/>
      <c r="C61" s="21"/>
      <c r="D61" s="29"/>
      <c r="E61" s="36"/>
      <c r="F61" s="42"/>
      <c r="G61" s="53"/>
      <c r="H61" s="63"/>
      <c r="I61" s="71"/>
      <c r="J61" s="79"/>
      <c r="K61" s="53"/>
      <c r="L61" s="93"/>
      <c r="M61" s="93"/>
      <c r="N61" s="63"/>
      <c r="O61" s="102"/>
      <c r="P61" s="109"/>
      <c r="Q61" s="116"/>
      <c r="R61" s="124" t="str">
        <f>G60&amp;I60</f>
        <v/>
      </c>
      <c r="S61" s="131"/>
      <c r="T61" s="136" t="s">
        <v>121</v>
      </c>
      <c r="U61" s="145"/>
      <c r="V61" s="145"/>
      <c r="W61" s="158"/>
      <c r="X61" s="173"/>
      <c r="Y61" s="187" t="str">
        <f>IF(Y60="","",VLOOKUP(Y60,'（ユニット型）シフト記号表'!$C$5:$W$46,21,FALSE))</f>
        <v/>
      </c>
      <c r="Z61" s="196" t="str">
        <f>IF(Z60="","",VLOOKUP(Z60,'（ユニット型）シフト記号表'!$C$5:$W$46,21,FALSE))</f>
        <v/>
      </c>
      <c r="AA61" s="196" t="str">
        <f>IF(AA60="","",VLOOKUP(AA60,'（ユニット型）シフト記号表'!$C$5:$W$46,21,FALSE))</f>
        <v/>
      </c>
      <c r="AB61" s="196" t="str">
        <f>IF(AB60="","",VLOOKUP(AB60,'（ユニット型）シフト記号表'!$C$5:$W$46,21,FALSE))</f>
        <v/>
      </c>
      <c r="AC61" s="196" t="str">
        <f>IF(AC60="","",VLOOKUP(AC60,'（ユニット型）シフト記号表'!$C$5:$W$46,21,FALSE))</f>
        <v/>
      </c>
      <c r="AD61" s="196" t="str">
        <f>IF(AD60="","",VLOOKUP(AD60,'（ユニット型）シフト記号表'!$C$5:$W$46,21,FALSE))</f>
        <v/>
      </c>
      <c r="AE61" s="220" t="str">
        <f>IF(AE60="","",VLOOKUP(AE60,'（ユニット型）シフト記号表'!$C$5:$W$46,21,FALSE))</f>
        <v/>
      </c>
      <c r="AF61" s="187" t="str">
        <f>IF(AF60="","",VLOOKUP(AF60,'（ユニット型）シフト記号表'!$C$5:$W$46,21,FALSE))</f>
        <v/>
      </c>
      <c r="AG61" s="196" t="str">
        <f>IF(AG60="","",VLOOKUP(AG60,'（ユニット型）シフト記号表'!$C$5:$W$46,21,FALSE))</f>
        <v/>
      </c>
      <c r="AH61" s="196" t="str">
        <f>IF(AH60="","",VLOOKUP(AH60,'（ユニット型）シフト記号表'!$C$5:$W$46,21,FALSE))</f>
        <v/>
      </c>
      <c r="AI61" s="196" t="str">
        <f>IF(AI60="","",VLOOKUP(AI60,'（ユニット型）シフト記号表'!$C$5:$W$46,21,FALSE))</f>
        <v/>
      </c>
      <c r="AJ61" s="196" t="str">
        <f>IF(AJ60="","",VLOOKUP(AJ60,'（ユニット型）シフト記号表'!$C$5:$W$46,21,FALSE))</f>
        <v/>
      </c>
      <c r="AK61" s="196" t="str">
        <f>IF(AK60="","",VLOOKUP(AK60,'（ユニット型）シフト記号表'!$C$5:$W$46,21,FALSE))</f>
        <v/>
      </c>
      <c r="AL61" s="220" t="str">
        <f>IF(AL60="","",VLOOKUP(AL60,'（ユニット型）シフト記号表'!$C$5:$W$46,21,FALSE))</f>
        <v/>
      </c>
      <c r="AM61" s="187" t="str">
        <f>IF(AM60="","",VLOOKUP(AM60,'（ユニット型）シフト記号表'!$C$5:$W$46,21,FALSE))</f>
        <v/>
      </c>
      <c r="AN61" s="196" t="str">
        <f>IF(AN60="","",VLOOKUP(AN60,'（ユニット型）シフト記号表'!$C$5:$W$46,21,FALSE))</f>
        <v/>
      </c>
      <c r="AO61" s="196" t="str">
        <f>IF(AO60="","",VLOOKUP(AO60,'（ユニット型）シフト記号表'!$C$5:$W$46,21,FALSE))</f>
        <v/>
      </c>
      <c r="AP61" s="196" t="str">
        <f>IF(AP60="","",VLOOKUP(AP60,'（ユニット型）シフト記号表'!$C$5:$W$46,21,FALSE))</f>
        <v/>
      </c>
      <c r="AQ61" s="196" t="str">
        <f>IF(AQ60="","",VLOOKUP(AQ60,'（ユニット型）シフト記号表'!$C$5:$W$46,21,FALSE))</f>
        <v/>
      </c>
      <c r="AR61" s="196" t="str">
        <f>IF(AR60="","",VLOOKUP(AR60,'（ユニット型）シフト記号表'!$C$5:$W$46,21,FALSE))</f>
        <v/>
      </c>
      <c r="AS61" s="220" t="str">
        <f>IF(AS60="","",VLOOKUP(AS60,'（ユニット型）シフト記号表'!$C$5:$W$46,21,FALSE))</f>
        <v/>
      </c>
      <c r="AT61" s="187" t="str">
        <f>IF(AT60="","",VLOOKUP(AT60,'（ユニット型）シフト記号表'!$C$5:$W$46,21,FALSE))</f>
        <v/>
      </c>
      <c r="AU61" s="196" t="str">
        <f>IF(AU60="","",VLOOKUP(AU60,'（ユニット型）シフト記号表'!$C$5:$W$46,21,FALSE))</f>
        <v/>
      </c>
      <c r="AV61" s="196" t="str">
        <f>IF(AV60="","",VLOOKUP(AV60,'（ユニット型）シフト記号表'!$C$5:$W$46,21,FALSE))</f>
        <v/>
      </c>
      <c r="AW61" s="196" t="str">
        <f>IF(AW60="","",VLOOKUP(AW60,'（ユニット型）シフト記号表'!$C$5:$W$46,21,FALSE))</f>
        <v/>
      </c>
      <c r="AX61" s="196" t="str">
        <f>IF(AX60="","",VLOOKUP(AX60,'（ユニット型）シフト記号表'!$C$5:$W$46,21,FALSE))</f>
        <v/>
      </c>
      <c r="AY61" s="196" t="str">
        <f>IF(AY60="","",VLOOKUP(AY60,'（ユニット型）シフト記号表'!$C$5:$W$46,21,FALSE))</f>
        <v/>
      </c>
      <c r="AZ61" s="220" t="str">
        <f>IF(AZ60="","",VLOOKUP(AZ60,'（ユニット型）シフト記号表'!$C$5:$W$46,21,FALSE))</f>
        <v/>
      </c>
      <c r="BA61" s="187" t="str">
        <f>IF(BA60="","",VLOOKUP(BA60,'（ユニット型）シフト記号表'!$C$5:$W$46,21,FALSE))</f>
        <v/>
      </c>
      <c r="BB61" s="196" t="str">
        <f>IF(BB60="","",VLOOKUP(BB60,'（ユニット型）シフト記号表'!$C$5:$W$46,21,FALSE))</f>
        <v/>
      </c>
      <c r="BC61" s="244" t="str">
        <f>IF(BC60="","",VLOOKUP(BC60,'（ユニット型）シフト記号表'!$C$5:$W$46,21,FALSE))</f>
        <v/>
      </c>
      <c r="BD61" s="253">
        <f>IF($BG$3="計画",SUM(Y61:AZ61),IF($BG$3="実績",SUM(Y61:BC61),""))</f>
        <v>0</v>
      </c>
      <c r="BE61" s="258"/>
      <c r="BF61" s="267">
        <f>IF($BG$3="計画",BD61/4,IF($BG$3="実績",(BD61/($L$10/7)),""))</f>
        <v>0</v>
      </c>
      <c r="BG61" s="274"/>
      <c r="BH61" s="280"/>
      <c r="BI61" s="109"/>
      <c r="BJ61" s="109"/>
      <c r="BK61" s="109"/>
      <c r="BL61" s="289"/>
    </row>
    <row r="62" spans="2:64" ht="20.25" customHeight="1">
      <c r="B62" s="11"/>
      <c r="C62" s="21"/>
      <c r="D62" s="29"/>
      <c r="E62" s="36"/>
      <c r="F62" s="42"/>
      <c r="G62" s="55"/>
      <c r="H62" s="65"/>
      <c r="I62" s="73"/>
      <c r="J62" s="81"/>
      <c r="K62" s="55"/>
      <c r="L62" s="95"/>
      <c r="M62" s="95"/>
      <c r="N62" s="65"/>
      <c r="O62" s="103"/>
      <c r="P62" s="110"/>
      <c r="Q62" s="117"/>
      <c r="R62" s="126"/>
      <c r="S62" s="132" t="str">
        <f>G60&amp;I60</f>
        <v/>
      </c>
      <c r="T62" s="137" t="s">
        <v>162</v>
      </c>
      <c r="U62" s="150"/>
      <c r="V62" s="150"/>
      <c r="W62" s="163"/>
      <c r="X62" s="179"/>
      <c r="Y62" s="188" t="str">
        <f>IF(Y60="","",VLOOKUP(Y60,'（ユニット型）シフト記号表'!$C$5:$Y$46,23,FALSE))</f>
        <v/>
      </c>
      <c r="Z62" s="197" t="str">
        <f>IF(Z60="","",VLOOKUP(Z60,'（ユニット型）シフト記号表'!$C$5:$Y$46,23,FALSE))</f>
        <v/>
      </c>
      <c r="AA62" s="197" t="str">
        <f>IF(AA60="","",VLOOKUP(AA60,'（ユニット型）シフト記号表'!$C$5:$Y$46,23,FALSE))</f>
        <v/>
      </c>
      <c r="AB62" s="197" t="str">
        <f>IF(AB60="","",VLOOKUP(AB60,'（ユニット型）シフト記号表'!$C$5:$Y$46,23,FALSE))</f>
        <v/>
      </c>
      <c r="AC62" s="197" t="str">
        <f>IF(AC60="","",VLOOKUP(AC60,'（ユニット型）シフト記号表'!$C$5:$Y$46,23,FALSE))</f>
        <v/>
      </c>
      <c r="AD62" s="197" t="str">
        <f>IF(AD60="","",VLOOKUP(AD60,'（ユニット型）シフト記号表'!$C$5:$Y$46,23,FALSE))</f>
        <v/>
      </c>
      <c r="AE62" s="221" t="str">
        <f>IF(AE60="","",VLOOKUP(AE60,'（ユニット型）シフト記号表'!$C$5:$Y$46,23,FALSE))</f>
        <v/>
      </c>
      <c r="AF62" s="188" t="str">
        <f>IF(AF60="","",VLOOKUP(AF60,'（ユニット型）シフト記号表'!$C$5:$Y$46,23,FALSE))</f>
        <v/>
      </c>
      <c r="AG62" s="197" t="str">
        <f>IF(AG60="","",VLOOKUP(AG60,'（ユニット型）シフト記号表'!$C$5:$Y$46,23,FALSE))</f>
        <v/>
      </c>
      <c r="AH62" s="197" t="str">
        <f>IF(AH60="","",VLOOKUP(AH60,'（ユニット型）シフト記号表'!$C$5:$Y$46,23,FALSE))</f>
        <v/>
      </c>
      <c r="AI62" s="197" t="str">
        <f>IF(AI60="","",VLOOKUP(AI60,'（ユニット型）シフト記号表'!$C$5:$Y$46,23,FALSE))</f>
        <v/>
      </c>
      <c r="AJ62" s="197" t="str">
        <f>IF(AJ60="","",VLOOKUP(AJ60,'（ユニット型）シフト記号表'!$C$5:$Y$46,23,FALSE))</f>
        <v/>
      </c>
      <c r="AK62" s="197" t="str">
        <f>IF(AK60="","",VLOOKUP(AK60,'（ユニット型）シフト記号表'!$C$5:$Y$46,23,FALSE))</f>
        <v/>
      </c>
      <c r="AL62" s="221" t="str">
        <f>IF(AL60="","",VLOOKUP(AL60,'（ユニット型）シフト記号表'!$C$5:$Y$46,23,FALSE))</f>
        <v/>
      </c>
      <c r="AM62" s="188" t="str">
        <f>IF(AM60="","",VLOOKUP(AM60,'（ユニット型）シフト記号表'!$C$5:$Y$46,23,FALSE))</f>
        <v/>
      </c>
      <c r="AN62" s="197" t="str">
        <f>IF(AN60="","",VLOOKUP(AN60,'（ユニット型）シフト記号表'!$C$5:$Y$46,23,FALSE))</f>
        <v/>
      </c>
      <c r="AO62" s="197" t="str">
        <f>IF(AO60="","",VLOOKUP(AO60,'（ユニット型）シフト記号表'!$C$5:$Y$46,23,FALSE))</f>
        <v/>
      </c>
      <c r="AP62" s="197" t="str">
        <f>IF(AP60="","",VLOOKUP(AP60,'（ユニット型）シフト記号表'!$C$5:$Y$46,23,FALSE))</f>
        <v/>
      </c>
      <c r="AQ62" s="197" t="str">
        <f>IF(AQ60="","",VLOOKUP(AQ60,'（ユニット型）シフト記号表'!$C$5:$Y$46,23,FALSE))</f>
        <v/>
      </c>
      <c r="AR62" s="197" t="str">
        <f>IF(AR60="","",VLOOKUP(AR60,'（ユニット型）シフト記号表'!$C$5:$Y$46,23,FALSE))</f>
        <v/>
      </c>
      <c r="AS62" s="221" t="str">
        <f>IF(AS60="","",VLOOKUP(AS60,'（ユニット型）シフト記号表'!$C$5:$Y$46,23,FALSE))</f>
        <v/>
      </c>
      <c r="AT62" s="188" t="str">
        <f>IF(AT60="","",VLOOKUP(AT60,'（ユニット型）シフト記号表'!$C$5:$Y$46,23,FALSE))</f>
        <v/>
      </c>
      <c r="AU62" s="197" t="str">
        <f>IF(AU60="","",VLOOKUP(AU60,'（ユニット型）シフト記号表'!$C$5:$Y$46,23,FALSE))</f>
        <v/>
      </c>
      <c r="AV62" s="197" t="str">
        <f>IF(AV60="","",VLOOKUP(AV60,'（ユニット型）シフト記号表'!$C$5:$Y$46,23,FALSE))</f>
        <v/>
      </c>
      <c r="AW62" s="197" t="str">
        <f>IF(AW60="","",VLOOKUP(AW60,'（ユニット型）シフト記号表'!$C$5:$Y$46,23,FALSE))</f>
        <v/>
      </c>
      <c r="AX62" s="197" t="str">
        <f>IF(AX60="","",VLOOKUP(AX60,'（ユニット型）シフト記号表'!$C$5:$Y$46,23,FALSE))</f>
        <v/>
      </c>
      <c r="AY62" s="197" t="str">
        <f>IF(AY60="","",VLOOKUP(AY60,'（ユニット型）シフト記号表'!$C$5:$Y$46,23,FALSE))</f>
        <v/>
      </c>
      <c r="AZ62" s="221" t="str">
        <f>IF(AZ60="","",VLOOKUP(AZ60,'（ユニット型）シフト記号表'!$C$5:$Y$46,23,FALSE))</f>
        <v/>
      </c>
      <c r="BA62" s="188" t="str">
        <f>IF(BA60="","",VLOOKUP(BA60,'（ユニット型）シフト記号表'!$C$5:$Y$46,23,FALSE))</f>
        <v/>
      </c>
      <c r="BB62" s="197" t="str">
        <f>IF(BB60="","",VLOOKUP(BB60,'（ユニット型）シフト記号表'!$C$5:$Y$46,23,FALSE))</f>
        <v/>
      </c>
      <c r="BC62" s="245" t="str">
        <f>IF(BC60="","",VLOOKUP(BC60,'（ユニット型）シフト記号表'!$C$5:$Y$46,23,FALSE))</f>
        <v/>
      </c>
      <c r="BD62" s="254">
        <f>IF($BG$3="計画",SUM(Y62:AZ62),IF($BG$3="実績",SUM(Y62:BC62),""))</f>
        <v>0</v>
      </c>
      <c r="BE62" s="259"/>
      <c r="BF62" s="268">
        <f>IF($BG$3="計画",BD62/4,IF($BG$3="実績",(BD62/($L$10/7)),""))</f>
        <v>0</v>
      </c>
      <c r="BG62" s="275"/>
      <c r="BH62" s="281"/>
      <c r="BI62" s="110"/>
      <c r="BJ62" s="110"/>
      <c r="BK62" s="110"/>
      <c r="BL62" s="290"/>
    </row>
    <row r="63" spans="2:64" ht="20.25" customHeight="1">
      <c r="B63" s="12">
        <f>((ROW()-17)+2)/3</f>
        <v>16</v>
      </c>
      <c r="C63" s="22"/>
      <c r="D63" s="29"/>
      <c r="E63" s="36"/>
      <c r="F63" s="42"/>
      <c r="G63" s="54"/>
      <c r="H63" s="64"/>
      <c r="I63" s="72"/>
      <c r="J63" s="80"/>
      <c r="K63" s="54"/>
      <c r="L63" s="94"/>
      <c r="M63" s="94"/>
      <c r="N63" s="64"/>
      <c r="O63" s="104"/>
      <c r="P63" s="111"/>
      <c r="Q63" s="118"/>
      <c r="R63" s="125"/>
      <c r="S63" s="130"/>
      <c r="T63" s="138" t="s">
        <v>44</v>
      </c>
      <c r="U63" s="148"/>
      <c r="V63" s="148"/>
      <c r="W63" s="161"/>
      <c r="X63" s="178"/>
      <c r="Y63" s="189"/>
      <c r="Z63" s="198"/>
      <c r="AA63" s="198"/>
      <c r="AB63" s="198"/>
      <c r="AC63" s="198"/>
      <c r="AD63" s="198"/>
      <c r="AE63" s="222"/>
      <c r="AF63" s="189"/>
      <c r="AG63" s="198"/>
      <c r="AH63" s="198"/>
      <c r="AI63" s="198"/>
      <c r="AJ63" s="198"/>
      <c r="AK63" s="198"/>
      <c r="AL63" s="222"/>
      <c r="AM63" s="189"/>
      <c r="AN63" s="198"/>
      <c r="AO63" s="198"/>
      <c r="AP63" s="198"/>
      <c r="AQ63" s="198"/>
      <c r="AR63" s="198"/>
      <c r="AS63" s="222"/>
      <c r="AT63" s="189"/>
      <c r="AU63" s="198"/>
      <c r="AV63" s="198"/>
      <c r="AW63" s="198"/>
      <c r="AX63" s="198"/>
      <c r="AY63" s="198"/>
      <c r="AZ63" s="222"/>
      <c r="BA63" s="189"/>
      <c r="BB63" s="199"/>
      <c r="BC63" s="246"/>
      <c r="BD63" s="255"/>
      <c r="BE63" s="260"/>
      <c r="BF63" s="269"/>
      <c r="BG63" s="276"/>
      <c r="BH63" s="282"/>
      <c r="BI63" s="111"/>
      <c r="BJ63" s="111"/>
      <c r="BK63" s="111"/>
      <c r="BL63" s="291"/>
    </row>
    <row r="64" spans="2:64" ht="20.25" customHeight="1">
      <c r="B64" s="10"/>
      <c r="C64" s="21"/>
      <c r="D64" s="29"/>
      <c r="E64" s="36"/>
      <c r="F64" s="42"/>
      <c r="G64" s="53"/>
      <c r="H64" s="63"/>
      <c r="I64" s="71"/>
      <c r="J64" s="79"/>
      <c r="K64" s="53"/>
      <c r="L64" s="93"/>
      <c r="M64" s="93"/>
      <c r="N64" s="63"/>
      <c r="O64" s="102"/>
      <c r="P64" s="109"/>
      <c r="Q64" s="116"/>
      <c r="R64" s="124" t="str">
        <f>G63&amp;I63</f>
        <v/>
      </c>
      <c r="S64" s="131"/>
      <c r="T64" s="136" t="s">
        <v>121</v>
      </c>
      <c r="U64" s="145"/>
      <c r="V64" s="145"/>
      <c r="W64" s="158"/>
      <c r="X64" s="173"/>
      <c r="Y64" s="187" t="str">
        <f>IF(Y63="","",VLOOKUP(Y63,'（ユニット型）シフト記号表'!$C$5:$W$46,21,FALSE))</f>
        <v/>
      </c>
      <c r="Z64" s="196" t="str">
        <f>IF(Z63="","",VLOOKUP(Z63,'（ユニット型）シフト記号表'!$C$5:$W$46,21,FALSE))</f>
        <v/>
      </c>
      <c r="AA64" s="196" t="str">
        <f>IF(AA63="","",VLOOKUP(AA63,'（ユニット型）シフト記号表'!$C$5:$W$46,21,FALSE))</f>
        <v/>
      </c>
      <c r="AB64" s="196" t="str">
        <f>IF(AB63="","",VLOOKUP(AB63,'（ユニット型）シフト記号表'!$C$5:$W$46,21,FALSE))</f>
        <v/>
      </c>
      <c r="AC64" s="196" t="str">
        <f>IF(AC63="","",VLOOKUP(AC63,'（ユニット型）シフト記号表'!$C$5:$W$46,21,FALSE))</f>
        <v/>
      </c>
      <c r="AD64" s="196" t="str">
        <f>IF(AD63="","",VLOOKUP(AD63,'（ユニット型）シフト記号表'!$C$5:$W$46,21,FALSE))</f>
        <v/>
      </c>
      <c r="AE64" s="220" t="str">
        <f>IF(AE63="","",VLOOKUP(AE63,'（ユニット型）シフト記号表'!$C$5:$W$46,21,FALSE))</f>
        <v/>
      </c>
      <c r="AF64" s="187" t="str">
        <f>IF(AF63="","",VLOOKUP(AF63,'（ユニット型）シフト記号表'!$C$5:$W$46,21,FALSE))</f>
        <v/>
      </c>
      <c r="AG64" s="196" t="str">
        <f>IF(AG63="","",VLOOKUP(AG63,'（ユニット型）シフト記号表'!$C$5:$W$46,21,FALSE))</f>
        <v/>
      </c>
      <c r="AH64" s="196" t="str">
        <f>IF(AH63="","",VLOOKUP(AH63,'（ユニット型）シフト記号表'!$C$5:$W$46,21,FALSE))</f>
        <v/>
      </c>
      <c r="AI64" s="196" t="str">
        <f>IF(AI63="","",VLOOKUP(AI63,'（ユニット型）シフト記号表'!$C$5:$W$46,21,FALSE))</f>
        <v/>
      </c>
      <c r="AJ64" s="196" t="str">
        <f>IF(AJ63="","",VLOOKUP(AJ63,'（ユニット型）シフト記号表'!$C$5:$W$46,21,FALSE))</f>
        <v/>
      </c>
      <c r="AK64" s="196" t="str">
        <f>IF(AK63="","",VLOOKUP(AK63,'（ユニット型）シフト記号表'!$C$5:$W$46,21,FALSE))</f>
        <v/>
      </c>
      <c r="AL64" s="220" t="str">
        <f>IF(AL63="","",VLOOKUP(AL63,'（ユニット型）シフト記号表'!$C$5:$W$46,21,FALSE))</f>
        <v/>
      </c>
      <c r="AM64" s="187" t="str">
        <f>IF(AM63="","",VLOOKUP(AM63,'（ユニット型）シフト記号表'!$C$5:$W$46,21,FALSE))</f>
        <v/>
      </c>
      <c r="AN64" s="196" t="str">
        <f>IF(AN63="","",VLOOKUP(AN63,'（ユニット型）シフト記号表'!$C$5:$W$46,21,FALSE))</f>
        <v/>
      </c>
      <c r="AO64" s="196" t="str">
        <f>IF(AO63="","",VLOOKUP(AO63,'（ユニット型）シフト記号表'!$C$5:$W$46,21,FALSE))</f>
        <v/>
      </c>
      <c r="AP64" s="196" t="str">
        <f>IF(AP63="","",VLOOKUP(AP63,'（ユニット型）シフト記号表'!$C$5:$W$46,21,FALSE))</f>
        <v/>
      </c>
      <c r="AQ64" s="196" t="str">
        <f>IF(AQ63="","",VLOOKUP(AQ63,'（ユニット型）シフト記号表'!$C$5:$W$46,21,FALSE))</f>
        <v/>
      </c>
      <c r="AR64" s="196" t="str">
        <f>IF(AR63="","",VLOOKUP(AR63,'（ユニット型）シフト記号表'!$C$5:$W$46,21,FALSE))</f>
        <v/>
      </c>
      <c r="AS64" s="220" t="str">
        <f>IF(AS63="","",VLOOKUP(AS63,'（ユニット型）シフト記号表'!$C$5:$W$46,21,FALSE))</f>
        <v/>
      </c>
      <c r="AT64" s="187" t="str">
        <f>IF(AT63="","",VLOOKUP(AT63,'（ユニット型）シフト記号表'!$C$5:$W$46,21,FALSE))</f>
        <v/>
      </c>
      <c r="AU64" s="196" t="str">
        <f>IF(AU63="","",VLOOKUP(AU63,'（ユニット型）シフト記号表'!$C$5:$W$46,21,FALSE))</f>
        <v/>
      </c>
      <c r="AV64" s="196" t="str">
        <f>IF(AV63="","",VLOOKUP(AV63,'（ユニット型）シフト記号表'!$C$5:$W$46,21,FALSE))</f>
        <v/>
      </c>
      <c r="AW64" s="196" t="str">
        <f>IF(AW63="","",VLOOKUP(AW63,'（ユニット型）シフト記号表'!$C$5:$W$46,21,FALSE))</f>
        <v/>
      </c>
      <c r="AX64" s="196" t="str">
        <f>IF(AX63="","",VLOOKUP(AX63,'（ユニット型）シフト記号表'!$C$5:$W$46,21,FALSE))</f>
        <v/>
      </c>
      <c r="AY64" s="196" t="str">
        <f>IF(AY63="","",VLOOKUP(AY63,'（ユニット型）シフト記号表'!$C$5:$W$46,21,FALSE))</f>
        <v/>
      </c>
      <c r="AZ64" s="220" t="str">
        <f>IF(AZ63="","",VLOOKUP(AZ63,'（ユニット型）シフト記号表'!$C$5:$W$46,21,FALSE))</f>
        <v/>
      </c>
      <c r="BA64" s="187" t="str">
        <f>IF(BA63="","",VLOOKUP(BA63,'（ユニット型）シフト記号表'!$C$5:$W$46,21,FALSE))</f>
        <v/>
      </c>
      <c r="BB64" s="196" t="str">
        <f>IF(BB63="","",VLOOKUP(BB63,'（ユニット型）シフト記号表'!$C$5:$W$46,21,FALSE))</f>
        <v/>
      </c>
      <c r="BC64" s="244" t="str">
        <f>IF(BC63="","",VLOOKUP(BC63,'（ユニット型）シフト記号表'!$C$5:$W$46,21,FALSE))</f>
        <v/>
      </c>
      <c r="BD64" s="253">
        <f>IF($BG$3="計画",SUM(Y64:AZ64),IF($BG$3="実績",SUM(Y64:BC64),""))</f>
        <v>0</v>
      </c>
      <c r="BE64" s="258"/>
      <c r="BF64" s="267">
        <f>IF($BG$3="計画",BD64/4,IF($BG$3="実績",(BD64/($L$10/7)),""))</f>
        <v>0</v>
      </c>
      <c r="BG64" s="274"/>
      <c r="BH64" s="280"/>
      <c r="BI64" s="109"/>
      <c r="BJ64" s="109"/>
      <c r="BK64" s="109"/>
      <c r="BL64" s="289"/>
    </row>
    <row r="65" spans="2:64" ht="20.25" customHeight="1">
      <c r="B65" s="11"/>
      <c r="C65" s="21"/>
      <c r="D65" s="29"/>
      <c r="E65" s="36"/>
      <c r="F65" s="42"/>
      <c r="G65" s="55"/>
      <c r="H65" s="65"/>
      <c r="I65" s="73"/>
      <c r="J65" s="81"/>
      <c r="K65" s="55"/>
      <c r="L65" s="95"/>
      <c r="M65" s="95"/>
      <c r="N65" s="65"/>
      <c r="O65" s="103"/>
      <c r="P65" s="110"/>
      <c r="Q65" s="117"/>
      <c r="R65" s="126"/>
      <c r="S65" s="132" t="str">
        <f>G63&amp;I63</f>
        <v/>
      </c>
      <c r="T65" s="137" t="s">
        <v>162</v>
      </c>
      <c r="U65" s="150"/>
      <c r="V65" s="150"/>
      <c r="W65" s="163"/>
      <c r="X65" s="179"/>
      <c r="Y65" s="188" t="str">
        <f>IF(Y63="","",VLOOKUP(Y63,'（ユニット型）シフト記号表'!$C$5:$Y$46,23,FALSE))</f>
        <v/>
      </c>
      <c r="Z65" s="197" t="str">
        <f>IF(Z63="","",VLOOKUP(Z63,'（ユニット型）シフト記号表'!$C$5:$Y$46,23,FALSE))</f>
        <v/>
      </c>
      <c r="AA65" s="197" t="str">
        <f>IF(AA63="","",VLOOKUP(AA63,'（ユニット型）シフト記号表'!$C$5:$Y$46,23,FALSE))</f>
        <v/>
      </c>
      <c r="AB65" s="197" t="str">
        <f>IF(AB63="","",VLOOKUP(AB63,'（ユニット型）シフト記号表'!$C$5:$Y$46,23,FALSE))</f>
        <v/>
      </c>
      <c r="AC65" s="197" t="str">
        <f>IF(AC63="","",VLOOKUP(AC63,'（ユニット型）シフト記号表'!$C$5:$Y$46,23,FALSE))</f>
        <v/>
      </c>
      <c r="AD65" s="197" t="str">
        <f>IF(AD63="","",VLOOKUP(AD63,'（ユニット型）シフト記号表'!$C$5:$Y$46,23,FALSE))</f>
        <v/>
      </c>
      <c r="AE65" s="221" t="str">
        <f>IF(AE63="","",VLOOKUP(AE63,'（ユニット型）シフト記号表'!$C$5:$Y$46,23,FALSE))</f>
        <v/>
      </c>
      <c r="AF65" s="188" t="str">
        <f>IF(AF63="","",VLOOKUP(AF63,'（ユニット型）シフト記号表'!$C$5:$Y$46,23,FALSE))</f>
        <v/>
      </c>
      <c r="AG65" s="197" t="str">
        <f>IF(AG63="","",VLOOKUP(AG63,'（ユニット型）シフト記号表'!$C$5:$Y$46,23,FALSE))</f>
        <v/>
      </c>
      <c r="AH65" s="197" t="str">
        <f>IF(AH63="","",VLOOKUP(AH63,'（ユニット型）シフト記号表'!$C$5:$Y$46,23,FALSE))</f>
        <v/>
      </c>
      <c r="AI65" s="197" t="str">
        <f>IF(AI63="","",VLOOKUP(AI63,'（ユニット型）シフト記号表'!$C$5:$Y$46,23,FALSE))</f>
        <v/>
      </c>
      <c r="AJ65" s="197" t="str">
        <f>IF(AJ63="","",VLOOKUP(AJ63,'（ユニット型）シフト記号表'!$C$5:$Y$46,23,FALSE))</f>
        <v/>
      </c>
      <c r="AK65" s="197" t="str">
        <f>IF(AK63="","",VLOOKUP(AK63,'（ユニット型）シフト記号表'!$C$5:$Y$46,23,FALSE))</f>
        <v/>
      </c>
      <c r="AL65" s="221" t="str">
        <f>IF(AL63="","",VLOOKUP(AL63,'（ユニット型）シフト記号表'!$C$5:$Y$46,23,FALSE))</f>
        <v/>
      </c>
      <c r="AM65" s="188" t="str">
        <f>IF(AM63="","",VLOOKUP(AM63,'（ユニット型）シフト記号表'!$C$5:$Y$46,23,FALSE))</f>
        <v/>
      </c>
      <c r="AN65" s="197" t="str">
        <f>IF(AN63="","",VLOOKUP(AN63,'（ユニット型）シフト記号表'!$C$5:$Y$46,23,FALSE))</f>
        <v/>
      </c>
      <c r="AO65" s="197" t="str">
        <f>IF(AO63="","",VLOOKUP(AO63,'（ユニット型）シフト記号表'!$C$5:$Y$46,23,FALSE))</f>
        <v/>
      </c>
      <c r="AP65" s="197" t="str">
        <f>IF(AP63="","",VLOOKUP(AP63,'（ユニット型）シフト記号表'!$C$5:$Y$46,23,FALSE))</f>
        <v/>
      </c>
      <c r="AQ65" s="197" t="str">
        <f>IF(AQ63="","",VLOOKUP(AQ63,'（ユニット型）シフト記号表'!$C$5:$Y$46,23,FALSE))</f>
        <v/>
      </c>
      <c r="AR65" s="197" t="str">
        <f>IF(AR63="","",VLOOKUP(AR63,'（ユニット型）シフト記号表'!$C$5:$Y$46,23,FALSE))</f>
        <v/>
      </c>
      <c r="AS65" s="221" t="str">
        <f>IF(AS63="","",VLOOKUP(AS63,'（ユニット型）シフト記号表'!$C$5:$Y$46,23,FALSE))</f>
        <v/>
      </c>
      <c r="AT65" s="188" t="str">
        <f>IF(AT63="","",VLOOKUP(AT63,'（ユニット型）シフト記号表'!$C$5:$Y$46,23,FALSE))</f>
        <v/>
      </c>
      <c r="AU65" s="197" t="str">
        <f>IF(AU63="","",VLOOKUP(AU63,'（ユニット型）シフト記号表'!$C$5:$Y$46,23,FALSE))</f>
        <v/>
      </c>
      <c r="AV65" s="197" t="str">
        <f>IF(AV63="","",VLOOKUP(AV63,'（ユニット型）シフト記号表'!$C$5:$Y$46,23,FALSE))</f>
        <v/>
      </c>
      <c r="AW65" s="197" t="str">
        <f>IF(AW63="","",VLOOKUP(AW63,'（ユニット型）シフト記号表'!$C$5:$Y$46,23,FALSE))</f>
        <v/>
      </c>
      <c r="AX65" s="197" t="str">
        <f>IF(AX63="","",VLOOKUP(AX63,'（ユニット型）シフト記号表'!$C$5:$Y$46,23,FALSE))</f>
        <v/>
      </c>
      <c r="AY65" s="197" t="str">
        <f>IF(AY63="","",VLOOKUP(AY63,'（ユニット型）シフト記号表'!$C$5:$Y$46,23,FALSE))</f>
        <v/>
      </c>
      <c r="AZ65" s="221" t="str">
        <f>IF(AZ63="","",VLOOKUP(AZ63,'（ユニット型）シフト記号表'!$C$5:$Y$46,23,FALSE))</f>
        <v/>
      </c>
      <c r="BA65" s="188" t="str">
        <f>IF(BA63="","",VLOOKUP(BA63,'（ユニット型）シフト記号表'!$C$5:$Y$46,23,FALSE))</f>
        <v/>
      </c>
      <c r="BB65" s="197" t="str">
        <f>IF(BB63="","",VLOOKUP(BB63,'（ユニット型）シフト記号表'!$C$5:$Y$46,23,FALSE))</f>
        <v/>
      </c>
      <c r="BC65" s="245" t="str">
        <f>IF(BC63="","",VLOOKUP(BC63,'（ユニット型）シフト記号表'!$C$5:$Y$46,23,FALSE))</f>
        <v/>
      </c>
      <c r="BD65" s="254">
        <f>IF($BG$3="計画",SUM(Y65:AZ65),IF($BG$3="実績",SUM(Y65:BC65),""))</f>
        <v>0</v>
      </c>
      <c r="BE65" s="259"/>
      <c r="BF65" s="268">
        <f>IF($BG$3="計画",BD65/4,IF($BG$3="実績",(BD65/($L$10/7)),""))</f>
        <v>0</v>
      </c>
      <c r="BG65" s="275"/>
      <c r="BH65" s="281"/>
      <c r="BI65" s="110"/>
      <c r="BJ65" s="110"/>
      <c r="BK65" s="110"/>
      <c r="BL65" s="290"/>
    </row>
    <row r="66" spans="2:64" ht="20.25" customHeight="1">
      <c r="B66" s="12">
        <f>((ROW()-17)+2)/3</f>
        <v>17</v>
      </c>
      <c r="C66" s="22"/>
      <c r="D66" s="29"/>
      <c r="E66" s="36"/>
      <c r="F66" s="42"/>
      <c r="G66" s="54"/>
      <c r="H66" s="64"/>
      <c r="I66" s="72"/>
      <c r="J66" s="80"/>
      <c r="K66" s="54"/>
      <c r="L66" s="94"/>
      <c r="M66" s="94"/>
      <c r="N66" s="64"/>
      <c r="O66" s="104"/>
      <c r="P66" s="111"/>
      <c r="Q66" s="118"/>
      <c r="R66" s="125"/>
      <c r="S66" s="130"/>
      <c r="T66" s="138" t="s">
        <v>44</v>
      </c>
      <c r="U66" s="148"/>
      <c r="V66" s="148"/>
      <c r="W66" s="161"/>
      <c r="X66" s="178"/>
      <c r="Y66" s="189"/>
      <c r="Z66" s="198"/>
      <c r="AA66" s="198"/>
      <c r="AB66" s="198"/>
      <c r="AC66" s="198"/>
      <c r="AD66" s="198"/>
      <c r="AE66" s="222"/>
      <c r="AF66" s="189"/>
      <c r="AG66" s="198"/>
      <c r="AH66" s="198"/>
      <c r="AI66" s="198"/>
      <c r="AJ66" s="198"/>
      <c r="AK66" s="198"/>
      <c r="AL66" s="222"/>
      <c r="AM66" s="189"/>
      <c r="AN66" s="198"/>
      <c r="AO66" s="198"/>
      <c r="AP66" s="198"/>
      <c r="AQ66" s="198"/>
      <c r="AR66" s="198"/>
      <c r="AS66" s="222"/>
      <c r="AT66" s="189"/>
      <c r="AU66" s="198"/>
      <c r="AV66" s="198"/>
      <c r="AW66" s="198"/>
      <c r="AX66" s="198"/>
      <c r="AY66" s="198"/>
      <c r="AZ66" s="222"/>
      <c r="BA66" s="189"/>
      <c r="BB66" s="199"/>
      <c r="BC66" s="246"/>
      <c r="BD66" s="255"/>
      <c r="BE66" s="260"/>
      <c r="BF66" s="269"/>
      <c r="BG66" s="276"/>
      <c r="BH66" s="282"/>
      <c r="BI66" s="111"/>
      <c r="BJ66" s="111"/>
      <c r="BK66" s="111"/>
      <c r="BL66" s="291"/>
    </row>
    <row r="67" spans="2:64" ht="20.25" customHeight="1">
      <c r="B67" s="10"/>
      <c r="C67" s="21"/>
      <c r="D67" s="29"/>
      <c r="E67" s="36"/>
      <c r="F67" s="42"/>
      <c r="G67" s="53"/>
      <c r="H67" s="63"/>
      <c r="I67" s="71"/>
      <c r="J67" s="79"/>
      <c r="K67" s="53"/>
      <c r="L67" s="93"/>
      <c r="M67" s="93"/>
      <c r="N67" s="63"/>
      <c r="O67" s="102"/>
      <c r="P67" s="109"/>
      <c r="Q67" s="116"/>
      <c r="R67" s="124" t="str">
        <f>G66&amp;I66</f>
        <v/>
      </c>
      <c r="S67" s="131"/>
      <c r="T67" s="136" t="s">
        <v>121</v>
      </c>
      <c r="U67" s="145"/>
      <c r="V67" s="145"/>
      <c r="W67" s="158"/>
      <c r="X67" s="173"/>
      <c r="Y67" s="187" t="str">
        <f>IF(Y66="","",VLOOKUP(Y66,'（ユニット型）シフト記号表'!$C$5:$W$46,21,FALSE))</f>
        <v/>
      </c>
      <c r="Z67" s="196" t="str">
        <f>IF(Z66="","",VLOOKUP(Z66,'（ユニット型）シフト記号表'!$C$5:$W$46,21,FALSE))</f>
        <v/>
      </c>
      <c r="AA67" s="196" t="str">
        <f>IF(AA66="","",VLOOKUP(AA66,'（ユニット型）シフト記号表'!$C$5:$W$46,21,FALSE))</f>
        <v/>
      </c>
      <c r="AB67" s="196" t="str">
        <f>IF(AB66="","",VLOOKUP(AB66,'（ユニット型）シフト記号表'!$C$5:$W$46,21,FALSE))</f>
        <v/>
      </c>
      <c r="AC67" s="196" t="str">
        <f>IF(AC66="","",VLOOKUP(AC66,'（ユニット型）シフト記号表'!$C$5:$W$46,21,FALSE))</f>
        <v/>
      </c>
      <c r="AD67" s="196" t="str">
        <f>IF(AD66="","",VLOOKUP(AD66,'（ユニット型）シフト記号表'!$C$5:$W$46,21,FALSE))</f>
        <v/>
      </c>
      <c r="AE67" s="220" t="str">
        <f>IF(AE66="","",VLOOKUP(AE66,'（ユニット型）シフト記号表'!$C$5:$W$46,21,FALSE))</f>
        <v/>
      </c>
      <c r="AF67" s="187" t="str">
        <f>IF(AF66="","",VLOOKUP(AF66,'（ユニット型）シフト記号表'!$C$5:$W$46,21,FALSE))</f>
        <v/>
      </c>
      <c r="AG67" s="196" t="str">
        <f>IF(AG66="","",VLOOKUP(AG66,'（ユニット型）シフト記号表'!$C$5:$W$46,21,FALSE))</f>
        <v/>
      </c>
      <c r="AH67" s="196" t="str">
        <f>IF(AH66="","",VLOOKUP(AH66,'（ユニット型）シフト記号表'!$C$5:$W$46,21,FALSE))</f>
        <v/>
      </c>
      <c r="AI67" s="196" t="str">
        <f>IF(AI66="","",VLOOKUP(AI66,'（ユニット型）シフト記号表'!$C$5:$W$46,21,FALSE))</f>
        <v/>
      </c>
      <c r="AJ67" s="196" t="str">
        <f>IF(AJ66="","",VLOOKUP(AJ66,'（ユニット型）シフト記号表'!$C$5:$W$46,21,FALSE))</f>
        <v/>
      </c>
      <c r="AK67" s="196" t="str">
        <f>IF(AK66="","",VLOOKUP(AK66,'（ユニット型）シフト記号表'!$C$5:$W$46,21,FALSE))</f>
        <v/>
      </c>
      <c r="AL67" s="220" t="str">
        <f>IF(AL66="","",VLOOKUP(AL66,'（ユニット型）シフト記号表'!$C$5:$W$46,21,FALSE))</f>
        <v/>
      </c>
      <c r="AM67" s="187" t="str">
        <f>IF(AM66="","",VLOOKUP(AM66,'（ユニット型）シフト記号表'!$C$5:$W$46,21,FALSE))</f>
        <v/>
      </c>
      <c r="AN67" s="196" t="str">
        <f>IF(AN66="","",VLOOKUP(AN66,'（ユニット型）シフト記号表'!$C$5:$W$46,21,FALSE))</f>
        <v/>
      </c>
      <c r="AO67" s="196" t="str">
        <f>IF(AO66="","",VLOOKUP(AO66,'（ユニット型）シフト記号表'!$C$5:$W$46,21,FALSE))</f>
        <v/>
      </c>
      <c r="AP67" s="196" t="str">
        <f>IF(AP66="","",VLOOKUP(AP66,'（ユニット型）シフト記号表'!$C$5:$W$46,21,FALSE))</f>
        <v/>
      </c>
      <c r="AQ67" s="196" t="str">
        <f>IF(AQ66="","",VLOOKUP(AQ66,'（ユニット型）シフト記号表'!$C$5:$W$46,21,FALSE))</f>
        <v/>
      </c>
      <c r="AR67" s="196" t="str">
        <f>IF(AR66="","",VLOOKUP(AR66,'（ユニット型）シフト記号表'!$C$5:$W$46,21,FALSE))</f>
        <v/>
      </c>
      <c r="AS67" s="220" t="str">
        <f>IF(AS66="","",VLOOKUP(AS66,'（ユニット型）シフト記号表'!$C$5:$W$46,21,FALSE))</f>
        <v/>
      </c>
      <c r="AT67" s="187" t="str">
        <f>IF(AT66="","",VLOOKUP(AT66,'（ユニット型）シフト記号表'!$C$5:$W$46,21,FALSE))</f>
        <v/>
      </c>
      <c r="AU67" s="196" t="str">
        <f>IF(AU66="","",VLOOKUP(AU66,'（ユニット型）シフト記号表'!$C$5:$W$46,21,FALSE))</f>
        <v/>
      </c>
      <c r="AV67" s="196" t="str">
        <f>IF(AV66="","",VLOOKUP(AV66,'（ユニット型）シフト記号表'!$C$5:$W$46,21,FALSE))</f>
        <v/>
      </c>
      <c r="AW67" s="196" t="str">
        <f>IF(AW66="","",VLOOKUP(AW66,'（ユニット型）シフト記号表'!$C$5:$W$46,21,FALSE))</f>
        <v/>
      </c>
      <c r="AX67" s="196" t="str">
        <f>IF(AX66="","",VLOOKUP(AX66,'（ユニット型）シフト記号表'!$C$5:$W$46,21,FALSE))</f>
        <v/>
      </c>
      <c r="AY67" s="196" t="str">
        <f>IF(AY66="","",VLOOKUP(AY66,'（ユニット型）シフト記号表'!$C$5:$W$46,21,FALSE))</f>
        <v/>
      </c>
      <c r="AZ67" s="220" t="str">
        <f>IF(AZ66="","",VLOOKUP(AZ66,'（ユニット型）シフト記号表'!$C$5:$W$46,21,FALSE))</f>
        <v/>
      </c>
      <c r="BA67" s="187" t="str">
        <f>IF(BA66="","",VLOOKUP(BA66,'（ユニット型）シフト記号表'!$C$5:$W$46,21,FALSE))</f>
        <v/>
      </c>
      <c r="BB67" s="196" t="str">
        <f>IF(BB66="","",VLOOKUP(BB66,'（ユニット型）シフト記号表'!$C$5:$W$46,21,FALSE))</f>
        <v/>
      </c>
      <c r="BC67" s="244" t="str">
        <f>IF(BC66="","",VLOOKUP(BC66,'（ユニット型）シフト記号表'!$C$5:$W$46,21,FALSE))</f>
        <v/>
      </c>
      <c r="BD67" s="253">
        <f>IF($BG$3="計画",SUM(Y67:AZ67),IF($BG$3="実績",SUM(Y67:BC67),""))</f>
        <v>0</v>
      </c>
      <c r="BE67" s="258"/>
      <c r="BF67" s="267">
        <f>IF($BG$3="計画",BD67/4,IF($BG$3="実績",(BD67/($L$10/7)),""))</f>
        <v>0</v>
      </c>
      <c r="BG67" s="274"/>
      <c r="BH67" s="280"/>
      <c r="BI67" s="109"/>
      <c r="BJ67" s="109"/>
      <c r="BK67" s="109"/>
      <c r="BL67" s="289"/>
    </row>
    <row r="68" spans="2:64" ht="20.25" customHeight="1">
      <c r="B68" s="11"/>
      <c r="C68" s="21"/>
      <c r="D68" s="29"/>
      <c r="E68" s="36"/>
      <c r="F68" s="42"/>
      <c r="G68" s="55"/>
      <c r="H68" s="65"/>
      <c r="I68" s="73"/>
      <c r="J68" s="81"/>
      <c r="K68" s="55"/>
      <c r="L68" s="95"/>
      <c r="M68" s="95"/>
      <c r="N68" s="65"/>
      <c r="O68" s="103"/>
      <c r="P68" s="110"/>
      <c r="Q68" s="117"/>
      <c r="R68" s="126"/>
      <c r="S68" s="132" t="str">
        <f>G66&amp;I66</f>
        <v/>
      </c>
      <c r="T68" s="137" t="s">
        <v>162</v>
      </c>
      <c r="U68" s="150"/>
      <c r="V68" s="150"/>
      <c r="W68" s="163"/>
      <c r="X68" s="179"/>
      <c r="Y68" s="188" t="str">
        <f>IF(Y66="","",VLOOKUP(Y66,'（ユニット型）シフト記号表'!$C$5:$Y$46,23,FALSE))</f>
        <v/>
      </c>
      <c r="Z68" s="197" t="str">
        <f>IF(Z66="","",VLOOKUP(Z66,'（ユニット型）シフト記号表'!$C$5:$Y$46,23,FALSE))</f>
        <v/>
      </c>
      <c r="AA68" s="197" t="str">
        <f>IF(AA66="","",VLOOKUP(AA66,'（ユニット型）シフト記号表'!$C$5:$Y$46,23,FALSE))</f>
        <v/>
      </c>
      <c r="AB68" s="197" t="str">
        <f>IF(AB66="","",VLOOKUP(AB66,'（ユニット型）シフト記号表'!$C$5:$Y$46,23,FALSE))</f>
        <v/>
      </c>
      <c r="AC68" s="197" t="str">
        <f>IF(AC66="","",VLOOKUP(AC66,'（ユニット型）シフト記号表'!$C$5:$Y$46,23,FALSE))</f>
        <v/>
      </c>
      <c r="AD68" s="197" t="str">
        <f>IF(AD66="","",VLOOKUP(AD66,'（ユニット型）シフト記号表'!$C$5:$Y$46,23,FALSE))</f>
        <v/>
      </c>
      <c r="AE68" s="221" t="str">
        <f>IF(AE66="","",VLOOKUP(AE66,'（ユニット型）シフト記号表'!$C$5:$Y$46,23,FALSE))</f>
        <v/>
      </c>
      <c r="AF68" s="188" t="str">
        <f>IF(AF66="","",VLOOKUP(AF66,'（ユニット型）シフト記号表'!$C$5:$Y$46,23,FALSE))</f>
        <v/>
      </c>
      <c r="AG68" s="197" t="str">
        <f>IF(AG66="","",VLOOKUP(AG66,'（ユニット型）シフト記号表'!$C$5:$Y$46,23,FALSE))</f>
        <v/>
      </c>
      <c r="AH68" s="197" t="str">
        <f>IF(AH66="","",VLOOKUP(AH66,'（ユニット型）シフト記号表'!$C$5:$Y$46,23,FALSE))</f>
        <v/>
      </c>
      <c r="AI68" s="197" t="str">
        <f>IF(AI66="","",VLOOKUP(AI66,'（ユニット型）シフト記号表'!$C$5:$Y$46,23,FALSE))</f>
        <v/>
      </c>
      <c r="AJ68" s="197" t="str">
        <f>IF(AJ66="","",VLOOKUP(AJ66,'（ユニット型）シフト記号表'!$C$5:$Y$46,23,FALSE))</f>
        <v/>
      </c>
      <c r="AK68" s="197" t="str">
        <f>IF(AK66="","",VLOOKUP(AK66,'（ユニット型）シフト記号表'!$C$5:$Y$46,23,FALSE))</f>
        <v/>
      </c>
      <c r="AL68" s="221" t="str">
        <f>IF(AL66="","",VLOOKUP(AL66,'（ユニット型）シフト記号表'!$C$5:$Y$46,23,FALSE))</f>
        <v/>
      </c>
      <c r="AM68" s="188" t="str">
        <f>IF(AM66="","",VLOOKUP(AM66,'（ユニット型）シフト記号表'!$C$5:$Y$46,23,FALSE))</f>
        <v/>
      </c>
      <c r="AN68" s="197" t="str">
        <f>IF(AN66="","",VLOOKUP(AN66,'（ユニット型）シフト記号表'!$C$5:$Y$46,23,FALSE))</f>
        <v/>
      </c>
      <c r="AO68" s="197" t="str">
        <f>IF(AO66="","",VLOOKUP(AO66,'（ユニット型）シフト記号表'!$C$5:$Y$46,23,FALSE))</f>
        <v/>
      </c>
      <c r="AP68" s="197" t="str">
        <f>IF(AP66="","",VLOOKUP(AP66,'（ユニット型）シフト記号表'!$C$5:$Y$46,23,FALSE))</f>
        <v/>
      </c>
      <c r="AQ68" s="197" t="str">
        <f>IF(AQ66="","",VLOOKUP(AQ66,'（ユニット型）シフト記号表'!$C$5:$Y$46,23,FALSE))</f>
        <v/>
      </c>
      <c r="AR68" s="197" t="str">
        <f>IF(AR66="","",VLOOKUP(AR66,'（ユニット型）シフト記号表'!$C$5:$Y$46,23,FALSE))</f>
        <v/>
      </c>
      <c r="AS68" s="221" t="str">
        <f>IF(AS66="","",VLOOKUP(AS66,'（ユニット型）シフト記号表'!$C$5:$Y$46,23,FALSE))</f>
        <v/>
      </c>
      <c r="AT68" s="188" t="str">
        <f>IF(AT66="","",VLOOKUP(AT66,'（ユニット型）シフト記号表'!$C$5:$Y$46,23,FALSE))</f>
        <v/>
      </c>
      <c r="AU68" s="197" t="str">
        <f>IF(AU66="","",VLOOKUP(AU66,'（ユニット型）シフト記号表'!$C$5:$Y$46,23,FALSE))</f>
        <v/>
      </c>
      <c r="AV68" s="197" t="str">
        <f>IF(AV66="","",VLOOKUP(AV66,'（ユニット型）シフト記号表'!$C$5:$Y$46,23,FALSE))</f>
        <v/>
      </c>
      <c r="AW68" s="197" t="str">
        <f>IF(AW66="","",VLOOKUP(AW66,'（ユニット型）シフト記号表'!$C$5:$Y$46,23,FALSE))</f>
        <v/>
      </c>
      <c r="AX68" s="197" t="str">
        <f>IF(AX66="","",VLOOKUP(AX66,'（ユニット型）シフト記号表'!$C$5:$Y$46,23,FALSE))</f>
        <v/>
      </c>
      <c r="AY68" s="197" t="str">
        <f>IF(AY66="","",VLOOKUP(AY66,'（ユニット型）シフト記号表'!$C$5:$Y$46,23,FALSE))</f>
        <v/>
      </c>
      <c r="AZ68" s="221" t="str">
        <f>IF(AZ66="","",VLOOKUP(AZ66,'（ユニット型）シフト記号表'!$C$5:$Y$46,23,FALSE))</f>
        <v/>
      </c>
      <c r="BA68" s="188" t="str">
        <f>IF(BA66="","",VLOOKUP(BA66,'（ユニット型）シフト記号表'!$C$5:$Y$46,23,FALSE))</f>
        <v/>
      </c>
      <c r="BB68" s="197" t="str">
        <f>IF(BB66="","",VLOOKUP(BB66,'（ユニット型）シフト記号表'!$C$5:$Y$46,23,FALSE))</f>
        <v/>
      </c>
      <c r="BC68" s="245" t="str">
        <f>IF(BC66="","",VLOOKUP(BC66,'（ユニット型）シフト記号表'!$C$5:$Y$46,23,FALSE))</f>
        <v/>
      </c>
      <c r="BD68" s="254">
        <f>IF($BG$3="計画",SUM(Y68:AZ68),IF($BG$3="実績",SUM(Y68:BC68),""))</f>
        <v>0</v>
      </c>
      <c r="BE68" s="259"/>
      <c r="BF68" s="268">
        <f>IF($BG$3="計画",BD68/4,IF($BG$3="実績",(BD68/($L$10/7)),""))</f>
        <v>0</v>
      </c>
      <c r="BG68" s="275"/>
      <c r="BH68" s="281"/>
      <c r="BI68" s="110"/>
      <c r="BJ68" s="110"/>
      <c r="BK68" s="110"/>
      <c r="BL68" s="290"/>
    </row>
    <row r="69" spans="2:64" ht="20.25" customHeight="1">
      <c r="B69" s="12">
        <f>((ROW()-17)+2)/3</f>
        <v>18</v>
      </c>
      <c r="C69" s="22"/>
      <c r="D69" s="29"/>
      <c r="E69" s="36"/>
      <c r="F69" s="42"/>
      <c r="G69" s="54"/>
      <c r="H69" s="64"/>
      <c r="I69" s="72"/>
      <c r="J69" s="80"/>
      <c r="K69" s="54"/>
      <c r="L69" s="94"/>
      <c r="M69" s="94"/>
      <c r="N69" s="64"/>
      <c r="O69" s="104"/>
      <c r="P69" s="111"/>
      <c r="Q69" s="118"/>
      <c r="R69" s="125"/>
      <c r="S69" s="130"/>
      <c r="T69" s="138" t="s">
        <v>44</v>
      </c>
      <c r="U69" s="148"/>
      <c r="V69" s="148"/>
      <c r="W69" s="161"/>
      <c r="X69" s="178"/>
      <c r="Y69" s="189"/>
      <c r="Z69" s="198"/>
      <c r="AA69" s="198"/>
      <c r="AB69" s="198"/>
      <c r="AC69" s="198"/>
      <c r="AD69" s="198"/>
      <c r="AE69" s="222"/>
      <c r="AF69" s="189"/>
      <c r="AG69" s="198"/>
      <c r="AH69" s="198"/>
      <c r="AI69" s="198"/>
      <c r="AJ69" s="198"/>
      <c r="AK69" s="198"/>
      <c r="AL69" s="222"/>
      <c r="AM69" s="189"/>
      <c r="AN69" s="198"/>
      <c r="AO69" s="198"/>
      <c r="AP69" s="198"/>
      <c r="AQ69" s="198"/>
      <c r="AR69" s="198"/>
      <c r="AS69" s="222"/>
      <c r="AT69" s="189"/>
      <c r="AU69" s="198"/>
      <c r="AV69" s="198"/>
      <c r="AW69" s="198"/>
      <c r="AX69" s="198"/>
      <c r="AY69" s="198"/>
      <c r="AZ69" s="222"/>
      <c r="BA69" s="189"/>
      <c r="BB69" s="199"/>
      <c r="BC69" s="246"/>
      <c r="BD69" s="255"/>
      <c r="BE69" s="260"/>
      <c r="BF69" s="269"/>
      <c r="BG69" s="276"/>
      <c r="BH69" s="282"/>
      <c r="BI69" s="111"/>
      <c r="BJ69" s="111"/>
      <c r="BK69" s="111"/>
      <c r="BL69" s="291"/>
    </row>
    <row r="70" spans="2:64" ht="20.25" customHeight="1">
      <c r="B70" s="10"/>
      <c r="C70" s="21"/>
      <c r="D70" s="29"/>
      <c r="E70" s="36"/>
      <c r="F70" s="42"/>
      <c r="G70" s="53"/>
      <c r="H70" s="63"/>
      <c r="I70" s="71"/>
      <c r="J70" s="79"/>
      <c r="K70" s="53"/>
      <c r="L70" s="93"/>
      <c r="M70" s="93"/>
      <c r="N70" s="63"/>
      <c r="O70" s="102"/>
      <c r="P70" s="109"/>
      <c r="Q70" s="116"/>
      <c r="R70" s="124" t="str">
        <f>G69&amp;I69</f>
        <v/>
      </c>
      <c r="S70" s="131"/>
      <c r="T70" s="136" t="s">
        <v>121</v>
      </c>
      <c r="U70" s="145"/>
      <c r="V70" s="145"/>
      <c r="W70" s="158"/>
      <c r="X70" s="173"/>
      <c r="Y70" s="187" t="str">
        <f>IF(Y69="","",VLOOKUP(Y69,'（ユニット型）シフト記号表'!$C$5:$W$46,21,FALSE))</f>
        <v/>
      </c>
      <c r="Z70" s="196" t="str">
        <f>IF(Z69="","",VLOOKUP(Z69,'（ユニット型）シフト記号表'!$C$5:$W$46,21,FALSE))</f>
        <v/>
      </c>
      <c r="AA70" s="196" t="str">
        <f>IF(AA69="","",VLOOKUP(AA69,'（ユニット型）シフト記号表'!$C$5:$W$46,21,FALSE))</f>
        <v/>
      </c>
      <c r="AB70" s="196" t="str">
        <f>IF(AB69="","",VLOOKUP(AB69,'（ユニット型）シフト記号表'!$C$5:$W$46,21,FALSE))</f>
        <v/>
      </c>
      <c r="AC70" s="196" t="str">
        <f>IF(AC69="","",VLOOKUP(AC69,'（ユニット型）シフト記号表'!$C$5:$W$46,21,FALSE))</f>
        <v/>
      </c>
      <c r="AD70" s="196" t="str">
        <f>IF(AD69="","",VLOOKUP(AD69,'（ユニット型）シフト記号表'!$C$5:$W$46,21,FALSE))</f>
        <v/>
      </c>
      <c r="AE70" s="220" t="str">
        <f>IF(AE69="","",VLOOKUP(AE69,'（ユニット型）シフト記号表'!$C$5:$W$46,21,FALSE))</f>
        <v/>
      </c>
      <c r="AF70" s="187" t="str">
        <f>IF(AF69="","",VLOOKUP(AF69,'（ユニット型）シフト記号表'!$C$5:$W$46,21,FALSE))</f>
        <v/>
      </c>
      <c r="AG70" s="196" t="str">
        <f>IF(AG69="","",VLOOKUP(AG69,'（ユニット型）シフト記号表'!$C$5:$W$46,21,FALSE))</f>
        <v/>
      </c>
      <c r="AH70" s="196" t="str">
        <f>IF(AH69="","",VLOOKUP(AH69,'（ユニット型）シフト記号表'!$C$5:$W$46,21,FALSE))</f>
        <v/>
      </c>
      <c r="AI70" s="196" t="str">
        <f>IF(AI69="","",VLOOKUP(AI69,'（ユニット型）シフト記号表'!$C$5:$W$46,21,FALSE))</f>
        <v/>
      </c>
      <c r="AJ70" s="196" t="str">
        <f>IF(AJ69="","",VLOOKUP(AJ69,'（ユニット型）シフト記号表'!$C$5:$W$46,21,FALSE))</f>
        <v/>
      </c>
      <c r="AK70" s="196" t="str">
        <f>IF(AK69="","",VLOOKUP(AK69,'（ユニット型）シフト記号表'!$C$5:$W$46,21,FALSE))</f>
        <v/>
      </c>
      <c r="AL70" s="220" t="str">
        <f>IF(AL69="","",VLOOKUP(AL69,'（ユニット型）シフト記号表'!$C$5:$W$46,21,FALSE))</f>
        <v/>
      </c>
      <c r="AM70" s="187" t="str">
        <f>IF(AM69="","",VLOOKUP(AM69,'（ユニット型）シフト記号表'!$C$5:$W$46,21,FALSE))</f>
        <v/>
      </c>
      <c r="AN70" s="196" t="str">
        <f>IF(AN69="","",VLOOKUP(AN69,'（ユニット型）シフト記号表'!$C$5:$W$46,21,FALSE))</f>
        <v/>
      </c>
      <c r="AO70" s="196" t="str">
        <f>IF(AO69="","",VLOOKUP(AO69,'（ユニット型）シフト記号表'!$C$5:$W$46,21,FALSE))</f>
        <v/>
      </c>
      <c r="AP70" s="196" t="str">
        <f>IF(AP69="","",VLOOKUP(AP69,'（ユニット型）シフト記号表'!$C$5:$W$46,21,FALSE))</f>
        <v/>
      </c>
      <c r="AQ70" s="196" t="str">
        <f>IF(AQ69="","",VLOOKUP(AQ69,'（ユニット型）シフト記号表'!$C$5:$W$46,21,FALSE))</f>
        <v/>
      </c>
      <c r="AR70" s="196" t="str">
        <f>IF(AR69="","",VLOOKUP(AR69,'（ユニット型）シフト記号表'!$C$5:$W$46,21,FALSE))</f>
        <v/>
      </c>
      <c r="AS70" s="220" t="str">
        <f>IF(AS69="","",VLOOKUP(AS69,'（ユニット型）シフト記号表'!$C$5:$W$46,21,FALSE))</f>
        <v/>
      </c>
      <c r="AT70" s="187" t="str">
        <f>IF(AT69="","",VLOOKUP(AT69,'（ユニット型）シフト記号表'!$C$5:$W$46,21,FALSE))</f>
        <v/>
      </c>
      <c r="AU70" s="196" t="str">
        <f>IF(AU69="","",VLOOKUP(AU69,'（ユニット型）シフト記号表'!$C$5:$W$46,21,FALSE))</f>
        <v/>
      </c>
      <c r="AV70" s="196" t="str">
        <f>IF(AV69="","",VLOOKUP(AV69,'（ユニット型）シフト記号表'!$C$5:$W$46,21,FALSE))</f>
        <v/>
      </c>
      <c r="AW70" s="196" t="str">
        <f>IF(AW69="","",VLOOKUP(AW69,'（ユニット型）シフト記号表'!$C$5:$W$46,21,FALSE))</f>
        <v/>
      </c>
      <c r="AX70" s="196" t="str">
        <f>IF(AX69="","",VLOOKUP(AX69,'（ユニット型）シフト記号表'!$C$5:$W$46,21,FALSE))</f>
        <v/>
      </c>
      <c r="AY70" s="196" t="str">
        <f>IF(AY69="","",VLOOKUP(AY69,'（ユニット型）シフト記号表'!$C$5:$W$46,21,FALSE))</f>
        <v/>
      </c>
      <c r="AZ70" s="220" t="str">
        <f>IF(AZ69="","",VLOOKUP(AZ69,'（ユニット型）シフト記号表'!$C$5:$W$46,21,FALSE))</f>
        <v/>
      </c>
      <c r="BA70" s="187" t="str">
        <f>IF(BA69="","",VLOOKUP(BA69,'（ユニット型）シフト記号表'!$C$5:$W$46,21,FALSE))</f>
        <v/>
      </c>
      <c r="BB70" s="196" t="str">
        <f>IF(BB69="","",VLOOKUP(BB69,'（ユニット型）シフト記号表'!$C$5:$W$46,21,FALSE))</f>
        <v/>
      </c>
      <c r="BC70" s="244" t="str">
        <f>IF(BC69="","",VLOOKUP(BC69,'（ユニット型）シフト記号表'!$C$5:$W$46,21,FALSE))</f>
        <v/>
      </c>
      <c r="BD70" s="253">
        <f>IF($BG$3="計画",SUM(Y70:AZ70),IF($BG$3="実績",SUM(Y70:BC70),""))</f>
        <v>0</v>
      </c>
      <c r="BE70" s="258"/>
      <c r="BF70" s="267">
        <f>IF($BG$3="計画",BD70/4,IF($BG$3="実績",(BD70/($L$10/7)),""))</f>
        <v>0</v>
      </c>
      <c r="BG70" s="274"/>
      <c r="BH70" s="280"/>
      <c r="BI70" s="109"/>
      <c r="BJ70" s="109"/>
      <c r="BK70" s="109"/>
      <c r="BL70" s="289"/>
    </row>
    <row r="71" spans="2:64" ht="20.25" customHeight="1">
      <c r="B71" s="11"/>
      <c r="C71" s="21"/>
      <c r="D71" s="29"/>
      <c r="E71" s="36"/>
      <c r="F71" s="42"/>
      <c r="G71" s="55"/>
      <c r="H71" s="65"/>
      <c r="I71" s="73"/>
      <c r="J71" s="81"/>
      <c r="K71" s="55"/>
      <c r="L71" s="95"/>
      <c r="M71" s="95"/>
      <c r="N71" s="65"/>
      <c r="O71" s="103"/>
      <c r="P71" s="110"/>
      <c r="Q71" s="117"/>
      <c r="R71" s="126"/>
      <c r="S71" s="132" t="str">
        <f>G69&amp;I69</f>
        <v/>
      </c>
      <c r="T71" s="137" t="s">
        <v>162</v>
      </c>
      <c r="U71" s="150"/>
      <c r="V71" s="150"/>
      <c r="W71" s="163"/>
      <c r="X71" s="179"/>
      <c r="Y71" s="188" t="str">
        <f>IF(Y69="","",VLOOKUP(Y69,'（ユニット型）シフト記号表'!$C$5:$Y$46,23,FALSE))</f>
        <v/>
      </c>
      <c r="Z71" s="197" t="str">
        <f>IF(Z69="","",VLOOKUP(Z69,'（ユニット型）シフト記号表'!$C$5:$Y$46,23,FALSE))</f>
        <v/>
      </c>
      <c r="AA71" s="197" t="str">
        <f>IF(AA69="","",VLOOKUP(AA69,'（ユニット型）シフト記号表'!$C$5:$Y$46,23,FALSE))</f>
        <v/>
      </c>
      <c r="AB71" s="197" t="str">
        <f>IF(AB69="","",VLOOKUP(AB69,'（ユニット型）シフト記号表'!$C$5:$Y$46,23,FALSE))</f>
        <v/>
      </c>
      <c r="AC71" s="197" t="str">
        <f>IF(AC69="","",VLOOKUP(AC69,'（ユニット型）シフト記号表'!$C$5:$Y$46,23,FALSE))</f>
        <v/>
      </c>
      <c r="AD71" s="197" t="str">
        <f>IF(AD69="","",VLOOKUP(AD69,'（ユニット型）シフト記号表'!$C$5:$Y$46,23,FALSE))</f>
        <v/>
      </c>
      <c r="AE71" s="221" t="str">
        <f>IF(AE69="","",VLOOKUP(AE69,'（ユニット型）シフト記号表'!$C$5:$Y$46,23,FALSE))</f>
        <v/>
      </c>
      <c r="AF71" s="188" t="str">
        <f>IF(AF69="","",VLOOKUP(AF69,'（ユニット型）シフト記号表'!$C$5:$Y$46,23,FALSE))</f>
        <v/>
      </c>
      <c r="AG71" s="197" t="str">
        <f>IF(AG69="","",VLOOKUP(AG69,'（ユニット型）シフト記号表'!$C$5:$Y$46,23,FALSE))</f>
        <v/>
      </c>
      <c r="AH71" s="197" t="str">
        <f>IF(AH69="","",VLOOKUP(AH69,'（ユニット型）シフト記号表'!$C$5:$Y$46,23,FALSE))</f>
        <v/>
      </c>
      <c r="AI71" s="197" t="str">
        <f>IF(AI69="","",VLOOKUP(AI69,'（ユニット型）シフト記号表'!$C$5:$Y$46,23,FALSE))</f>
        <v/>
      </c>
      <c r="AJ71" s="197" t="str">
        <f>IF(AJ69="","",VLOOKUP(AJ69,'（ユニット型）シフト記号表'!$C$5:$Y$46,23,FALSE))</f>
        <v/>
      </c>
      <c r="AK71" s="197" t="str">
        <f>IF(AK69="","",VLOOKUP(AK69,'（ユニット型）シフト記号表'!$C$5:$Y$46,23,FALSE))</f>
        <v/>
      </c>
      <c r="AL71" s="221" t="str">
        <f>IF(AL69="","",VLOOKUP(AL69,'（ユニット型）シフト記号表'!$C$5:$Y$46,23,FALSE))</f>
        <v/>
      </c>
      <c r="AM71" s="188" t="str">
        <f>IF(AM69="","",VLOOKUP(AM69,'（ユニット型）シフト記号表'!$C$5:$Y$46,23,FALSE))</f>
        <v/>
      </c>
      <c r="AN71" s="197" t="str">
        <f>IF(AN69="","",VLOOKUP(AN69,'（ユニット型）シフト記号表'!$C$5:$Y$46,23,FALSE))</f>
        <v/>
      </c>
      <c r="AO71" s="197" t="str">
        <f>IF(AO69="","",VLOOKUP(AO69,'（ユニット型）シフト記号表'!$C$5:$Y$46,23,FALSE))</f>
        <v/>
      </c>
      <c r="AP71" s="197" t="str">
        <f>IF(AP69="","",VLOOKUP(AP69,'（ユニット型）シフト記号表'!$C$5:$Y$46,23,FALSE))</f>
        <v/>
      </c>
      <c r="AQ71" s="197" t="str">
        <f>IF(AQ69="","",VLOOKUP(AQ69,'（ユニット型）シフト記号表'!$C$5:$Y$46,23,FALSE))</f>
        <v/>
      </c>
      <c r="AR71" s="197" t="str">
        <f>IF(AR69="","",VLOOKUP(AR69,'（ユニット型）シフト記号表'!$C$5:$Y$46,23,FALSE))</f>
        <v/>
      </c>
      <c r="AS71" s="221" t="str">
        <f>IF(AS69="","",VLOOKUP(AS69,'（ユニット型）シフト記号表'!$C$5:$Y$46,23,FALSE))</f>
        <v/>
      </c>
      <c r="AT71" s="188" t="str">
        <f>IF(AT69="","",VLOOKUP(AT69,'（ユニット型）シフト記号表'!$C$5:$Y$46,23,FALSE))</f>
        <v/>
      </c>
      <c r="AU71" s="197" t="str">
        <f>IF(AU69="","",VLOOKUP(AU69,'（ユニット型）シフト記号表'!$C$5:$Y$46,23,FALSE))</f>
        <v/>
      </c>
      <c r="AV71" s="197" t="str">
        <f>IF(AV69="","",VLOOKUP(AV69,'（ユニット型）シフト記号表'!$C$5:$Y$46,23,FALSE))</f>
        <v/>
      </c>
      <c r="AW71" s="197" t="str">
        <f>IF(AW69="","",VLOOKUP(AW69,'（ユニット型）シフト記号表'!$C$5:$Y$46,23,FALSE))</f>
        <v/>
      </c>
      <c r="AX71" s="197" t="str">
        <f>IF(AX69="","",VLOOKUP(AX69,'（ユニット型）シフト記号表'!$C$5:$Y$46,23,FALSE))</f>
        <v/>
      </c>
      <c r="AY71" s="197" t="str">
        <f>IF(AY69="","",VLOOKUP(AY69,'（ユニット型）シフト記号表'!$C$5:$Y$46,23,FALSE))</f>
        <v/>
      </c>
      <c r="AZ71" s="221" t="str">
        <f>IF(AZ69="","",VLOOKUP(AZ69,'（ユニット型）シフト記号表'!$C$5:$Y$46,23,FALSE))</f>
        <v/>
      </c>
      <c r="BA71" s="188" t="str">
        <f>IF(BA69="","",VLOOKUP(BA69,'（ユニット型）シフト記号表'!$C$5:$Y$46,23,FALSE))</f>
        <v/>
      </c>
      <c r="BB71" s="197" t="str">
        <f>IF(BB69="","",VLOOKUP(BB69,'（ユニット型）シフト記号表'!$C$5:$Y$46,23,FALSE))</f>
        <v/>
      </c>
      <c r="BC71" s="245" t="str">
        <f>IF(BC69="","",VLOOKUP(BC69,'（ユニット型）シフト記号表'!$C$5:$Y$46,23,FALSE))</f>
        <v/>
      </c>
      <c r="BD71" s="254">
        <f>IF($BG$3="計画",SUM(Y71:AZ71),IF($BG$3="実績",SUM(Y71:BC71),""))</f>
        <v>0</v>
      </c>
      <c r="BE71" s="259"/>
      <c r="BF71" s="268">
        <f>IF($BG$3="計画",BD71/4,IF($BG$3="実績",(BD71/($L$10/7)),""))</f>
        <v>0</v>
      </c>
      <c r="BG71" s="275"/>
      <c r="BH71" s="281"/>
      <c r="BI71" s="110"/>
      <c r="BJ71" s="110"/>
      <c r="BK71" s="110"/>
      <c r="BL71" s="290"/>
    </row>
    <row r="72" spans="2:64" ht="20.25" customHeight="1">
      <c r="B72" s="12">
        <f>((ROW()-17)+2)/3</f>
        <v>19</v>
      </c>
      <c r="C72" s="22"/>
      <c r="D72" s="29"/>
      <c r="E72" s="36"/>
      <c r="F72" s="42"/>
      <c r="G72" s="54"/>
      <c r="H72" s="64"/>
      <c r="I72" s="72"/>
      <c r="J72" s="80"/>
      <c r="K72" s="54"/>
      <c r="L72" s="94"/>
      <c r="M72" s="94"/>
      <c r="N72" s="64"/>
      <c r="O72" s="104"/>
      <c r="P72" s="111"/>
      <c r="Q72" s="118"/>
      <c r="R72" s="125"/>
      <c r="S72" s="130"/>
      <c r="T72" s="138" t="s">
        <v>44</v>
      </c>
      <c r="U72" s="147"/>
      <c r="V72" s="147"/>
      <c r="W72" s="160"/>
      <c r="X72" s="175"/>
      <c r="Y72" s="189"/>
      <c r="Z72" s="198"/>
      <c r="AA72" s="198"/>
      <c r="AB72" s="198"/>
      <c r="AC72" s="198"/>
      <c r="AD72" s="198"/>
      <c r="AE72" s="222"/>
      <c r="AF72" s="189"/>
      <c r="AG72" s="198"/>
      <c r="AH72" s="198"/>
      <c r="AI72" s="198"/>
      <c r="AJ72" s="198"/>
      <c r="AK72" s="198"/>
      <c r="AL72" s="222"/>
      <c r="AM72" s="189"/>
      <c r="AN72" s="198"/>
      <c r="AO72" s="198"/>
      <c r="AP72" s="198"/>
      <c r="AQ72" s="198"/>
      <c r="AR72" s="198"/>
      <c r="AS72" s="222"/>
      <c r="AT72" s="189"/>
      <c r="AU72" s="198"/>
      <c r="AV72" s="198"/>
      <c r="AW72" s="198"/>
      <c r="AX72" s="198"/>
      <c r="AY72" s="198"/>
      <c r="AZ72" s="222"/>
      <c r="BA72" s="189"/>
      <c r="BB72" s="199"/>
      <c r="BC72" s="246"/>
      <c r="BD72" s="255"/>
      <c r="BE72" s="260"/>
      <c r="BF72" s="269"/>
      <c r="BG72" s="276"/>
      <c r="BH72" s="282"/>
      <c r="BI72" s="111"/>
      <c r="BJ72" s="111"/>
      <c r="BK72" s="111"/>
      <c r="BL72" s="291"/>
    </row>
    <row r="73" spans="2:64" ht="20.25" customHeight="1">
      <c r="B73" s="10"/>
      <c r="C73" s="21"/>
      <c r="D73" s="29"/>
      <c r="E73" s="36"/>
      <c r="F73" s="42"/>
      <c r="G73" s="53"/>
      <c r="H73" s="63"/>
      <c r="I73" s="71"/>
      <c r="J73" s="79"/>
      <c r="K73" s="53"/>
      <c r="L73" s="93"/>
      <c r="M73" s="93"/>
      <c r="N73" s="63"/>
      <c r="O73" s="102"/>
      <c r="P73" s="109"/>
      <c r="Q73" s="116"/>
      <c r="R73" s="124" t="str">
        <f>G72&amp;I72</f>
        <v/>
      </c>
      <c r="S73" s="131"/>
      <c r="T73" s="136" t="s">
        <v>121</v>
      </c>
      <c r="U73" s="145"/>
      <c r="V73" s="145"/>
      <c r="W73" s="158"/>
      <c r="X73" s="173"/>
      <c r="Y73" s="187" t="str">
        <f>IF(Y72="","",VLOOKUP(Y72,'（ユニット型）シフト記号表'!$C$5:$W$46,21,FALSE))</f>
        <v/>
      </c>
      <c r="Z73" s="196" t="str">
        <f>IF(Z72="","",VLOOKUP(Z72,'（ユニット型）シフト記号表'!$C$5:$W$46,21,FALSE))</f>
        <v/>
      </c>
      <c r="AA73" s="196" t="str">
        <f>IF(AA72="","",VLOOKUP(AA72,'（ユニット型）シフト記号表'!$C$5:$W$46,21,FALSE))</f>
        <v/>
      </c>
      <c r="AB73" s="196" t="str">
        <f>IF(AB72="","",VLOOKUP(AB72,'（ユニット型）シフト記号表'!$C$5:$W$46,21,FALSE))</f>
        <v/>
      </c>
      <c r="AC73" s="196" t="str">
        <f>IF(AC72="","",VLOOKUP(AC72,'（ユニット型）シフト記号表'!$C$5:$W$46,21,FALSE))</f>
        <v/>
      </c>
      <c r="AD73" s="196" t="str">
        <f>IF(AD72="","",VLOOKUP(AD72,'（ユニット型）シフト記号表'!$C$5:$W$46,21,FALSE))</f>
        <v/>
      </c>
      <c r="AE73" s="220" t="str">
        <f>IF(AE72="","",VLOOKUP(AE72,'（ユニット型）シフト記号表'!$C$5:$W$46,21,FALSE))</f>
        <v/>
      </c>
      <c r="AF73" s="187" t="str">
        <f>IF(AF72="","",VLOOKUP(AF72,'（ユニット型）シフト記号表'!$C$5:$W$46,21,FALSE))</f>
        <v/>
      </c>
      <c r="AG73" s="196" t="str">
        <f>IF(AG72="","",VLOOKUP(AG72,'（ユニット型）シフト記号表'!$C$5:$W$46,21,FALSE))</f>
        <v/>
      </c>
      <c r="AH73" s="196" t="str">
        <f>IF(AH72="","",VLOOKUP(AH72,'（ユニット型）シフト記号表'!$C$5:$W$46,21,FALSE))</f>
        <v/>
      </c>
      <c r="AI73" s="196" t="str">
        <f>IF(AI72="","",VLOOKUP(AI72,'（ユニット型）シフト記号表'!$C$5:$W$46,21,FALSE))</f>
        <v/>
      </c>
      <c r="AJ73" s="196" t="str">
        <f>IF(AJ72="","",VLOOKUP(AJ72,'（ユニット型）シフト記号表'!$C$5:$W$46,21,FALSE))</f>
        <v/>
      </c>
      <c r="AK73" s="196" t="str">
        <f>IF(AK72="","",VLOOKUP(AK72,'（ユニット型）シフト記号表'!$C$5:$W$46,21,FALSE))</f>
        <v/>
      </c>
      <c r="AL73" s="220" t="str">
        <f>IF(AL72="","",VLOOKUP(AL72,'（ユニット型）シフト記号表'!$C$5:$W$46,21,FALSE))</f>
        <v/>
      </c>
      <c r="AM73" s="187" t="str">
        <f>IF(AM72="","",VLOOKUP(AM72,'（ユニット型）シフト記号表'!$C$5:$W$46,21,FALSE))</f>
        <v/>
      </c>
      <c r="AN73" s="196" t="str">
        <f>IF(AN72="","",VLOOKUP(AN72,'（ユニット型）シフト記号表'!$C$5:$W$46,21,FALSE))</f>
        <v/>
      </c>
      <c r="AO73" s="196" t="str">
        <f>IF(AO72="","",VLOOKUP(AO72,'（ユニット型）シフト記号表'!$C$5:$W$46,21,FALSE))</f>
        <v/>
      </c>
      <c r="AP73" s="196" t="str">
        <f>IF(AP72="","",VLOOKUP(AP72,'（ユニット型）シフト記号表'!$C$5:$W$46,21,FALSE))</f>
        <v/>
      </c>
      <c r="AQ73" s="196" t="str">
        <f>IF(AQ72="","",VLOOKUP(AQ72,'（ユニット型）シフト記号表'!$C$5:$W$46,21,FALSE))</f>
        <v/>
      </c>
      <c r="AR73" s="196" t="str">
        <f>IF(AR72="","",VLOOKUP(AR72,'（ユニット型）シフト記号表'!$C$5:$W$46,21,FALSE))</f>
        <v/>
      </c>
      <c r="AS73" s="220" t="str">
        <f>IF(AS72="","",VLOOKUP(AS72,'（ユニット型）シフト記号表'!$C$5:$W$46,21,FALSE))</f>
        <v/>
      </c>
      <c r="AT73" s="187" t="str">
        <f>IF(AT72="","",VLOOKUP(AT72,'（ユニット型）シフト記号表'!$C$5:$W$46,21,FALSE))</f>
        <v/>
      </c>
      <c r="AU73" s="196" t="str">
        <f>IF(AU72="","",VLOOKUP(AU72,'（ユニット型）シフト記号表'!$C$5:$W$46,21,FALSE))</f>
        <v/>
      </c>
      <c r="AV73" s="196" t="str">
        <f>IF(AV72="","",VLOOKUP(AV72,'（ユニット型）シフト記号表'!$C$5:$W$46,21,FALSE))</f>
        <v/>
      </c>
      <c r="AW73" s="196" t="str">
        <f>IF(AW72="","",VLOOKUP(AW72,'（ユニット型）シフト記号表'!$C$5:$W$46,21,FALSE))</f>
        <v/>
      </c>
      <c r="AX73" s="196" t="str">
        <f>IF(AX72="","",VLOOKUP(AX72,'（ユニット型）シフト記号表'!$C$5:$W$46,21,FALSE))</f>
        <v/>
      </c>
      <c r="AY73" s="196" t="str">
        <f>IF(AY72="","",VLOOKUP(AY72,'（ユニット型）シフト記号表'!$C$5:$W$46,21,FALSE))</f>
        <v/>
      </c>
      <c r="AZ73" s="220" t="str">
        <f>IF(AZ72="","",VLOOKUP(AZ72,'（ユニット型）シフト記号表'!$C$5:$W$46,21,FALSE))</f>
        <v/>
      </c>
      <c r="BA73" s="187" t="str">
        <f>IF(BA72="","",VLOOKUP(BA72,'（ユニット型）シフト記号表'!$C$5:$W$46,21,FALSE))</f>
        <v/>
      </c>
      <c r="BB73" s="196" t="str">
        <f>IF(BB72="","",VLOOKUP(BB72,'（ユニット型）シフト記号表'!$C$5:$W$46,21,FALSE))</f>
        <v/>
      </c>
      <c r="BC73" s="244" t="str">
        <f>IF(BC72="","",VLOOKUP(BC72,'（ユニット型）シフト記号表'!$C$5:$W$46,21,FALSE))</f>
        <v/>
      </c>
      <c r="BD73" s="253">
        <f>IF($BG$3="計画",SUM(Y73:AZ73),IF($BG$3="実績",SUM(Y73:BC73),""))</f>
        <v>0</v>
      </c>
      <c r="BE73" s="258"/>
      <c r="BF73" s="267">
        <f>IF($BG$3="計画",BD73/4,IF($BG$3="実績",(BD73/($L$10/7)),""))</f>
        <v>0</v>
      </c>
      <c r="BG73" s="274"/>
      <c r="BH73" s="280"/>
      <c r="BI73" s="109"/>
      <c r="BJ73" s="109"/>
      <c r="BK73" s="109"/>
      <c r="BL73" s="289"/>
    </row>
    <row r="74" spans="2:64" ht="20.25" customHeight="1">
      <c r="B74" s="11"/>
      <c r="C74" s="21"/>
      <c r="D74" s="29"/>
      <c r="E74" s="36"/>
      <c r="F74" s="42"/>
      <c r="G74" s="55"/>
      <c r="H74" s="65"/>
      <c r="I74" s="73"/>
      <c r="J74" s="81"/>
      <c r="K74" s="55"/>
      <c r="L74" s="95"/>
      <c r="M74" s="95"/>
      <c r="N74" s="65"/>
      <c r="O74" s="103"/>
      <c r="P74" s="110"/>
      <c r="Q74" s="117"/>
      <c r="R74" s="126"/>
      <c r="S74" s="132" t="str">
        <f>G72&amp;I72</f>
        <v/>
      </c>
      <c r="T74" s="139" t="s">
        <v>162</v>
      </c>
      <c r="U74" s="150"/>
      <c r="V74" s="150"/>
      <c r="W74" s="163"/>
      <c r="X74" s="179"/>
      <c r="Y74" s="188" t="str">
        <f>IF(Y72="","",VLOOKUP(Y72,'（ユニット型）シフト記号表'!$C$5:$Y$46,23,FALSE))</f>
        <v/>
      </c>
      <c r="Z74" s="197" t="str">
        <f>IF(Z72="","",VLOOKUP(Z72,'（ユニット型）シフト記号表'!$C$5:$Y$46,23,FALSE))</f>
        <v/>
      </c>
      <c r="AA74" s="197" t="str">
        <f>IF(AA72="","",VLOOKUP(AA72,'（ユニット型）シフト記号表'!$C$5:$Y$46,23,FALSE))</f>
        <v/>
      </c>
      <c r="AB74" s="197" t="str">
        <f>IF(AB72="","",VLOOKUP(AB72,'（ユニット型）シフト記号表'!$C$5:$Y$46,23,FALSE))</f>
        <v/>
      </c>
      <c r="AC74" s="197" t="str">
        <f>IF(AC72="","",VLOOKUP(AC72,'（ユニット型）シフト記号表'!$C$5:$Y$46,23,FALSE))</f>
        <v/>
      </c>
      <c r="AD74" s="197" t="str">
        <f>IF(AD72="","",VLOOKUP(AD72,'（ユニット型）シフト記号表'!$C$5:$Y$46,23,FALSE))</f>
        <v/>
      </c>
      <c r="AE74" s="221" t="str">
        <f>IF(AE72="","",VLOOKUP(AE72,'（ユニット型）シフト記号表'!$C$5:$Y$46,23,FALSE))</f>
        <v/>
      </c>
      <c r="AF74" s="188" t="str">
        <f>IF(AF72="","",VLOOKUP(AF72,'（ユニット型）シフト記号表'!$C$5:$Y$46,23,FALSE))</f>
        <v/>
      </c>
      <c r="AG74" s="197" t="str">
        <f>IF(AG72="","",VLOOKUP(AG72,'（ユニット型）シフト記号表'!$C$5:$Y$46,23,FALSE))</f>
        <v/>
      </c>
      <c r="AH74" s="197" t="str">
        <f>IF(AH72="","",VLOOKUP(AH72,'（ユニット型）シフト記号表'!$C$5:$Y$46,23,FALSE))</f>
        <v/>
      </c>
      <c r="AI74" s="197" t="str">
        <f>IF(AI72="","",VLOOKUP(AI72,'（ユニット型）シフト記号表'!$C$5:$Y$46,23,FALSE))</f>
        <v/>
      </c>
      <c r="AJ74" s="197" t="str">
        <f>IF(AJ72="","",VLOOKUP(AJ72,'（ユニット型）シフト記号表'!$C$5:$Y$46,23,FALSE))</f>
        <v/>
      </c>
      <c r="AK74" s="197" t="str">
        <f>IF(AK72="","",VLOOKUP(AK72,'（ユニット型）シフト記号表'!$C$5:$Y$46,23,FALSE))</f>
        <v/>
      </c>
      <c r="AL74" s="221" t="str">
        <f>IF(AL72="","",VLOOKUP(AL72,'（ユニット型）シフト記号表'!$C$5:$Y$46,23,FALSE))</f>
        <v/>
      </c>
      <c r="AM74" s="188" t="str">
        <f>IF(AM72="","",VLOOKUP(AM72,'（ユニット型）シフト記号表'!$C$5:$Y$46,23,FALSE))</f>
        <v/>
      </c>
      <c r="AN74" s="197" t="str">
        <f>IF(AN72="","",VLOOKUP(AN72,'（ユニット型）シフト記号表'!$C$5:$Y$46,23,FALSE))</f>
        <v/>
      </c>
      <c r="AO74" s="197" t="str">
        <f>IF(AO72="","",VLOOKUP(AO72,'（ユニット型）シフト記号表'!$C$5:$Y$46,23,FALSE))</f>
        <v/>
      </c>
      <c r="AP74" s="197" t="str">
        <f>IF(AP72="","",VLOOKUP(AP72,'（ユニット型）シフト記号表'!$C$5:$Y$46,23,FALSE))</f>
        <v/>
      </c>
      <c r="AQ74" s="197" t="str">
        <f>IF(AQ72="","",VLOOKUP(AQ72,'（ユニット型）シフト記号表'!$C$5:$Y$46,23,FALSE))</f>
        <v/>
      </c>
      <c r="AR74" s="197" t="str">
        <f>IF(AR72="","",VLOOKUP(AR72,'（ユニット型）シフト記号表'!$C$5:$Y$46,23,FALSE))</f>
        <v/>
      </c>
      <c r="AS74" s="221" t="str">
        <f>IF(AS72="","",VLOOKUP(AS72,'（ユニット型）シフト記号表'!$C$5:$Y$46,23,FALSE))</f>
        <v/>
      </c>
      <c r="AT74" s="188" t="str">
        <f>IF(AT72="","",VLOOKUP(AT72,'（ユニット型）シフト記号表'!$C$5:$Y$46,23,FALSE))</f>
        <v/>
      </c>
      <c r="AU74" s="197" t="str">
        <f>IF(AU72="","",VLOOKUP(AU72,'（ユニット型）シフト記号表'!$C$5:$Y$46,23,FALSE))</f>
        <v/>
      </c>
      <c r="AV74" s="197" t="str">
        <f>IF(AV72="","",VLOOKUP(AV72,'（ユニット型）シフト記号表'!$C$5:$Y$46,23,FALSE))</f>
        <v/>
      </c>
      <c r="AW74" s="197" t="str">
        <f>IF(AW72="","",VLOOKUP(AW72,'（ユニット型）シフト記号表'!$C$5:$Y$46,23,FALSE))</f>
        <v/>
      </c>
      <c r="AX74" s="197" t="str">
        <f>IF(AX72="","",VLOOKUP(AX72,'（ユニット型）シフト記号表'!$C$5:$Y$46,23,FALSE))</f>
        <v/>
      </c>
      <c r="AY74" s="197" t="str">
        <f>IF(AY72="","",VLOOKUP(AY72,'（ユニット型）シフト記号表'!$C$5:$Y$46,23,FALSE))</f>
        <v/>
      </c>
      <c r="AZ74" s="221" t="str">
        <f>IF(AZ72="","",VLOOKUP(AZ72,'（ユニット型）シフト記号表'!$C$5:$Y$46,23,FALSE))</f>
        <v/>
      </c>
      <c r="BA74" s="188" t="str">
        <f>IF(BA72="","",VLOOKUP(BA72,'（ユニット型）シフト記号表'!$C$5:$Y$46,23,FALSE))</f>
        <v/>
      </c>
      <c r="BB74" s="197" t="str">
        <f>IF(BB72="","",VLOOKUP(BB72,'（ユニット型）シフト記号表'!$C$5:$Y$46,23,FALSE))</f>
        <v/>
      </c>
      <c r="BC74" s="245" t="str">
        <f>IF(BC72="","",VLOOKUP(BC72,'（ユニット型）シフト記号表'!$C$5:$Y$46,23,FALSE))</f>
        <v/>
      </c>
      <c r="BD74" s="254">
        <f>IF($BG$3="計画",SUM(Y74:AZ74),IF($BG$3="実績",SUM(Y74:BC74),""))</f>
        <v>0</v>
      </c>
      <c r="BE74" s="259"/>
      <c r="BF74" s="268">
        <f>IF($BG$3="計画",BD74/4,IF($BG$3="実績",(BD74/($L$10/7)),""))</f>
        <v>0</v>
      </c>
      <c r="BG74" s="275"/>
      <c r="BH74" s="281"/>
      <c r="BI74" s="110"/>
      <c r="BJ74" s="110"/>
      <c r="BK74" s="110"/>
      <c r="BL74" s="290"/>
    </row>
    <row r="75" spans="2:64" ht="20.25" customHeight="1">
      <c r="B75" s="12">
        <f>((ROW()-17)+2)/3</f>
        <v>20</v>
      </c>
      <c r="C75" s="22"/>
      <c r="D75" s="29"/>
      <c r="E75" s="36"/>
      <c r="F75" s="42"/>
      <c r="G75" s="54"/>
      <c r="H75" s="64"/>
      <c r="I75" s="72"/>
      <c r="J75" s="80"/>
      <c r="K75" s="54"/>
      <c r="L75" s="94"/>
      <c r="M75" s="94"/>
      <c r="N75" s="64"/>
      <c r="O75" s="104"/>
      <c r="P75" s="111"/>
      <c r="Q75" s="118"/>
      <c r="R75" s="125"/>
      <c r="S75" s="130"/>
      <c r="T75" s="138" t="s">
        <v>44</v>
      </c>
      <c r="U75" s="147"/>
      <c r="V75" s="147"/>
      <c r="W75" s="160"/>
      <c r="X75" s="175"/>
      <c r="Y75" s="189"/>
      <c r="Z75" s="198"/>
      <c r="AA75" s="198"/>
      <c r="AB75" s="198"/>
      <c r="AC75" s="198"/>
      <c r="AD75" s="198"/>
      <c r="AE75" s="222"/>
      <c r="AF75" s="189"/>
      <c r="AG75" s="198"/>
      <c r="AH75" s="198"/>
      <c r="AI75" s="198"/>
      <c r="AJ75" s="198"/>
      <c r="AK75" s="198"/>
      <c r="AL75" s="222"/>
      <c r="AM75" s="189"/>
      <c r="AN75" s="198"/>
      <c r="AO75" s="198"/>
      <c r="AP75" s="198"/>
      <c r="AQ75" s="198"/>
      <c r="AR75" s="198"/>
      <c r="AS75" s="222"/>
      <c r="AT75" s="189"/>
      <c r="AU75" s="198"/>
      <c r="AV75" s="198"/>
      <c r="AW75" s="198"/>
      <c r="AX75" s="198"/>
      <c r="AY75" s="198"/>
      <c r="AZ75" s="222"/>
      <c r="BA75" s="189"/>
      <c r="BB75" s="199"/>
      <c r="BC75" s="246"/>
      <c r="BD75" s="255"/>
      <c r="BE75" s="260"/>
      <c r="BF75" s="269"/>
      <c r="BG75" s="276"/>
      <c r="BH75" s="282"/>
      <c r="BI75" s="111"/>
      <c r="BJ75" s="111"/>
      <c r="BK75" s="111"/>
      <c r="BL75" s="291"/>
    </row>
    <row r="76" spans="2:64" ht="20.25" customHeight="1">
      <c r="B76" s="10"/>
      <c r="C76" s="21"/>
      <c r="D76" s="29"/>
      <c r="E76" s="36"/>
      <c r="F76" s="42"/>
      <c r="G76" s="53"/>
      <c r="H76" s="63"/>
      <c r="I76" s="71"/>
      <c r="J76" s="79"/>
      <c r="K76" s="53"/>
      <c r="L76" s="93"/>
      <c r="M76" s="93"/>
      <c r="N76" s="63"/>
      <c r="O76" s="102"/>
      <c r="P76" s="109"/>
      <c r="Q76" s="116"/>
      <c r="R76" s="124" t="str">
        <f>G75&amp;I75</f>
        <v/>
      </c>
      <c r="S76" s="131"/>
      <c r="T76" s="136" t="s">
        <v>121</v>
      </c>
      <c r="U76" s="145"/>
      <c r="V76" s="145"/>
      <c r="W76" s="158"/>
      <c r="X76" s="173"/>
      <c r="Y76" s="187" t="str">
        <f>IF(Y75="","",VLOOKUP(Y75,'（ユニット型）シフト記号表'!$C$5:$W$46,21,FALSE))</f>
        <v/>
      </c>
      <c r="Z76" s="196" t="str">
        <f>IF(Z75="","",VLOOKUP(Z75,'（ユニット型）シフト記号表'!$C$5:$W$46,21,FALSE))</f>
        <v/>
      </c>
      <c r="AA76" s="196" t="str">
        <f>IF(AA75="","",VLOOKUP(AA75,'（ユニット型）シフト記号表'!$C$5:$W$46,21,FALSE))</f>
        <v/>
      </c>
      <c r="AB76" s="196" t="str">
        <f>IF(AB75="","",VLOOKUP(AB75,'（ユニット型）シフト記号表'!$C$5:$W$46,21,FALSE))</f>
        <v/>
      </c>
      <c r="AC76" s="196" t="str">
        <f>IF(AC75="","",VLOOKUP(AC75,'（ユニット型）シフト記号表'!$C$5:$W$46,21,FALSE))</f>
        <v/>
      </c>
      <c r="AD76" s="196" t="str">
        <f>IF(AD75="","",VLOOKUP(AD75,'（ユニット型）シフト記号表'!$C$5:$W$46,21,FALSE))</f>
        <v/>
      </c>
      <c r="AE76" s="220" t="str">
        <f>IF(AE75="","",VLOOKUP(AE75,'（ユニット型）シフト記号表'!$C$5:$W$46,21,FALSE))</f>
        <v/>
      </c>
      <c r="AF76" s="187" t="str">
        <f>IF(AF75="","",VLOOKUP(AF75,'（ユニット型）シフト記号表'!$C$5:$W$46,21,FALSE))</f>
        <v/>
      </c>
      <c r="AG76" s="196" t="str">
        <f>IF(AG75="","",VLOOKUP(AG75,'（ユニット型）シフト記号表'!$C$5:$W$46,21,FALSE))</f>
        <v/>
      </c>
      <c r="AH76" s="196" t="str">
        <f>IF(AH75="","",VLOOKUP(AH75,'（ユニット型）シフト記号表'!$C$5:$W$46,21,FALSE))</f>
        <v/>
      </c>
      <c r="AI76" s="196" t="str">
        <f>IF(AI75="","",VLOOKUP(AI75,'（ユニット型）シフト記号表'!$C$5:$W$46,21,FALSE))</f>
        <v/>
      </c>
      <c r="AJ76" s="196" t="str">
        <f>IF(AJ75="","",VLOOKUP(AJ75,'（ユニット型）シフト記号表'!$C$5:$W$46,21,FALSE))</f>
        <v/>
      </c>
      <c r="AK76" s="196" t="str">
        <f>IF(AK75="","",VLOOKUP(AK75,'（ユニット型）シフト記号表'!$C$5:$W$46,21,FALSE))</f>
        <v/>
      </c>
      <c r="AL76" s="220" t="str">
        <f>IF(AL75="","",VLOOKUP(AL75,'（ユニット型）シフト記号表'!$C$5:$W$46,21,FALSE))</f>
        <v/>
      </c>
      <c r="AM76" s="187" t="str">
        <f>IF(AM75="","",VLOOKUP(AM75,'（ユニット型）シフト記号表'!$C$5:$W$46,21,FALSE))</f>
        <v/>
      </c>
      <c r="AN76" s="196" t="str">
        <f>IF(AN75="","",VLOOKUP(AN75,'（ユニット型）シフト記号表'!$C$5:$W$46,21,FALSE))</f>
        <v/>
      </c>
      <c r="AO76" s="196" t="str">
        <f>IF(AO75="","",VLOOKUP(AO75,'（ユニット型）シフト記号表'!$C$5:$W$46,21,FALSE))</f>
        <v/>
      </c>
      <c r="AP76" s="196" t="str">
        <f>IF(AP75="","",VLOOKUP(AP75,'（ユニット型）シフト記号表'!$C$5:$W$46,21,FALSE))</f>
        <v/>
      </c>
      <c r="AQ76" s="196" t="str">
        <f>IF(AQ75="","",VLOOKUP(AQ75,'（ユニット型）シフト記号表'!$C$5:$W$46,21,FALSE))</f>
        <v/>
      </c>
      <c r="AR76" s="196" t="str">
        <f>IF(AR75="","",VLOOKUP(AR75,'（ユニット型）シフト記号表'!$C$5:$W$46,21,FALSE))</f>
        <v/>
      </c>
      <c r="AS76" s="220" t="str">
        <f>IF(AS75="","",VLOOKUP(AS75,'（ユニット型）シフト記号表'!$C$5:$W$46,21,FALSE))</f>
        <v/>
      </c>
      <c r="AT76" s="187" t="str">
        <f>IF(AT75="","",VLOOKUP(AT75,'（ユニット型）シフト記号表'!$C$5:$W$46,21,FALSE))</f>
        <v/>
      </c>
      <c r="AU76" s="196" t="str">
        <f>IF(AU75="","",VLOOKUP(AU75,'（ユニット型）シフト記号表'!$C$5:$W$46,21,FALSE))</f>
        <v/>
      </c>
      <c r="AV76" s="196" t="str">
        <f>IF(AV75="","",VLOOKUP(AV75,'（ユニット型）シフト記号表'!$C$5:$W$46,21,FALSE))</f>
        <v/>
      </c>
      <c r="AW76" s="196" t="str">
        <f>IF(AW75="","",VLOOKUP(AW75,'（ユニット型）シフト記号表'!$C$5:$W$46,21,FALSE))</f>
        <v/>
      </c>
      <c r="AX76" s="196" t="str">
        <f>IF(AX75="","",VLOOKUP(AX75,'（ユニット型）シフト記号表'!$C$5:$W$46,21,FALSE))</f>
        <v/>
      </c>
      <c r="AY76" s="196" t="str">
        <f>IF(AY75="","",VLOOKUP(AY75,'（ユニット型）シフト記号表'!$C$5:$W$46,21,FALSE))</f>
        <v/>
      </c>
      <c r="AZ76" s="220" t="str">
        <f>IF(AZ75="","",VLOOKUP(AZ75,'（ユニット型）シフト記号表'!$C$5:$W$46,21,FALSE))</f>
        <v/>
      </c>
      <c r="BA76" s="187" t="str">
        <f>IF(BA75="","",VLOOKUP(BA75,'（ユニット型）シフト記号表'!$C$5:$W$46,21,FALSE))</f>
        <v/>
      </c>
      <c r="BB76" s="196" t="str">
        <f>IF(BB75="","",VLOOKUP(BB75,'（ユニット型）シフト記号表'!$C$5:$W$46,21,FALSE))</f>
        <v/>
      </c>
      <c r="BC76" s="244" t="str">
        <f>IF(BC75="","",VLOOKUP(BC75,'（ユニット型）シフト記号表'!$C$5:$W$46,21,FALSE))</f>
        <v/>
      </c>
      <c r="BD76" s="253">
        <f>IF($BG$3="計画",SUM(Y76:AZ76),IF($BG$3="実績",SUM(Y76:BC76),""))</f>
        <v>0</v>
      </c>
      <c r="BE76" s="258"/>
      <c r="BF76" s="267">
        <f>IF($BG$3="計画",BD76/4,IF($BG$3="実績",(BD76/($L$10/7)),""))</f>
        <v>0</v>
      </c>
      <c r="BG76" s="274"/>
      <c r="BH76" s="280"/>
      <c r="BI76" s="109"/>
      <c r="BJ76" s="109"/>
      <c r="BK76" s="109"/>
      <c r="BL76" s="289"/>
    </row>
    <row r="77" spans="2:64" ht="20.25" customHeight="1">
      <c r="B77" s="11"/>
      <c r="C77" s="21"/>
      <c r="D77" s="29"/>
      <c r="E77" s="36"/>
      <c r="F77" s="42"/>
      <c r="G77" s="55"/>
      <c r="H77" s="65"/>
      <c r="I77" s="73"/>
      <c r="J77" s="81"/>
      <c r="K77" s="55"/>
      <c r="L77" s="95"/>
      <c r="M77" s="95"/>
      <c r="N77" s="65"/>
      <c r="O77" s="103"/>
      <c r="P77" s="110"/>
      <c r="Q77" s="117"/>
      <c r="R77" s="126"/>
      <c r="S77" s="132" t="str">
        <f>G75&amp;I75</f>
        <v/>
      </c>
      <c r="T77" s="139" t="s">
        <v>162</v>
      </c>
      <c r="U77" s="150"/>
      <c r="V77" s="150"/>
      <c r="W77" s="163"/>
      <c r="X77" s="179"/>
      <c r="Y77" s="188" t="str">
        <f>IF(Y75="","",VLOOKUP(Y75,'（ユニット型）シフト記号表'!$C$5:$Y$46,23,FALSE))</f>
        <v/>
      </c>
      <c r="Z77" s="197" t="str">
        <f>IF(Z75="","",VLOOKUP(Z75,'（ユニット型）シフト記号表'!$C$5:$Y$46,23,FALSE))</f>
        <v/>
      </c>
      <c r="AA77" s="197" t="str">
        <f>IF(AA75="","",VLOOKUP(AA75,'（ユニット型）シフト記号表'!$C$5:$Y$46,23,FALSE))</f>
        <v/>
      </c>
      <c r="AB77" s="197" t="str">
        <f>IF(AB75="","",VLOOKUP(AB75,'（ユニット型）シフト記号表'!$C$5:$Y$46,23,FALSE))</f>
        <v/>
      </c>
      <c r="AC77" s="197" t="str">
        <f>IF(AC75="","",VLOOKUP(AC75,'（ユニット型）シフト記号表'!$C$5:$Y$46,23,FALSE))</f>
        <v/>
      </c>
      <c r="AD77" s="197" t="str">
        <f>IF(AD75="","",VLOOKUP(AD75,'（ユニット型）シフト記号表'!$C$5:$Y$46,23,FALSE))</f>
        <v/>
      </c>
      <c r="AE77" s="221" t="str">
        <f>IF(AE75="","",VLOOKUP(AE75,'（ユニット型）シフト記号表'!$C$5:$Y$46,23,FALSE))</f>
        <v/>
      </c>
      <c r="AF77" s="188" t="str">
        <f>IF(AF75="","",VLOOKUP(AF75,'（ユニット型）シフト記号表'!$C$5:$Y$46,23,FALSE))</f>
        <v/>
      </c>
      <c r="AG77" s="197" t="str">
        <f>IF(AG75="","",VLOOKUP(AG75,'（ユニット型）シフト記号表'!$C$5:$Y$46,23,FALSE))</f>
        <v/>
      </c>
      <c r="AH77" s="197" t="str">
        <f>IF(AH75="","",VLOOKUP(AH75,'（ユニット型）シフト記号表'!$C$5:$Y$46,23,FALSE))</f>
        <v/>
      </c>
      <c r="AI77" s="197" t="str">
        <f>IF(AI75="","",VLOOKUP(AI75,'（ユニット型）シフト記号表'!$C$5:$Y$46,23,FALSE))</f>
        <v/>
      </c>
      <c r="AJ77" s="197" t="str">
        <f>IF(AJ75="","",VLOOKUP(AJ75,'（ユニット型）シフト記号表'!$C$5:$Y$46,23,FALSE))</f>
        <v/>
      </c>
      <c r="AK77" s="197" t="str">
        <f>IF(AK75="","",VLOOKUP(AK75,'（ユニット型）シフト記号表'!$C$5:$Y$46,23,FALSE))</f>
        <v/>
      </c>
      <c r="AL77" s="221" t="str">
        <f>IF(AL75="","",VLOOKUP(AL75,'（ユニット型）シフト記号表'!$C$5:$Y$46,23,FALSE))</f>
        <v/>
      </c>
      <c r="AM77" s="188" t="str">
        <f>IF(AM75="","",VLOOKUP(AM75,'（ユニット型）シフト記号表'!$C$5:$Y$46,23,FALSE))</f>
        <v/>
      </c>
      <c r="AN77" s="197" t="str">
        <f>IF(AN75="","",VLOOKUP(AN75,'（ユニット型）シフト記号表'!$C$5:$Y$46,23,FALSE))</f>
        <v/>
      </c>
      <c r="AO77" s="197" t="str">
        <f>IF(AO75="","",VLOOKUP(AO75,'（ユニット型）シフト記号表'!$C$5:$Y$46,23,FALSE))</f>
        <v/>
      </c>
      <c r="AP77" s="197" t="str">
        <f>IF(AP75="","",VLOOKUP(AP75,'（ユニット型）シフト記号表'!$C$5:$Y$46,23,FALSE))</f>
        <v/>
      </c>
      <c r="AQ77" s="197" t="str">
        <f>IF(AQ75="","",VLOOKUP(AQ75,'（ユニット型）シフト記号表'!$C$5:$Y$46,23,FALSE))</f>
        <v/>
      </c>
      <c r="AR77" s="197" t="str">
        <f>IF(AR75="","",VLOOKUP(AR75,'（ユニット型）シフト記号表'!$C$5:$Y$46,23,FALSE))</f>
        <v/>
      </c>
      <c r="AS77" s="221" t="str">
        <f>IF(AS75="","",VLOOKUP(AS75,'（ユニット型）シフト記号表'!$C$5:$Y$46,23,FALSE))</f>
        <v/>
      </c>
      <c r="AT77" s="188" t="str">
        <f>IF(AT75="","",VLOOKUP(AT75,'（ユニット型）シフト記号表'!$C$5:$Y$46,23,FALSE))</f>
        <v/>
      </c>
      <c r="AU77" s="197" t="str">
        <f>IF(AU75="","",VLOOKUP(AU75,'（ユニット型）シフト記号表'!$C$5:$Y$46,23,FALSE))</f>
        <v/>
      </c>
      <c r="AV77" s="197" t="str">
        <f>IF(AV75="","",VLOOKUP(AV75,'（ユニット型）シフト記号表'!$C$5:$Y$46,23,FALSE))</f>
        <v/>
      </c>
      <c r="AW77" s="197" t="str">
        <f>IF(AW75="","",VLOOKUP(AW75,'（ユニット型）シフト記号表'!$C$5:$Y$46,23,FALSE))</f>
        <v/>
      </c>
      <c r="AX77" s="197" t="str">
        <f>IF(AX75="","",VLOOKUP(AX75,'（ユニット型）シフト記号表'!$C$5:$Y$46,23,FALSE))</f>
        <v/>
      </c>
      <c r="AY77" s="197" t="str">
        <f>IF(AY75="","",VLOOKUP(AY75,'（ユニット型）シフト記号表'!$C$5:$Y$46,23,FALSE))</f>
        <v/>
      </c>
      <c r="AZ77" s="221" t="str">
        <f>IF(AZ75="","",VLOOKUP(AZ75,'（ユニット型）シフト記号表'!$C$5:$Y$46,23,FALSE))</f>
        <v/>
      </c>
      <c r="BA77" s="188" t="str">
        <f>IF(BA75="","",VLOOKUP(BA75,'（ユニット型）シフト記号表'!$C$5:$Y$46,23,FALSE))</f>
        <v/>
      </c>
      <c r="BB77" s="197" t="str">
        <f>IF(BB75="","",VLOOKUP(BB75,'（ユニット型）シフト記号表'!$C$5:$Y$46,23,FALSE))</f>
        <v/>
      </c>
      <c r="BC77" s="245" t="str">
        <f>IF(BC75="","",VLOOKUP(BC75,'（ユニット型）シフト記号表'!$C$5:$Y$46,23,FALSE))</f>
        <v/>
      </c>
      <c r="BD77" s="254">
        <f>IF($BG$3="計画",SUM(Y77:AZ77),IF($BG$3="実績",SUM(Y77:BC77),""))</f>
        <v>0</v>
      </c>
      <c r="BE77" s="259"/>
      <c r="BF77" s="268">
        <f>IF($BG$3="計画",BD77/4,IF($BG$3="実績",(BD77/($L$10/7)),""))</f>
        <v>0</v>
      </c>
      <c r="BG77" s="275"/>
      <c r="BH77" s="281"/>
      <c r="BI77" s="110"/>
      <c r="BJ77" s="110"/>
      <c r="BK77" s="110"/>
      <c r="BL77" s="290"/>
    </row>
    <row r="78" spans="2:64" ht="20.25" customHeight="1">
      <c r="B78" s="12">
        <f>((ROW()-17)+2)/3</f>
        <v>21</v>
      </c>
      <c r="C78" s="22"/>
      <c r="D78" s="29"/>
      <c r="E78" s="36"/>
      <c r="F78" s="42"/>
      <c r="G78" s="54"/>
      <c r="H78" s="64"/>
      <c r="I78" s="72"/>
      <c r="J78" s="80"/>
      <c r="K78" s="54"/>
      <c r="L78" s="94"/>
      <c r="M78" s="94"/>
      <c r="N78" s="64"/>
      <c r="O78" s="104"/>
      <c r="P78" s="111"/>
      <c r="Q78" s="118"/>
      <c r="R78" s="125"/>
      <c r="S78" s="130"/>
      <c r="T78" s="138" t="s">
        <v>44</v>
      </c>
      <c r="U78" s="148"/>
      <c r="V78" s="148"/>
      <c r="W78" s="161"/>
      <c r="X78" s="178"/>
      <c r="Y78" s="189"/>
      <c r="Z78" s="198"/>
      <c r="AA78" s="198"/>
      <c r="AB78" s="198"/>
      <c r="AC78" s="198"/>
      <c r="AD78" s="198"/>
      <c r="AE78" s="222"/>
      <c r="AF78" s="189"/>
      <c r="AG78" s="198"/>
      <c r="AH78" s="198"/>
      <c r="AI78" s="198"/>
      <c r="AJ78" s="198"/>
      <c r="AK78" s="198"/>
      <c r="AL78" s="222"/>
      <c r="AM78" s="189"/>
      <c r="AN78" s="198"/>
      <c r="AO78" s="198"/>
      <c r="AP78" s="198"/>
      <c r="AQ78" s="198"/>
      <c r="AR78" s="198"/>
      <c r="AS78" s="222"/>
      <c r="AT78" s="189"/>
      <c r="AU78" s="198"/>
      <c r="AV78" s="198"/>
      <c r="AW78" s="198"/>
      <c r="AX78" s="198"/>
      <c r="AY78" s="198"/>
      <c r="AZ78" s="222"/>
      <c r="BA78" s="189"/>
      <c r="BB78" s="199"/>
      <c r="BC78" s="246"/>
      <c r="BD78" s="255"/>
      <c r="BE78" s="260"/>
      <c r="BF78" s="269"/>
      <c r="BG78" s="276"/>
      <c r="BH78" s="282"/>
      <c r="BI78" s="111"/>
      <c r="BJ78" s="111"/>
      <c r="BK78" s="111"/>
      <c r="BL78" s="291"/>
    </row>
    <row r="79" spans="2:64" ht="20.25" customHeight="1">
      <c r="B79" s="10"/>
      <c r="C79" s="21"/>
      <c r="D79" s="29"/>
      <c r="E79" s="36"/>
      <c r="F79" s="42"/>
      <c r="G79" s="53"/>
      <c r="H79" s="63"/>
      <c r="I79" s="71"/>
      <c r="J79" s="79"/>
      <c r="K79" s="53"/>
      <c r="L79" s="93"/>
      <c r="M79" s="93"/>
      <c r="N79" s="63"/>
      <c r="O79" s="102"/>
      <c r="P79" s="109"/>
      <c r="Q79" s="116"/>
      <c r="R79" s="124" t="str">
        <f>G78&amp;I78</f>
        <v/>
      </c>
      <c r="S79" s="131"/>
      <c r="T79" s="136" t="s">
        <v>121</v>
      </c>
      <c r="U79" s="145"/>
      <c r="V79" s="145"/>
      <c r="W79" s="158"/>
      <c r="X79" s="173"/>
      <c r="Y79" s="187" t="str">
        <f>IF(Y78="","",VLOOKUP(Y78,'（ユニット型）シフト記号表'!$C$5:$W$46,21,FALSE))</f>
        <v/>
      </c>
      <c r="Z79" s="196" t="str">
        <f>IF(Z78="","",VLOOKUP(Z78,'（ユニット型）シフト記号表'!$C$5:$W$46,21,FALSE))</f>
        <v/>
      </c>
      <c r="AA79" s="196" t="str">
        <f>IF(AA78="","",VLOOKUP(AA78,'（ユニット型）シフト記号表'!$C$5:$W$46,21,FALSE))</f>
        <v/>
      </c>
      <c r="AB79" s="196" t="str">
        <f>IF(AB78="","",VLOOKUP(AB78,'（ユニット型）シフト記号表'!$C$5:$W$46,21,FALSE))</f>
        <v/>
      </c>
      <c r="AC79" s="196" t="str">
        <f>IF(AC78="","",VLOOKUP(AC78,'（ユニット型）シフト記号表'!$C$5:$W$46,21,FALSE))</f>
        <v/>
      </c>
      <c r="AD79" s="196" t="str">
        <f>IF(AD78="","",VLOOKUP(AD78,'（ユニット型）シフト記号表'!$C$5:$W$46,21,FALSE))</f>
        <v/>
      </c>
      <c r="AE79" s="220" t="str">
        <f>IF(AE78="","",VLOOKUP(AE78,'（ユニット型）シフト記号表'!$C$5:$W$46,21,FALSE))</f>
        <v/>
      </c>
      <c r="AF79" s="187" t="str">
        <f>IF(AF78="","",VLOOKUP(AF78,'（ユニット型）シフト記号表'!$C$5:$W$46,21,FALSE))</f>
        <v/>
      </c>
      <c r="AG79" s="196" t="str">
        <f>IF(AG78="","",VLOOKUP(AG78,'（ユニット型）シフト記号表'!$C$5:$W$46,21,FALSE))</f>
        <v/>
      </c>
      <c r="AH79" s="196" t="str">
        <f>IF(AH78="","",VLOOKUP(AH78,'（ユニット型）シフト記号表'!$C$5:$W$46,21,FALSE))</f>
        <v/>
      </c>
      <c r="AI79" s="196" t="str">
        <f>IF(AI78="","",VLOOKUP(AI78,'（ユニット型）シフト記号表'!$C$5:$W$46,21,FALSE))</f>
        <v/>
      </c>
      <c r="AJ79" s="196" t="str">
        <f>IF(AJ78="","",VLOOKUP(AJ78,'（ユニット型）シフト記号表'!$C$5:$W$46,21,FALSE))</f>
        <v/>
      </c>
      <c r="AK79" s="196" t="str">
        <f>IF(AK78="","",VLOOKUP(AK78,'（ユニット型）シフト記号表'!$C$5:$W$46,21,FALSE))</f>
        <v/>
      </c>
      <c r="AL79" s="220" t="str">
        <f>IF(AL78="","",VLOOKUP(AL78,'（ユニット型）シフト記号表'!$C$5:$W$46,21,FALSE))</f>
        <v/>
      </c>
      <c r="AM79" s="187" t="str">
        <f>IF(AM78="","",VLOOKUP(AM78,'（ユニット型）シフト記号表'!$C$5:$W$46,21,FALSE))</f>
        <v/>
      </c>
      <c r="AN79" s="196" t="str">
        <f>IF(AN78="","",VLOOKUP(AN78,'（ユニット型）シフト記号表'!$C$5:$W$46,21,FALSE))</f>
        <v/>
      </c>
      <c r="AO79" s="196" t="str">
        <f>IF(AO78="","",VLOOKUP(AO78,'（ユニット型）シフト記号表'!$C$5:$W$46,21,FALSE))</f>
        <v/>
      </c>
      <c r="AP79" s="196" t="str">
        <f>IF(AP78="","",VLOOKUP(AP78,'（ユニット型）シフト記号表'!$C$5:$W$46,21,FALSE))</f>
        <v/>
      </c>
      <c r="AQ79" s="196" t="str">
        <f>IF(AQ78="","",VLOOKUP(AQ78,'（ユニット型）シフト記号表'!$C$5:$W$46,21,FALSE))</f>
        <v/>
      </c>
      <c r="AR79" s="196" t="str">
        <f>IF(AR78="","",VLOOKUP(AR78,'（ユニット型）シフト記号表'!$C$5:$W$46,21,FALSE))</f>
        <v/>
      </c>
      <c r="AS79" s="220" t="str">
        <f>IF(AS78="","",VLOOKUP(AS78,'（ユニット型）シフト記号表'!$C$5:$W$46,21,FALSE))</f>
        <v/>
      </c>
      <c r="AT79" s="187" t="str">
        <f>IF(AT78="","",VLOOKUP(AT78,'（ユニット型）シフト記号表'!$C$5:$W$46,21,FALSE))</f>
        <v/>
      </c>
      <c r="AU79" s="196" t="str">
        <f>IF(AU78="","",VLOOKUP(AU78,'（ユニット型）シフト記号表'!$C$5:$W$46,21,FALSE))</f>
        <v/>
      </c>
      <c r="AV79" s="196" t="str">
        <f>IF(AV78="","",VLOOKUP(AV78,'（ユニット型）シフト記号表'!$C$5:$W$46,21,FALSE))</f>
        <v/>
      </c>
      <c r="AW79" s="196" t="str">
        <f>IF(AW78="","",VLOOKUP(AW78,'（ユニット型）シフト記号表'!$C$5:$W$46,21,FALSE))</f>
        <v/>
      </c>
      <c r="AX79" s="196" t="str">
        <f>IF(AX78="","",VLOOKUP(AX78,'（ユニット型）シフト記号表'!$C$5:$W$46,21,FALSE))</f>
        <v/>
      </c>
      <c r="AY79" s="196" t="str">
        <f>IF(AY78="","",VLOOKUP(AY78,'（ユニット型）シフト記号表'!$C$5:$W$46,21,FALSE))</f>
        <v/>
      </c>
      <c r="AZ79" s="220" t="str">
        <f>IF(AZ78="","",VLOOKUP(AZ78,'（ユニット型）シフト記号表'!$C$5:$W$46,21,FALSE))</f>
        <v/>
      </c>
      <c r="BA79" s="187" t="str">
        <f>IF(BA78="","",VLOOKUP(BA78,'（ユニット型）シフト記号表'!$C$5:$W$46,21,FALSE))</f>
        <v/>
      </c>
      <c r="BB79" s="196" t="str">
        <f>IF(BB78="","",VLOOKUP(BB78,'（ユニット型）シフト記号表'!$C$5:$W$46,21,FALSE))</f>
        <v/>
      </c>
      <c r="BC79" s="244" t="str">
        <f>IF(BC78="","",VLOOKUP(BC78,'（ユニット型）シフト記号表'!$C$5:$W$46,21,FALSE))</f>
        <v/>
      </c>
      <c r="BD79" s="253">
        <f>IF($BG$3="計画",SUM(Y79:AZ79),IF($BG$3="実績",SUM(Y79:BC79),""))</f>
        <v>0</v>
      </c>
      <c r="BE79" s="258"/>
      <c r="BF79" s="267">
        <f>IF($BG$3="計画",BD79/4,IF($BG$3="実績",(BD79/($L$10/7)),""))</f>
        <v>0</v>
      </c>
      <c r="BG79" s="274"/>
      <c r="BH79" s="280"/>
      <c r="BI79" s="109"/>
      <c r="BJ79" s="109"/>
      <c r="BK79" s="109"/>
      <c r="BL79" s="289"/>
    </row>
    <row r="80" spans="2:64" ht="20.25" customHeight="1">
      <c r="B80" s="11"/>
      <c r="C80" s="21"/>
      <c r="D80" s="29"/>
      <c r="E80" s="36"/>
      <c r="F80" s="42"/>
      <c r="G80" s="55"/>
      <c r="H80" s="65"/>
      <c r="I80" s="73"/>
      <c r="J80" s="81"/>
      <c r="K80" s="55"/>
      <c r="L80" s="95"/>
      <c r="M80" s="95"/>
      <c r="N80" s="65"/>
      <c r="O80" s="103"/>
      <c r="P80" s="110"/>
      <c r="Q80" s="117"/>
      <c r="R80" s="126"/>
      <c r="S80" s="132" t="str">
        <f>G78&amp;I78</f>
        <v/>
      </c>
      <c r="T80" s="137" t="s">
        <v>162</v>
      </c>
      <c r="U80" s="150"/>
      <c r="V80" s="150"/>
      <c r="W80" s="163"/>
      <c r="X80" s="179"/>
      <c r="Y80" s="188" t="str">
        <f>IF(Y78="","",VLOOKUP(Y78,'（ユニット型）シフト記号表'!$C$5:$Y$46,23,FALSE))</f>
        <v/>
      </c>
      <c r="Z80" s="197" t="str">
        <f>IF(Z78="","",VLOOKUP(Z78,'（ユニット型）シフト記号表'!$C$5:$Y$46,23,FALSE))</f>
        <v/>
      </c>
      <c r="AA80" s="197" t="str">
        <f>IF(AA78="","",VLOOKUP(AA78,'（ユニット型）シフト記号表'!$C$5:$Y$46,23,FALSE))</f>
        <v/>
      </c>
      <c r="AB80" s="197" t="str">
        <f>IF(AB78="","",VLOOKUP(AB78,'（ユニット型）シフト記号表'!$C$5:$Y$46,23,FALSE))</f>
        <v/>
      </c>
      <c r="AC80" s="197" t="str">
        <f>IF(AC78="","",VLOOKUP(AC78,'（ユニット型）シフト記号表'!$C$5:$Y$46,23,FALSE))</f>
        <v/>
      </c>
      <c r="AD80" s="197" t="str">
        <f>IF(AD78="","",VLOOKUP(AD78,'（ユニット型）シフト記号表'!$C$5:$Y$46,23,FALSE))</f>
        <v/>
      </c>
      <c r="AE80" s="221" t="str">
        <f>IF(AE78="","",VLOOKUP(AE78,'（ユニット型）シフト記号表'!$C$5:$Y$46,23,FALSE))</f>
        <v/>
      </c>
      <c r="AF80" s="188" t="str">
        <f>IF(AF78="","",VLOOKUP(AF78,'（ユニット型）シフト記号表'!$C$5:$Y$46,23,FALSE))</f>
        <v/>
      </c>
      <c r="AG80" s="197" t="str">
        <f>IF(AG78="","",VLOOKUP(AG78,'（ユニット型）シフト記号表'!$C$5:$Y$46,23,FALSE))</f>
        <v/>
      </c>
      <c r="AH80" s="197" t="str">
        <f>IF(AH78="","",VLOOKUP(AH78,'（ユニット型）シフト記号表'!$C$5:$Y$46,23,FALSE))</f>
        <v/>
      </c>
      <c r="AI80" s="197" t="str">
        <f>IF(AI78="","",VLOOKUP(AI78,'（ユニット型）シフト記号表'!$C$5:$Y$46,23,FALSE))</f>
        <v/>
      </c>
      <c r="AJ80" s="197" t="str">
        <f>IF(AJ78="","",VLOOKUP(AJ78,'（ユニット型）シフト記号表'!$C$5:$Y$46,23,FALSE))</f>
        <v/>
      </c>
      <c r="AK80" s="197" t="str">
        <f>IF(AK78="","",VLOOKUP(AK78,'（ユニット型）シフト記号表'!$C$5:$Y$46,23,FALSE))</f>
        <v/>
      </c>
      <c r="AL80" s="221" t="str">
        <f>IF(AL78="","",VLOOKUP(AL78,'（ユニット型）シフト記号表'!$C$5:$Y$46,23,FALSE))</f>
        <v/>
      </c>
      <c r="AM80" s="188" t="str">
        <f>IF(AM78="","",VLOOKUP(AM78,'（ユニット型）シフト記号表'!$C$5:$Y$46,23,FALSE))</f>
        <v/>
      </c>
      <c r="AN80" s="197" t="str">
        <f>IF(AN78="","",VLOOKUP(AN78,'（ユニット型）シフト記号表'!$C$5:$Y$46,23,FALSE))</f>
        <v/>
      </c>
      <c r="AO80" s="197" t="str">
        <f>IF(AO78="","",VLOOKUP(AO78,'（ユニット型）シフト記号表'!$C$5:$Y$46,23,FALSE))</f>
        <v/>
      </c>
      <c r="AP80" s="197" t="str">
        <f>IF(AP78="","",VLOOKUP(AP78,'（ユニット型）シフト記号表'!$C$5:$Y$46,23,FALSE))</f>
        <v/>
      </c>
      <c r="AQ80" s="197" t="str">
        <f>IF(AQ78="","",VLOOKUP(AQ78,'（ユニット型）シフト記号表'!$C$5:$Y$46,23,FALSE))</f>
        <v/>
      </c>
      <c r="AR80" s="197" t="str">
        <f>IF(AR78="","",VLOOKUP(AR78,'（ユニット型）シフト記号表'!$C$5:$Y$46,23,FALSE))</f>
        <v/>
      </c>
      <c r="AS80" s="221" t="str">
        <f>IF(AS78="","",VLOOKUP(AS78,'（ユニット型）シフト記号表'!$C$5:$Y$46,23,FALSE))</f>
        <v/>
      </c>
      <c r="AT80" s="188" t="str">
        <f>IF(AT78="","",VLOOKUP(AT78,'（ユニット型）シフト記号表'!$C$5:$Y$46,23,FALSE))</f>
        <v/>
      </c>
      <c r="AU80" s="197" t="str">
        <f>IF(AU78="","",VLOOKUP(AU78,'（ユニット型）シフト記号表'!$C$5:$Y$46,23,FALSE))</f>
        <v/>
      </c>
      <c r="AV80" s="197" t="str">
        <f>IF(AV78="","",VLOOKUP(AV78,'（ユニット型）シフト記号表'!$C$5:$Y$46,23,FALSE))</f>
        <v/>
      </c>
      <c r="AW80" s="197" t="str">
        <f>IF(AW78="","",VLOOKUP(AW78,'（ユニット型）シフト記号表'!$C$5:$Y$46,23,FALSE))</f>
        <v/>
      </c>
      <c r="AX80" s="197" t="str">
        <f>IF(AX78="","",VLOOKUP(AX78,'（ユニット型）シフト記号表'!$C$5:$Y$46,23,FALSE))</f>
        <v/>
      </c>
      <c r="AY80" s="197" t="str">
        <f>IF(AY78="","",VLOOKUP(AY78,'（ユニット型）シフト記号表'!$C$5:$Y$46,23,FALSE))</f>
        <v/>
      </c>
      <c r="AZ80" s="221" t="str">
        <f>IF(AZ78="","",VLOOKUP(AZ78,'（ユニット型）シフト記号表'!$C$5:$Y$46,23,FALSE))</f>
        <v/>
      </c>
      <c r="BA80" s="188" t="str">
        <f>IF(BA78="","",VLOOKUP(BA78,'（ユニット型）シフト記号表'!$C$5:$Y$46,23,FALSE))</f>
        <v/>
      </c>
      <c r="BB80" s="197" t="str">
        <f>IF(BB78="","",VLOOKUP(BB78,'（ユニット型）シフト記号表'!$C$5:$Y$46,23,FALSE))</f>
        <v/>
      </c>
      <c r="BC80" s="245" t="str">
        <f>IF(BC78="","",VLOOKUP(BC78,'（ユニット型）シフト記号表'!$C$5:$Y$46,23,FALSE))</f>
        <v/>
      </c>
      <c r="BD80" s="254">
        <f>IF($BG$3="計画",SUM(Y80:AZ80),IF($BG$3="実績",SUM(Y80:BC80),""))</f>
        <v>0</v>
      </c>
      <c r="BE80" s="259"/>
      <c r="BF80" s="268">
        <f>IF($BG$3="計画",BD80/4,IF($BG$3="実績",(BD80/($L$10/7)),""))</f>
        <v>0</v>
      </c>
      <c r="BG80" s="275"/>
      <c r="BH80" s="281"/>
      <c r="BI80" s="110"/>
      <c r="BJ80" s="110"/>
      <c r="BK80" s="110"/>
      <c r="BL80" s="290"/>
    </row>
    <row r="81" spans="2:64" ht="20.25" customHeight="1">
      <c r="B81" s="12">
        <f>((ROW()-17)+2)/3</f>
        <v>22</v>
      </c>
      <c r="C81" s="22"/>
      <c r="D81" s="29"/>
      <c r="E81" s="36"/>
      <c r="F81" s="42"/>
      <c r="G81" s="54"/>
      <c r="H81" s="64"/>
      <c r="I81" s="72"/>
      <c r="J81" s="80"/>
      <c r="K81" s="54"/>
      <c r="L81" s="94"/>
      <c r="M81" s="94"/>
      <c r="N81" s="64"/>
      <c r="O81" s="104"/>
      <c r="P81" s="111"/>
      <c r="Q81" s="118"/>
      <c r="R81" s="125"/>
      <c r="S81" s="130"/>
      <c r="T81" s="138" t="s">
        <v>44</v>
      </c>
      <c r="U81" s="148"/>
      <c r="V81" s="148"/>
      <c r="W81" s="161"/>
      <c r="X81" s="178"/>
      <c r="Y81" s="189"/>
      <c r="Z81" s="198"/>
      <c r="AA81" s="198"/>
      <c r="AB81" s="198"/>
      <c r="AC81" s="198"/>
      <c r="AD81" s="198"/>
      <c r="AE81" s="222"/>
      <c r="AF81" s="189"/>
      <c r="AG81" s="198"/>
      <c r="AH81" s="198"/>
      <c r="AI81" s="198"/>
      <c r="AJ81" s="198"/>
      <c r="AK81" s="198"/>
      <c r="AL81" s="222"/>
      <c r="AM81" s="189"/>
      <c r="AN81" s="198"/>
      <c r="AO81" s="198"/>
      <c r="AP81" s="198"/>
      <c r="AQ81" s="198"/>
      <c r="AR81" s="198"/>
      <c r="AS81" s="222"/>
      <c r="AT81" s="189"/>
      <c r="AU81" s="198"/>
      <c r="AV81" s="198"/>
      <c r="AW81" s="198"/>
      <c r="AX81" s="198"/>
      <c r="AY81" s="198"/>
      <c r="AZ81" s="222"/>
      <c r="BA81" s="189"/>
      <c r="BB81" s="199"/>
      <c r="BC81" s="246"/>
      <c r="BD81" s="255"/>
      <c r="BE81" s="260"/>
      <c r="BF81" s="269"/>
      <c r="BG81" s="276"/>
      <c r="BH81" s="282"/>
      <c r="BI81" s="111"/>
      <c r="BJ81" s="111"/>
      <c r="BK81" s="111"/>
      <c r="BL81" s="291"/>
    </row>
    <row r="82" spans="2:64" ht="20.25" customHeight="1">
      <c r="B82" s="10"/>
      <c r="C82" s="21"/>
      <c r="D82" s="29"/>
      <c r="E82" s="36"/>
      <c r="F82" s="42"/>
      <c r="G82" s="53"/>
      <c r="H82" s="63"/>
      <c r="I82" s="71"/>
      <c r="J82" s="79"/>
      <c r="K82" s="53"/>
      <c r="L82" s="93"/>
      <c r="M82" s="93"/>
      <c r="N82" s="63"/>
      <c r="O82" s="102"/>
      <c r="P82" s="109"/>
      <c r="Q82" s="116"/>
      <c r="R82" s="124" t="str">
        <f>G81&amp;I81</f>
        <v/>
      </c>
      <c r="S82" s="131"/>
      <c r="T82" s="136" t="s">
        <v>121</v>
      </c>
      <c r="U82" s="145"/>
      <c r="V82" s="145"/>
      <c r="W82" s="158"/>
      <c r="X82" s="173"/>
      <c r="Y82" s="187" t="str">
        <f>IF(Y81="","",VLOOKUP(Y81,'（ユニット型）シフト記号表'!$C$5:$W$46,21,FALSE))</f>
        <v/>
      </c>
      <c r="Z82" s="196" t="str">
        <f>IF(Z81="","",VLOOKUP(Z81,'（ユニット型）シフト記号表'!$C$5:$W$46,21,FALSE))</f>
        <v/>
      </c>
      <c r="AA82" s="196" t="str">
        <f>IF(AA81="","",VLOOKUP(AA81,'（ユニット型）シフト記号表'!$C$5:$W$46,21,FALSE))</f>
        <v/>
      </c>
      <c r="AB82" s="196" t="str">
        <f>IF(AB81="","",VLOOKUP(AB81,'（ユニット型）シフト記号表'!$C$5:$W$46,21,FALSE))</f>
        <v/>
      </c>
      <c r="AC82" s="196" t="str">
        <f>IF(AC81="","",VLOOKUP(AC81,'（ユニット型）シフト記号表'!$C$5:$W$46,21,FALSE))</f>
        <v/>
      </c>
      <c r="AD82" s="196" t="str">
        <f>IF(AD81="","",VLOOKUP(AD81,'（ユニット型）シフト記号表'!$C$5:$W$46,21,FALSE))</f>
        <v/>
      </c>
      <c r="AE82" s="220" t="str">
        <f>IF(AE81="","",VLOOKUP(AE81,'（ユニット型）シフト記号表'!$C$5:$W$46,21,FALSE))</f>
        <v/>
      </c>
      <c r="AF82" s="187" t="str">
        <f>IF(AF81="","",VLOOKUP(AF81,'（ユニット型）シフト記号表'!$C$5:$W$46,21,FALSE))</f>
        <v/>
      </c>
      <c r="AG82" s="196" t="str">
        <f>IF(AG81="","",VLOOKUP(AG81,'（ユニット型）シフト記号表'!$C$5:$W$46,21,FALSE))</f>
        <v/>
      </c>
      <c r="AH82" s="196" t="str">
        <f>IF(AH81="","",VLOOKUP(AH81,'（ユニット型）シフト記号表'!$C$5:$W$46,21,FALSE))</f>
        <v/>
      </c>
      <c r="AI82" s="196" t="str">
        <f>IF(AI81="","",VLOOKUP(AI81,'（ユニット型）シフト記号表'!$C$5:$W$46,21,FALSE))</f>
        <v/>
      </c>
      <c r="AJ82" s="196" t="str">
        <f>IF(AJ81="","",VLOOKUP(AJ81,'（ユニット型）シフト記号表'!$C$5:$W$46,21,FALSE))</f>
        <v/>
      </c>
      <c r="AK82" s="196" t="str">
        <f>IF(AK81="","",VLOOKUP(AK81,'（ユニット型）シフト記号表'!$C$5:$W$46,21,FALSE))</f>
        <v/>
      </c>
      <c r="AL82" s="220" t="str">
        <f>IF(AL81="","",VLOOKUP(AL81,'（ユニット型）シフト記号表'!$C$5:$W$46,21,FALSE))</f>
        <v/>
      </c>
      <c r="AM82" s="187" t="str">
        <f>IF(AM81="","",VLOOKUP(AM81,'（ユニット型）シフト記号表'!$C$5:$W$46,21,FALSE))</f>
        <v/>
      </c>
      <c r="AN82" s="196" t="str">
        <f>IF(AN81="","",VLOOKUP(AN81,'（ユニット型）シフト記号表'!$C$5:$W$46,21,FALSE))</f>
        <v/>
      </c>
      <c r="AO82" s="196" t="str">
        <f>IF(AO81="","",VLOOKUP(AO81,'（ユニット型）シフト記号表'!$C$5:$W$46,21,FALSE))</f>
        <v/>
      </c>
      <c r="AP82" s="196" t="str">
        <f>IF(AP81="","",VLOOKUP(AP81,'（ユニット型）シフト記号表'!$C$5:$W$46,21,FALSE))</f>
        <v/>
      </c>
      <c r="AQ82" s="196" t="str">
        <f>IF(AQ81="","",VLOOKUP(AQ81,'（ユニット型）シフト記号表'!$C$5:$W$46,21,FALSE))</f>
        <v/>
      </c>
      <c r="AR82" s="196" t="str">
        <f>IF(AR81="","",VLOOKUP(AR81,'（ユニット型）シフト記号表'!$C$5:$W$46,21,FALSE))</f>
        <v/>
      </c>
      <c r="AS82" s="220" t="str">
        <f>IF(AS81="","",VLOOKUP(AS81,'（ユニット型）シフト記号表'!$C$5:$W$46,21,FALSE))</f>
        <v/>
      </c>
      <c r="AT82" s="187" t="str">
        <f>IF(AT81="","",VLOOKUP(AT81,'（ユニット型）シフト記号表'!$C$5:$W$46,21,FALSE))</f>
        <v/>
      </c>
      <c r="AU82" s="196" t="str">
        <f>IF(AU81="","",VLOOKUP(AU81,'（ユニット型）シフト記号表'!$C$5:$W$46,21,FALSE))</f>
        <v/>
      </c>
      <c r="AV82" s="196" t="str">
        <f>IF(AV81="","",VLOOKUP(AV81,'（ユニット型）シフト記号表'!$C$5:$W$46,21,FALSE))</f>
        <v/>
      </c>
      <c r="AW82" s="196" t="str">
        <f>IF(AW81="","",VLOOKUP(AW81,'（ユニット型）シフト記号表'!$C$5:$W$46,21,FALSE))</f>
        <v/>
      </c>
      <c r="AX82" s="196" t="str">
        <f>IF(AX81="","",VLOOKUP(AX81,'（ユニット型）シフト記号表'!$C$5:$W$46,21,FALSE))</f>
        <v/>
      </c>
      <c r="AY82" s="196" t="str">
        <f>IF(AY81="","",VLOOKUP(AY81,'（ユニット型）シフト記号表'!$C$5:$W$46,21,FALSE))</f>
        <v/>
      </c>
      <c r="AZ82" s="220" t="str">
        <f>IF(AZ81="","",VLOOKUP(AZ81,'（ユニット型）シフト記号表'!$C$5:$W$46,21,FALSE))</f>
        <v/>
      </c>
      <c r="BA82" s="187" t="str">
        <f>IF(BA81="","",VLOOKUP(BA81,'（ユニット型）シフト記号表'!$C$5:$W$46,21,FALSE))</f>
        <v/>
      </c>
      <c r="BB82" s="196" t="str">
        <f>IF(BB81="","",VLOOKUP(BB81,'（ユニット型）シフト記号表'!$C$5:$W$46,21,FALSE))</f>
        <v/>
      </c>
      <c r="BC82" s="244" t="str">
        <f>IF(BC81="","",VLOOKUP(BC81,'（ユニット型）シフト記号表'!$C$5:$W$46,21,FALSE))</f>
        <v/>
      </c>
      <c r="BD82" s="253">
        <f>IF($BG$3="計画",SUM(Y82:AZ82),IF($BG$3="実績",SUM(Y82:BC82),""))</f>
        <v>0</v>
      </c>
      <c r="BE82" s="258"/>
      <c r="BF82" s="267">
        <f>IF($BG$3="計画",BD82/4,IF($BG$3="実績",(BD82/($L$10/7)),""))</f>
        <v>0</v>
      </c>
      <c r="BG82" s="274"/>
      <c r="BH82" s="280"/>
      <c r="BI82" s="109"/>
      <c r="BJ82" s="109"/>
      <c r="BK82" s="109"/>
      <c r="BL82" s="289"/>
    </row>
    <row r="83" spans="2:64" ht="20.25" customHeight="1">
      <c r="B83" s="11"/>
      <c r="C83" s="21"/>
      <c r="D83" s="29"/>
      <c r="E83" s="36"/>
      <c r="F83" s="42"/>
      <c r="G83" s="55"/>
      <c r="H83" s="65"/>
      <c r="I83" s="73"/>
      <c r="J83" s="81"/>
      <c r="K83" s="55"/>
      <c r="L83" s="95"/>
      <c r="M83" s="95"/>
      <c r="N83" s="65"/>
      <c r="O83" s="103"/>
      <c r="P83" s="110"/>
      <c r="Q83" s="117"/>
      <c r="R83" s="126"/>
      <c r="S83" s="132" t="str">
        <f>G81&amp;I81</f>
        <v/>
      </c>
      <c r="T83" s="137" t="s">
        <v>162</v>
      </c>
      <c r="U83" s="150"/>
      <c r="V83" s="150"/>
      <c r="W83" s="163"/>
      <c r="X83" s="179"/>
      <c r="Y83" s="188" t="str">
        <f>IF(Y81="","",VLOOKUP(Y81,'（ユニット型）シフト記号表'!$C$5:$Y$46,23,FALSE))</f>
        <v/>
      </c>
      <c r="Z83" s="197" t="str">
        <f>IF(Z81="","",VLOOKUP(Z81,'（ユニット型）シフト記号表'!$C$5:$Y$46,23,FALSE))</f>
        <v/>
      </c>
      <c r="AA83" s="197" t="str">
        <f>IF(AA81="","",VLOOKUP(AA81,'（ユニット型）シフト記号表'!$C$5:$Y$46,23,FALSE))</f>
        <v/>
      </c>
      <c r="AB83" s="197" t="str">
        <f>IF(AB81="","",VLOOKUP(AB81,'（ユニット型）シフト記号表'!$C$5:$Y$46,23,FALSE))</f>
        <v/>
      </c>
      <c r="AC83" s="197" t="str">
        <f>IF(AC81="","",VLOOKUP(AC81,'（ユニット型）シフト記号表'!$C$5:$Y$46,23,FALSE))</f>
        <v/>
      </c>
      <c r="AD83" s="197" t="str">
        <f>IF(AD81="","",VLOOKUP(AD81,'（ユニット型）シフト記号表'!$C$5:$Y$46,23,FALSE))</f>
        <v/>
      </c>
      <c r="AE83" s="221" t="str">
        <f>IF(AE81="","",VLOOKUP(AE81,'（ユニット型）シフト記号表'!$C$5:$Y$46,23,FALSE))</f>
        <v/>
      </c>
      <c r="AF83" s="188" t="str">
        <f>IF(AF81="","",VLOOKUP(AF81,'（ユニット型）シフト記号表'!$C$5:$Y$46,23,FALSE))</f>
        <v/>
      </c>
      <c r="AG83" s="197" t="str">
        <f>IF(AG81="","",VLOOKUP(AG81,'（ユニット型）シフト記号表'!$C$5:$Y$46,23,FALSE))</f>
        <v/>
      </c>
      <c r="AH83" s="197" t="str">
        <f>IF(AH81="","",VLOOKUP(AH81,'（ユニット型）シフト記号表'!$C$5:$Y$46,23,FALSE))</f>
        <v/>
      </c>
      <c r="AI83" s="197" t="str">
        <f>IF(AI81="","",VLOOKUP(AI81,'（ユニット型）シフト記号表'!$C$5:$Y$46,23,FALSE))</f>
        <v/>
      </c>
      <c r="AJ83" s="197" t="str">
        <f>IF(AJ81="","",VLOOKUP(AJ81,'（ユニット型）シフト記号表'!$C$5:$Y$46,23,FALSE))</f>
        <v/>
      </c>
      <c r="AK83" s="197" t="str">
        <f>IF(AK81="","",VLOOKUP(AK81,'（ユニット型）シフト記号表'!$C$5:$Y$46,23,FALSE))</f>
        <v/>
      </c>
      <c r="AL83" s="221" t="str">
        <f>IF(AL81="","",VLOOKUP(AL81,'（ユニット型）シフト記号表'!$C$5:$Y$46,23,FALSE))</f>
        <v/>
      </c>
      <c r="AM83" s="188" t="str">
        <f>IF(AM81="","",VLOOKUP(AM81,'（ユニット型）シフト記号表'!$C$5:$Y$46,23,FALSE))</f>
        <v/>
      </c>
      <c r="AN83" s="197" t="str">
        <f>IF(AN81="","",VLOOKUP(AN81,'（ユニット型）シフト記号表'!$C$5:$Y$46,23,FALSE))</f>
        <v/>
      </c>
      <c r="AO83" s="197" t="str">
        <f>IF(AO81="","",VLOOKUP(AO81,'（ユニット型）シフト記号表'!$C$5:$Y$46,23,FALSE))</f>
        <v/>
      </c>
      <c r="AP83" s="197" t="str">
        <f>IF(AP81="","",VLOOKUP(AP81,'（ユニット型）シフト記号表'!$C$5:$Y$46,23,FALSE))</f>
        <v/>
      </c>
      <c r="AQ83" s="197" t="str">
        <f>IF(AQ81="","",VLOOKUP(AQ81,'（ユニット型）シフト記号表'!$C$5:$Y$46,23,FALSE))</f>
        <v/>
      </c>
      <c r="AR83" s="197" t="str">
        <f>IF(AR81="","",VLOOKUP(AR81,'（ユニット型）シフト記号表'!$C$5:$Y$46,23,FALSE))</f>
        <v/>
      </c>
      <c r="AS83" s="221" t="str">
        <f>IF(AS81="","",VLOOKUP(AS81,'（ユニット型）シフト記号表'!$C$5:$Y$46,23,FALSE))</f>
        <v/>
      </c>
      <c r="AT83" s="188" t="str">
        <f>IF(AT81="","",VLOOKUP(AT81,'（ユニット型）シフト記号表'!$C$5:$Y$46,23,FALSE))</f>
        <v/>
      </c>
      <c r="AU83" s="197" t="str">
        <f>IF(AU81="","",VLOOKUP(AU81,'（ユニット型）シフト記号表'!$C$5:$Y$46,23,FALSE))</f>
        <v/>
      </c>
      <c r="AV83" s="197" t="str">
        <f>IF(AV81="","",VLOOKUP(AV81,'（ユニット型）シフト記号表'!$C$5:$Y$46,23,FALSE))</f>
        <v/>
      </c>
      <c r="AW83" s="197" t="str">
        <f>IF(AW81="","",VLOOKUP(AW81,'（ユニット型）シフト記号表'!$C$5:$Y$46,23,FALSE))</f>
        <v/>
      </c>
      <c r="AX83" s="197" t="str">
        <f>IF(AX81="","",VLOOKUP(AX81,'（ユニット型）シフト記号表'!$C$5:$Y$46,23,FALSE))</f>
        <v/>
      </c>
      <c r="AY83" s="197" t="str">
        <f>IF(AY81="","",VLOOKUP(AY81,'（ユニット型）シフト記号表'!$C$5:$Y$46,23,FALSE))</f>
        <v/>
      </c>
      <c r="AZ83" s="221" t="str">
        <f>IF(AZ81="","",VLOOKUP(AZ81,'（ユニット型）シフト記号表'!$C$5:$Y$46,23,FALSE))</f>
        <v/>
      </c>
      <c r="BA83" s="188" t="str">
        <f>IF(BA81="","",VLOOKUP(BA81,'（ユニット型）シフト記号表'!$C$5:$Y$46,23,FALSE))</f>
        <v/>
      </c>
      <c r="BB83" s="197" t="str">
        <f>IF(BB81="","",VLOOKUP(BB81,'（ユニット型）シフト記号表'!$C$5:$Y$46,23,FALSE))</f>
        <v/>
      </c>
      <c r="BC83" s="245" t="str">
        <f>IF(BC81="","",VLOOKUP(BC81,'（ユニット型）シフト記号表'!$C$5:$Y$46,23,FALSE))</f>
        <v/>
      </c>
      <c r="BD83" s="254">
        <f>IF($BG$3="計画",SUM(Y83:AZ83),IF($BG$3="実績",SUM(Y83:BC83),""))</f>
        <v>0</v>
      </c>
      <c r="BE83" s="259"/>
      <c r="BF83" s="268">
        <f>IF($BG$3="計画",BD83/4,IF($BG$3="実績",(BD83/($L$10/7)),""))</f>
        <v>0</v>
      </c>
      <c r="BG83" s="275"/>
      <c r="BH83" s="281"/>
      <c r="BI83" s="110"/>
      <c r="BJ83" s="110"/>
      <c r="BK83" s="110"/>
      <c r="BL83" s="290"/>
    </row>
    <row r="84" spans="2:64" ht="20.25" customHeight="1">
      <c r="B84" s="12">
        <f>((ROW()-17)+2)/3</f>
        <v>23</v>
      </c>
      <c r="C84" s="22"/>
      <c r="D84" s="29"/>
      <c r="E84" s="36"/>
      <c r="F84" s="42"/>
      <c r="G84" s="54"/>
      <c r="H84" s="64"/>
      <c r="I84" s="72"/>
      <c r="J84" s="80"/>
      <c r="K84" s="54"/>
      <c r="L84" s="94"/>
      <c r="M84" s="94"/>
      <c r="N84" s="64"/>
      <c r="O84" s="104"/>
      <c r="P84" s="111"/>
      <c r="Q84" s="118"/>
      <c r="R84" s="125"/>
      <c r="S84" s="130"/>
      <c r="T84" s="138" t="s">
        <v>44</v>
      </c>
      <c r="U84" s="148"/>
      <c r="V84" s="148"/>
      <c r="W84" s="161"/>
      <c r="X84" s="178"/>
      <c r="Y84" s="189"/>
      <c r="Z84" s="198"/>
      <c r="AA84" s="198"/>
      <c r="AB84" s="198"/>
      <c r="AC84" s="198"/>
      <c r="AD84" s="198"/>
      <c r="AE84" s="222"/>
      <c r="AF84" s="189"/>
      <c r="AG84" s="198"/>
      <c r="AH84" s="198"/>
      <c r="AI84" s="198"/>
      <c r="AJ84" s="198"/>
      <c r="AK84" s="198"/>
      <c r="AL84" s="222"/>
      <c r="AM84" s="189"/>
      <c r="AN84" s="198"/>
      <c r="AO84" s="198"/>
      <c r="AP84" s="198"/>
      <c r="AQ84" s="198"/>
      <c r="AR84" s="198"/>
      <c r="AS84" s="222"/>
      <c r="AT84" s="189"/>
      <c r="AU84" s="198"/>
      <c r="AV84" s="198"/>
      <c r="AW84" s="198"/>
      <c r="AX84" s="198"/>
      <c r="AY84" s="198"/>
      <c r="AZ84" s="222"/>
      <c r="BA84" s="189"/>
      <c r="BB84" s="199"/>
      <c r="BC84" s="246"/>
      <c r="BD84" s="255"/>
      <c r="BE84" s="260"/>
      <c r="BF84" s="269"/>
      <c r="BG84" s="276"/>
      <c r="BH84" s="282"/>
      <c r="BI84" s="111"/>
      <c r="BJ84" s="111"/>
      <c r="BK84" s="111"/>
      <c r="BL84" s="291"/>
    </row>
    <row r="85" spans="2:64" ht="20.25" customHeight="1">
      <c r="B85" s="10"/>
      <c r="C85" s="21"/>
      <c r="D85" s="29"/>
      <c r="E85" s="36"/>
      <c r="F85" s="42"/>
      <c r="G85" s="53"/>
      <c r="H85" s="63"/>
      <c r="I85" s="71"/>
      <c r="J85" s="79"/>
      <c r="K85" s="53"/>
      <c r="L85" s="93"/>
      <c r="M85" s="93"/>
      <c r="N85" s="63"/>
      <c r="O85" s="102"/>
      <c r="P85" s="109"/>
      <c r="Q85" s="116"/>
      <c r="R85" s="124" t="str">
        <f>G84&amp;I84</f>
        <v/>
      </c>
      <c r="S85" s="131"/>
      <c r="T85" s="136" t="s">
        <v>121</v>
      </c>
      <c r="U85" s="145"/>
      <c r="V85" s="145"/>
      <c r="W85" s="158"/>
      <c r="X85" s="173"/>
      <c r="Y85" s="187" t="str">
        <f>IF(Y84="","",VLOOKUP(Y84,'（ユニット型）シフト記号表'!$C$5:$W$46,21,FALSE))</f>
        <v/>
      </c>
      <c r="Z85" s="196" t="str">
        <f>IF(Z84="","",VLOOKUP(Z84,'（ユニット型）シフト記号表'!$C$5:$W$46,21,FALSE))</f>
        <v/>
      </c>
      <c r="AA85" s="196" t="str">
        <f>IF(AA84="","",VLOOKUP(AA84,'（ユニット型）シフト記号表'!$C$5:$W$46,21,FALSE))</f>
        <v/>
      </c>
      <c r="AB85" s="196" t="str">
        <f>IF(AB84="","",VLOOKUP(AB84,'（ユニット型）シフト記号表'!$C$5:$W$46,21,FALSE))</f>
        <v/>
      </c>
      <c r="AC85" s="196" t="str">
        <f>IF(AC84="","",VLOOKUP(AC84,'（ユニット型）シフト記号表'!$C$5:$W$46,21,FALSE))</f>
        <v/>
      </c>
      <c r="AD85" s="196" t="str">
        <f>IF(AD84="","",VLOOKUP(AD84,'（ユニット型）シフト記号表'!$C$5:$W$46,21,FALSE))</f>
        <v/>
      </c>
      <c r="AE85" s="220" t="str">
        <f>IF(AE84="","",VLOOKUP(AE84,'（ユニット型）シフト記号表'!$C$5:$W$46,21,FALSE))</f>
        <v/>
      </c>
      <c r="AF85" s="187" t="str">
        <f>IF(AF84="","",VLOOKUP(AF84,'（ユニット型）シフト記号表'!$C$5:$W$46,21,FALSE))</f>
        <v/>
      </c>
      <c r="AG85" s="196" t="str">
        <f>IF(AG84="","",VLOOKUP(AG84,'（ユニット型）シフト記号表'!$C$5:$W$46,21,FALSE))</f>
        <v/>
      </c>
      <c r="AH85" s="196" t="str">
        <f>IF(AH84="","",VLOOKUP(AH84,'（ユニット型）シフト記号表'!$C$5:$W$46,21,FALSE))</f>
        <v/>
      </c>
      <c r="AI85" s="196" t="str">
        <f>IF(AI84="","",VLOOKUP(AI84,'（ユニット型）シフト記号表'!$C$5:$W$46,21,FALSE))</f>
        <v/>
      </c>
      <c r="AJ85" s="196" t="str">
        <f>IF(AJ84="","",VLOOKUP(AJ84,'（ユニット型）シフト記号表'!$C$5:$W$46,21,FALSE))</f>
        <v/>
      </c>
      <c r="AK85" s="196" t="str">
        <f>IF(AK84="","",VLOOKUP(AK84,'（ユニット型）シフト記号表'!$C$5:$W$46,21,FALSE))</f>
        <v/>
      </c>
      <c r="AL85" s="220" t="str">
        <f>IF(AL84="","",VLOOKUP(AL84,'（ユニット型）シフト記号表'!$C$5:$W$46,21,FALSE))</f>
        <v/>
      </c>
      <c r="AM85" s="187" t="str">
        <f>IF(AM84="","",VLOOKUP(AM84,'（ユニット型）シフト記号表'!$C$5:$W$46,21,FALSE))</f>
        <v/>
      </c>
      <c r="AN85" s="196" t="str">
        <f>IF(AN84="","",VLOOKUP(AN84,'（ユニット型）シフト記号表'!$C$5:$W$46,21,FALSE))</f>
        <v/>
      </c>
      <c r="AO85" s="196" t="str">
        <f>IF(AO84="","",VLOOKUP(AO84,'（ユニット型）シフト記号表'!$C$5:$W$46,21,FALSE))</f>
        <v/>
      </c>
      <c r="AP85" s="196" t="str">
        <f>IF(AP84="","",VLOOKUP(AP84,'（ユニット型）シフト記号表'!$C$5:$W$46,21,FALSE))</f>
        <v/>
      </c>
      <c r="AQ85" s="196" t="str">
        <f>IF(AQ84="","",VLOOKUP(AQ84,'（ユニット型）シフト記号表'!$C$5:$W$46,21,FALSE))</f>
        <v/>
      </c>
      <c r="AR85" s="196" t="str">
        <f>IF(AR84="","",VLOOKUP(AR84,'（ユニット型）シフト記号表'!$C$5:$W$46,21,FALSE))</f>
        <v/>
      </c>
      <c r="AS85" s="220" t="str">
        <f>IF(AS84="","",VLOOKUP(AS84,'（ユニット型）シフト記号表'!$C$5:$W$46,21,FALSE))</f>
        <v/>
      </c>
      <c r="AT85" s="187" t="str">
        <f>IF(AT84="","",VLOOKUP(AT84,'（ユニット型）シフト記号表'!$C$5:$W$46,21,FALSE))</f>
        <v/>
      </c>
      <c r="AU85" s="196" t="str">
        <f>IF(AU84="","",VLOOKUP(AU84,'（ユニット型）シフト記号表'!$C$5:$W$46,21,FALSE))</f>
        <v/>
      </c>
      <c r="AV85" s="196" t="str">
        <f>IF(AV84="","",VLOOKUP(AV84,'（ユニット型）シフト記号表'!$C$5:$W$46,21,FALSE))</f>
        <v/>
      </c>
      <c r="AW85" s="196" t="str">
        <f>IF(AW84="","",VLOOKUP(AW84,'（ユニット型）シフト記号表'!$C$5:$W$46,21,FALSE))</f>
        <v/>
      </c>
      <c r="AX85" s="196" t="str">
        <f>IF(AX84="","",VLOOKUP(AX84,'（ユニット型）シフト記号表'!$C$5:$W$46,21,FALSE))</f>
        <v/>
      </c>
      <c r="AY85" s="196" t="str">
        <f>IF(AY84="","",VLOOKUP(AY84,'（ユニット型）シフト記号表'!$C$5:$W$46,21,FALSE))</f>
        <v/>
      </c>
      <c r="AZ85" s="220" t="str">
        <f>IF(AZ84="","",VLOOKUP(AZ84,'（ユニット型）シフト記号表'!$C$5:$W$46,21,FALSE))</f>
        <v/>
      </c>
      <c r="BA85" s="187" t="str">
        <f>IF(BA84="","",VLOOKUP(BA84,'（ユニット型）シフト記号表'!$C$5:$W$46,21,FALSE))</f>
        <v/>
      </c>
      <c r="BB85" s="196" t="str">
        <f>IF(BB84="","",VLOOKUP(BB84,'（ユニット型）シフト記号表'!$C$5:$W$46,21,FALSE))</f>
        <v/>
      </c>
      <c r="BC85" s="244" t="str">
        <f>IF(BC84="","",VLOOKUP(BC84,'（ユニット型）シフト記号表'!$C$5:$W$46,21,FALSE))</f>
        <v/>
      </c>
      <c r="BD85" s="253">
        <f>IF($BG$3="計画",SUM(Y85:AZ85),IF($BG$3="実績",SUM(Y85:BC85),""))</f>
        <v>0</v>
      </c>
      <c r="BE85" s="258"/>
      <c r="BF85" s="267">
        <f>IF($BG$3="計画",BD85/4,IF($BG$3="実績",(BD85/($L$10/7)),""))</f>
        <v>0</v>
      </c>
      <c r="BG85" s="274"/>
      <c r="BH85" s="280"/>
      <c r="BI85" s="109"/>
      <c r="BJ85" s="109"/>
      <c r="BK85" s="109"/>
      <c r="BL85" s="289"/>
    </row>
    <row r="86" spans="2:64" ht="20.25" customHeight="1">
      <c r="B86" s="11"/>
      <c r="C86" s="21"/>
      <c r="D86" s="29"/>
      <c r="E86" s="36"/>
      <c r="F86" s="42"/>
      <c r="G86" s="55"/>
      <c r="H86" s="65"/>
      <c r="I86" s="73"/>
      <c r="J86" s="81"/>
      <c r="K86" s="55"/>
      <c r="L86" s="95"/>
      <c r="M86" s="95"/>
      <c r="N86" s="65"/>
      <c r="O86" s="103"/>
      <c r="P86" s="110"/>
      <c r="Q86" s="117"/>
      <c r="R86" s="126"/>
      <c r="S86" s="132" t="str">
        <f>G84&amp;I84</f>
        <v/>
      </c>
      <c r="T86" s="137" t="s">
        <v>162</v>
      </c>
      <c r="U86" s="150"/>
      <c r="V86" s="150"/>
      <c r="W86" s="163"/>
      <c r="X86" s="179"/>
      <c r="Y86" s="188" t="str">
        <f>IF(Y84="","",VLOOKUP(Y84,'（ユニット型）シフト記号表'!$C$5:$Y$46,23,FALSE))</f>
        <v/>
      </c>
      <c r="Z86" s="197" t="str">
        <f>IF(Z84="","",VLOOKUP(Z84,'（ユニット型）シフト記号表'!$C$5:$Y$46,23,FALSE))</f>
        <v/>
      </c>
      <c r="AA86" s="197" t="str">
        <f>IF(AA84="","",VLOOKUP(AA84,'（ユニット型）シフト記号表'!$C$5:$Y$46,23,FALSE))</f>
        <v/>
      </c>
      <c r="AB86" s="197" t="str">
        <f>IF(AB84="","",VLOOKUP(AB84,'（ユニット型）シフト記号表'!$C$5:$Y$46,23,FALSE))</f>
        <v/>
      </c>
      <c r="AC86" s="197" t="str">
        <f>IF(AC84="","",VLOOKUP(AC84,'（ユニット型）シフト記号表'!$C$5:$Y$46,23,FALSE))</f>
        <v/>
      </c>
      <c r="AD86" s="197" t="str">
        <f>IF(AD84="","",VLOOKUP(AD84,'（ユニット型）シフト記号表'!$C$5:$Y$46,23,FALSE))</f>
        <v/>
      </c>
      <c r="AE86" s="221" t="str">
        <f>IF(AE84="","",VLOOKUP(AE84,'（ユニット型）シフト記号表'!$C$5:$Y$46,23,FALSE))</f>
        <v/>
      </c>
      <c r="AF86" s="188" t="str">
        <f>IF(AF84="","",VLOOKUP(AF84,'（ユニット型）シフト記号表'!$C$5:$Y$46,23,FALSE))</f>
        <v/>
      </c>
      <c r="AG86" s="197" t="str">
        <f>IF(AG84="","",VLOOKUP(AG84,'（ユニット型）シフト記号表'!$C$5:$Y$46,23,FALSE))</f>
        <v/>
      </c>
      <c r="AH86" s="197" t="str">
        <f>IF(AH84="","",VLOOKUP(AH84,'（ユニット型）シフト記号表'!$C$5:$Y$46,23,FALSE))</f>
        <v/>
      </c>
      <c r="AI86" s="197" t="str">
        <f>IF(AI84="","",VLOOKUP(AI84,'（ユニット型）シフト記号表'!$C$5:$Y$46,23,FALSE))</f>
        <v/>
      </c>
      <c r="AJ86" s="197" t="str">
        <f>IF(AJ84="","",VLOOKUP(AJ84,'（ユニット型）シフト記号表'!$C$5:$Y$46,23,FALSE))</f>
        <v/>
      </c>
      <c r="AK86" s="197" t="str">
        <f>IF(AK84="","",VLOOKUP(AK84,'（ユニット型）シフト記号表'!$C$5:$Y$46,23,FALSE))</f>
        <v/>
      </c>
      <c r="AL86" s="221" t="str">
        <f>IF(AL84="","",VLOOKUP(AL84,'（ユニット型）シフト記号表'!$C$5:$Y$46,23,FALSE))</f>
        <v/>
      </c>
      <c r="AM86" s="188" t="str">
        <f>IF(AM84="","",VLOOKUP(AM84,'（ユニット型）シフト記号表'!$C$5:$Y$46,23,FALSE))</f>
        <v/>
      </c>
      <c r="AN86" s="197" t="str">
        <f>IF(AN84="","",VLOOKUP(AN84,'（ユニット型）シフト記号表'!$C$5:$Y$46,23,FALSE))</f>
        <v/>
      </c>
      <c r="AO86" s="197" t="str">
        <f>IF(AO84="","",VLOOKUP(AO84,'（ユニット型）シフト記号表'!$C$5:$Y$46,23,FALSE))</f>
        <v/>
      </c>
      <c r="AP86" s="197" t="str">
        <f>IF(AP84="","",VLOOKUP(AP84,'（ユニット型）シフト記号表'!$C$5:$Y$46,23,FALSE))</f>
        <v/>
      </c>
      <c r="AQ86" s="197" t="str">
        <f>IF(AQ84="","",VLOOKUP(AQ84,'（ユニット型）シフト記号表'!$C$5:$Y$46,23,FALSE))</f>
        <v/>
      </c>
      <c r="AR86" s="197" t="str">
        <f>IF(AR84="","",VLOOKUP(AR84,'（ユニット型）シフト記号表'!$C$5:$Y$46,23,FALSE))</f>
        <v/>
      </c>
      <c r="AS86" s="221" t="str">
        <f>IF(AS84="","",VLOOKUP(AS84,'（ユニット型）シフト記号表'!$C$5:$Y$46,23,FALSE))</f>
        <v/>
      </c>
      <c r="AT86" s="188" t="str">
        <f>IF(AT84="","",VLOOKUP(AT84,'（ユニット型）シフト記号表'!$C$5:$Y$46,23,FALSE))</f>
        <v/>
      </c>
      <c r="AU86" s="197" t="str">
        <f>IF(AU84="","",VLOOKUP(AU84,'（ユニット型）シフト記号表'!$C$5:$Y$46,23,FALSE))</f>
        <v/>
      </c>
      <c r="AV86" s="197" t="str">
        <f>IF(AV84="","",VLOOKUP(AV84,'（ユニット型）シフト記号表'!$C$5:$Y$46,23,FALSE))</f>
        <v/>
      </c>
      <c r="AW86" s="197" t="str">
        <f>IF(AW84="","",VLOOKUP(AW84,'（ユニット型）シフト記号表'!$C$5:$Y$46,23,FALSE))</f>
        <v/>
      </c>
      <c r="AX86" s="197" t="str">
        <f>IF(AX84="","",VLOOKUP(AX84,'（ユニット型）シフト記号表'!$C$5:$Y$46,23,FALSE))</f>
        <v/>
      </c>
      <c r="AY86" s="197" t="str">
        <f>IF(AY84="","",VLOOKUP(AY84,'（ユニット型）シフト記号表'!$C$5:$Y$46,23,FALSE))</f>
        <v/>
      </c>
      <c r="AZ86" s="221" t="str">
        <f>IF(AZ84="","",VLOOKUP(AZ84,'（ユニット型）シフト記号表'!$C$5:$Y$46,23,FALSE))</f>
        <v/>
      </c>
      <c r="BA86" s="188" t="str">
        <f>IF(BA84="","",VLOOKUP(BA84,'（ユニット型）シフト記号表'!$C$5:$Y$46,23,FALSE))</f>
        <v/>
      </c>
      <c r="BB86" s="197" t="str">
        <f>IF(BB84="","",VLOOKUP(BB84,'（ユニット型）シフト記号表'!$C$5:$Y$46,23,FALSE))</f>
        <v/>
      </c>
      <c r="BC86" s="245" t="str">
        <f>IF(BC84="","",VLOOKUP(BC84,'（ユニット型）シフト記号表'!$C$5:$Y$46,23,FALSE))</f>
        <v/>
      </c>
      <c r="BD86" s="254">
        <f>IF($BG$3="計画",SUM(Y86:AZ86),IF($BG$3="実績",SUM(Y86:BC86),""))</f>
        <v>0</v>
      </c>
      <c r="BE86" s="259"/>
      <c r="BF86" s="268">
        <f>IF($BG$3="計画",BD86/4,IF($BG$3="実績",(BD86/($L$10/7)),""))</f>
        <v>0</v>
      </c>
      <c r="BG86" s="275"/>
      <c r="BH86" s="281"/>
      <c r="BI86" s="110"/>
      <c r="BJ86" s="110"/>
      <c r="BK86" s="110"/>
      <c r="BL86" s="290"/>
    </row>
    <row r="87" spans="2:64" ht="20.25" customHeight="1">
      <c r="B87" s="12">
        <f>((ROW()-17)+2)/3</f>
        <v>24</v>
      </c>
      <c r="C87" s="22"/>
      <c r="D87" s="29"/>
      <c r="E87" s="36"/>
      <c r="F87" s="42"/>
      <c r="G87" s="54"/>
      <c r="H87" s="64"/>
      <c r="I87" s="72"/>
      <c r="J87" s="80"/>
      <c r="K87" s="54"/>
      <c r="L87" s="94"/>
      <c r="M87" s="94"/>
      <c r="N87" s="64"/>
      <c r="O87" s="104"/>
      <c r="P87" s="111"/>
      <c r="Q87" s="118"/>
      <c r="R87" s="125"/>
      <c r="S87" s="130"/>
      <c r="T87" s="138" t="s">
        <v>44</v>
      </c>
      <c r="U87" s="148"/>
      <c r="V87" s="148"/>
      <c r="W87" s="161"/>
      <c r="X87" s="178"/>
      <c r="Y87" s="189"/>
      <c r="Z87" s="198"/>
      <c r="AA87" s="198"/>
      <c r="AB87" s="198"/>
      <c r="AC87" s="198"/>
      <c r="AD87" s="198"/>
      <c r="AE87" s="222"/>
      <c r="AF87" s="189"/>
      <c r="AG87" s="198"/>
      <c r="AH87" s="198"/>
      <c r="AI87" s="198"/>
      <c r="AJ87" s="198"/>
      <c r="AK87" s="198"/>
      <c r="AL87" s="222"/>
      <c r="AM87" s="189"/>
      <c r="AN87" s="198"/>
      <c r="AO87" s="198"/>
      <c r="AP87" s="198"/>
      <c r="AQ87" s="198"/>
      <c r="AR87" s="198"/>
      <c r="AS87" s="222"/>
      <c r="AT87" s="189"/>
      <c r="AU87" s="198"/>
      <c r="AV87" s="198"/>
      <c r="AW87" s="198"/>
      <c r="AX87" s="198"/>
      <c r="AY87" s="198"/>
      <c r="AZ87" s="222"/>
      <c r="BA87" s="189"/>
      <c r="BB87" s="199"/>
      <c r="BC87" s="246"/>
      <c r="BD87" s="255"/>
      <c r="BE87" s="260"/>
      <c r="BF87" s="269"/>
      <c r="BG87" s="276"/>
      <c r="BH87" s="282"/>
      <c r="BI87" s="111"/>
      <c r="BJ87" s="111"/>
      <c r="BK87" s="111"/>
      <c r="BL87" s="291"/>
    </row>
    <row r="88" spans="2:64" ht="20.25" customHeight="1">
      <c r="B88" s="10"/>
      <c r="C88" s="21"/>
      <c r="D88" s="29"/>
      <c r="E88" s="36"/>
      <c r="F88" s="42"/>
      <c r="G88" s="53"/>
      <c r="H88" s="63"/>
      <c r="I88" s="71"/>
      <c r="J88" s="79"/>
      <c r="K88" s="53"/>
      <c r="L88" s="93"/>
      <c r="M88" s="93"/>
      <c r="N88" s="63"/>
      <c r="O88" s="102"/>
      <c r="P88" s="109"/>
      <c r="Q88" s="116"/>
      <c r="R88" s="124" t="str">
        <f>G87&amp;I87</f>
        <v/>
      </c>
      <c r="S88" s="131"/>
      <c r="T88" s="136" t="s">
        <v>121</v>
      </c>
      <c r="U88" s="145"/>
      <c r="V88" s="145"/>
      <c r="W88" s="158"/>
      <c r="X88" s="173"/>
      <c r="Y88" s="187" t="str">
        <f>IF(Y87="","",VLOOKUP(Y87,'（ユニット型）シフト記号表'!$C$5:$W$46,21,FALSE))</f>
        <v/>
      </c>
      <c r="Z88" s="196" t="str">
        <f>IF(Z87="","",VLOOKUP(Z87,'（ユニット型）シフト記号表'!$C$5:$W$46,21,FALSE))</f>
        <v/>
      </c>
      <c r="AA88" s="196" t="str">
        <f>IF(AA87="","",VLOOKUP(AA87,'（ユニット型）シフト記号表'!$C$5:$W$46,21,FALSE))</f>
        <v/>
      </c>
      <c r="AB88" s="196" t="str">
        <f>IF(AB87="","",VLOOKUP(AB87,'（ユニット型）シフト記号表'!$C$5:$W$46,21,FALSE))</f>
        <v/>
      </c>
      <c r="AC88" s="196" t="str">
        <f>IF(AC87="","",VLOOKUP(AC87,'（ユニット型）シフト記号表'!$C$5:$W$46,21,FALSE))</f>
        <v/>
      </c>
      <c r="AD88" s="196" t="str">
        <f>IF(AD87="","",VLOOKUP(AD87,'（ユニット型）シフト記号表'!$C$5:$W$46,21,FALSE))</f>
        <v/>
      </c>
      <c r="AE88" s="220" t="str">
        <f>IF(AE87="","",VLOOKUP(AE87,'（ユニット型）シフト記号表'!$C$5:$W$46,21,FALSE))</f>
        <v/>
      </c>
      <c r="AF88" s="187" t="str">
        <f>IF(AF87="","",VLOOKUP(AF87,'（ユニット型）シフト記号表'!$C$5:$W$46,21,FALSE))</f>
        <v/>
      </c>
      <c r="AG88" s="196" t="str">
        <f>IF(AG87="","",VLOOKUP(AG87,'（ユニット型）シフト記号表'!$C$5:$W$46,21,FALSE))</f>
        <v/>
      </c>
      <c r="AH88" s="196" t="str">
        <f>IF(AH87="","",VLOOKUP(AH87,'（ユニット型）シフト記号表'!$C$5:$W$46,21,FALSE))</f>
        <v/>
      </c>
      <c r="AI88" s="196" t="str">
        <f>IF(AI87="","",VLOOKUP(AI87,'（ユニット型）シフト記号表'!$C$5:$W$46,21,FALSE))</f>
        <v/>
      </c>
      <c r="AJ88" s="196" t="str">
        <f>IF(AJ87="","",VLOOKUP(AJ87,'（ユニット型）シフト記号表'!$C$5:$W$46,21,FALSE))</f>
        <v/>
      </c>
      <c r="AK88" s="196" t="str">
        <f>IF(AK87="","",VLOOKUP(AK87,'（ユニット型）シフト記号表'!$C$5:$W$46,21,FALSE))</f>
        <v/>
      </c>
      <c r="AL88" s="220" t="str">
        <f>IF(AL87="","",VLOOKUP(AL87,'（ユニット型）シフト記号表'!$C$5:$W$46,21,FALSE))</f>
        <v/>
      </c>
      <c r="AM88" s="187" t="str">
        <f>IF(AM87="","",VLOOKUP(AM87,'（ユニット型）シフト記号表'!$C$5:$W$46,21,FALSE))</f>
        <v/>
      </c>
      <c r="AN88" s="196" t="str">
        <f>IF(AN87="","",VLOOKUP(AN87,'（ユニット型）シフト記号表'!$C$5:$W$46,21,FALSE))</f>
        <v/>
      </c>
      <c r="AO88" s="196" t="str">
        <f>IF(AO87="","",VLOOKUP(AO87,'（ユニット型）シフト記号表'!$C$5:$W$46,21,FALSE))</f>
        <v/>
      </c>
      <c r="AP88" s="196" t="str">
        <f>IF(AP87="","",VLOOKUP(AP87,'（ユニット型）シフト記号表'!$C$5:$W$46,21,FALSE))</f>
        <v/>
      </c>
      <c r="AQ88" s="196" t="str">
        <f>IF(AQ87="","",VLOOKUP(AQ87,'（ユニット型）シフト記号表'!$C$5:$W$46,21,FALSE))</f>
        <v/>
      </c>
      <c r="AR88" s="196" t="str">
        <f>IF(AR87="","",VLOOKUP(AR87,'（ユニット型）シフト記号表'!$C$5:$W$46,21,FALSE))</f>
        <v/>
      </c>
      <c r="AS88" s="220" t="str">
        <f>IF(AS87="","",VLOOKUP(AS87,'（ユニット型）シフト記号表'!$C$5:$W$46,21,FALSE))</f>
        <v/>
      </c>
      <c r="AT88" s="187" t="str">
        <f>IF(AT87="","",VLOOKUP(AT87,'（ユニット型）シフト記号表'!$C$5:$W$46,21,FALSE))</f>
        <v/>
      </c>
      <c r="AU88" s="196" t="str">
        <f>IF(AU87="","",VLOOKUP(AU87,'（ユニット型）シフト記号表'!$C$5:$W$46,21,FALSE))</f>
        <v/>
      </c>
      <c r="AV88" s="196" t="str">
        <f>IF(AV87="","",VLOOKUP(AV87,'（ユニット型）シフト記号表'!$C$5:$W$46,21,FALSE))</f>
        <v/>
      </c>
      <c r="AW88" s="196" t="str">
        <f>IF(AW87="","",VLOOKUP(AW87,'（ユニット型）シフト記号表'!$C$5:$W$46,21,FALSE))</f>
        <v/>
      </c>
      <c r="AX88" s="196" t="str">
        <f>IF(AX87="","",VLOOKUP(AX87,'（ユニット型）シフト記号表'!$C$5:$W$46,21,FALSE))</f>
        <v/>
      </c>
      <c r="AY88" s="196" t="str">
        <f>IF(AY87="","",VLOOKUP(AY87,'（ユニット型）シフト記号表'!$C$5:$W$46,21,FALSE))</f>
        <v/>
      </c>
      <c r="AZ88" s="220" t="str">
        <f>IF(AZ87="","",VLOOKUP(AZ87,'（ユニット型）シフト記号表'!$C$5:$W$46,21,FALSE))</f>
        <v/>
      </c>
      <c r="BA88" s="187" t="str">
        <f>IF(BA87="","",VLOOKUP(BA87,'（ユニット型）シフト記号表'!$C$5:$W$46,21,FALSE))</f>
        <v/>
      </c>
      <c r="BB88" s="196" t="str">
        <f>IF(BB87="","",VLOOKUP(BB87,'（ユニット型）シフト記号表'!$C$5:$W$46,21,FALSE))</f>
        <v/>
      </c>
      <c r="BC88" s="244" t="str">
        <f>IF(BC87="","",VLOOKUP(BC87,'（ユニット型）シフト記号表'!$C$5:$W$46,21,FALSE))</f>
        <v/>
      </c>
      <c r="BD88" s="253">
        <f>IF($BG$3="計画",SUM(Y88:AZ88),IF($BG$3="実績",SUM(Y88:BC88),""))</f>
        <v>0</v>
      </c>
      <c r="BE88" s="258"/>
      <c r="BF88" s="267">
        <f>IF($BG$3="計画",BD88/4,IF($BG$3="実績",(BD88/($L$10/7)),""))</f>
        <v>0</v>
      </c>
      <c r="BG88" s="274"/>
      <c r="BH88" s="280"/>
      <c r="BI88" s="109"/>
      <c r="BJ88" s="109"/>
      <c r="BK88" s="109"/>
      <c r="BL88" s="289"/>
    </row>
    <row r="89" spans="2:64" ht="20.25" customHeight="1">
      <c r="B89" s="11"/>
      <c r="C89" s="21"/>
      <c r="D89" s="29"/>
      <c r="E89" s="36"/>
      <c r="F89" s="42"/>
      <c r="G89" s="55"/>
      <c r="H89" s="65"/>
      <c r="I89" s="73"/>
      <c r="J89" s="81"/>
      <c r="K89" s="55"/>
      <c r="L89" s="95"/>
      <c r="M89" s="95"/>
      <c r="N89" s="65"/>
      <c r="O89" s="103"/>
      <c r="P89" s="110"/>
      <c r="Q89" s="117"/>
      <c r="R89" s="126"/>
      <c r="S89" s="132" t="str">
        <f>G87&amp;I87</f>
        <v/>
      </c>
      <c r="T89" s="137" t="s">
        <v>162</v>
      </c>
      <c r="U89" s="150"/>
      <c r="V89" s="150"/>
      <c r="W89" s="163"/>
      <c r="X89" s="179"/>
      <c r="Y89" s="188" t="str">
        <f>IF(Y87="","",VLOOKUP(Y87,'（ユニット型）シフト記号表'!$C$5:$Y$46,23,FALSE))</f>
        <v/>
      </c>
      <c r="Z89" s="197" t="str">
        <f>IF(Z87="","",VLOOKUP(Z87,'（ユニット型）シフト記号表'!$C$5:$Y$46,23,FALSE))</f>
        <v/>
      </c>
      <c r="AA89" s="197" t="str">
        <f>IF(AA87="","",VLOOKUP(AA87,'（ユニット型）シフト記号表'!$C$5:$Y$46,23,FALSE))</f>
        <v/>
      </c>
      <c r="AB89" s="197" t="str">
        <f>IF(AB87="","",VLOOKUP(AB87,'（ユニット型）シフト記号表'!$C$5:$Y$46,23,FALSE))</f>
        <v/>
      </c>
      <c r="AC89" s="197" t="str">
        <f>IF(AC87="","",VLOOKUP(AC87,'（ユニット型）シフト記号表'!$C$5:$Y$46,23,FALSE))</f>
        <v/>
      </c>
      <c r="AD89" s="197" t="str">
        <f>IF(AD87="","",VLOOKUP(AD87,'（ユニット型）シフト記号表'!$C$5:$Y$46,23,FALSE))</f>
        <v/>
      </c>
      <c r="AE89" s="221" t="str">
        <f>IF(AE87="","",VLOOKUP(AE87,'（ユニット型）シフト記号表'!$C$5:$Y$46,23,FALSE))</f>
        <v/>
      </c>
      <c r="AF89" s="188" t="str">
        <f>IF(AF87="","",VLOOKUP(AF87,'（ユニット型）シフト記号表'!$C$5:$Y$46,23,FALSE))</f>
        <v/>
      </c>
      <c r="AG89" s="197" t="str">
        <f>IF(AG87="","",VLOOKUP(AG87,'（ユニット型）シフト記号表'!$C$5:$Y$46,23,FALSE))</f>
        <v/>
      </c>
      <c r="AH89" s="197" t="str">
        <f>IF(AH87="","",VLOOKUP(AH87,'（ユニット型）シフト記号表'!$C$5:$Y$46,23,FALSE))</f>
        <v/>
      </c>
      <c r="AI89" s="197" t="str">
        <f>IF(AI87="","",VLOOKUP(AI87,'（ユニット型）シフト記号表'!$C$5:$Y$46,23,FALSE))</f>
        <v/>
      </c>
      <c r="AJ89" s="197" t="str">
        <f>IF(AJ87="","",VLOOKUP(AJ87,'（ユニット型）シフト記号表'!$C$5:$Y$46,23,FALSE))</f>
        <v/>
      </c>
      <c r="AK89" s="197" t="str">
        <f>IF(AK87="","",VLOOKUP(AK87,'（ユニット型）シフト記号表'!$C$5:$Y$46,23,FALSE))</f>
        <v/>
      </c>
      <c r="AL89" s="221" t="str">
        <f>IF(AL87="","",VLOOKUP(AL87,'（ユニット型）シフト記号表'!$C$5:$Y$46,23,FALSE))</f>
        <v/>
      </c>
      <c r="AM89" s="188" t="str">
        <f>IF(AM87="","",VLOOKUP(AM87,'（ユニット型）シフト記号表'!$C$5:$Y$46,23,FALSE))</f>
        <v/>
      </c>
      <c r="AN89" s="197" t="str">
        <f>IF(AN87="","",VLOOKUP(AN87,'（ユニット型）シフト記号表'!$C$5:$Y$46,23,FALSE))</f>
        <v/>
      </c>
      <c r="AO89" s="197" t="str">
        <f>IF(AO87="","",VLOOKUP(AO87,'（ユニット型）シフト記号表'!$C$5:$Y$46,23,FALSE))</f>
        <v/>
      </c>
      <c r="AP89" s="197" t="str">
        <f>IF(AP87="","",VLOOKUP(AP87,'（ユニット型）シフト記号表'!$C$5:$Y$46,23,FALSE))</f>
        <v/>
      </c>
      <c r="AQ89" s="197" t="str">
        <f>IF(AQ87="","",VLOOKUP(AQ87,'（ユニット型）シフト記号表'!$C$5:$Y$46,23,FALSE))</f>
        <v/>
      </c>
      <c r="AR89" s="197" t="str">
        <f>IF(AR87="","",VLOOKUP(AR87,'（ユニット型）シフト記号表'!$C$5:$Y$46,23,FALSE))</f>
        <v/>
      </c>
      <c r="AS89" s="221" t="str">
        <f>IF(AS87="","",VLOOKUP(AS87,'（ユニット型）シフト記号表'!$C$5:$Y$46,23,FALSE))</f>
        <v/>
      </c>
      <c r="AT89" s="188" t="str">
        <f>IF(AT87="","",VLOOKUP(AT87,'（ユニット型）シフト記号表'!$C$5:$Y$46,23,FALSE))</f>
        <v/>
      </c>
      <c r="AU89" s="197" t="str">
        <f>IF(AU87="","",VLOOKUP(AU87,'（ユニット型）シフト記号表'!$C$5:$Y$46,23,FALSE))</f>
        <v/>
      </c>
      <c r="AV89" s="197" t="str">
        <f>IF(AV87="","",VLOOKUP(AV87,'（ユニット型）シフト記号表'!$C$5:$Y$46,23,FALSE))</f>
        <v/>
      </c>
      <c r="AW89" s="197" t="str">
        <f>IF(AW87="","",VLOOKUP(AW87,'（ユニット型）シフト記号表'!$C$5:$Y$46,23,FALSE))</f>
        <v/>
      </c>
      <c r="AX89" s="197" t="str">
        <f>IF(AX87="","",VLOOKUP(AX87,'（ユニット型）シフト記号表'!$C$5:$Y$46,23,FALSE))</f>
        <v/>
      </c>
      <c r="AY89" s="197" t="str">
        <f>IF(AY87="","",VLOOKUP(AY87,'（ユニット型）シフト記号表'!$C$5:$Y$46,23,FALSE))</f>
        <v/>
      </c>
      <c r="AZ89" s="221" t="str">
        <f>IF(AZ87="","",VLOOKUP(AZ87,'（ユニット型）シフト記号表'!$C$5:$Y$46,23,FALSE))</f>
        <v/>
      </c>
      <c r="BA89" s="188" t="str">
        <f>IF(BA87="","",VLOOKUP(BA87,'（ユニット型）シフト記号表'!$C$5:$Y$46,23,FALSE))</f>
        <v/>
      </c>
      <c r="BB89" s="197" t="str">
        <f>IF(BB87="","",VLOOKUP(BB87,'（ユニット型）シフト記号表'!$C$5:$Y$46,23,FALSE))</f>
        <v/>
      </c>
      <c r="BC89" s="245" t="str">
        <f>IF(BC87="","",VLOOKUP(BC87,'（ユニット型）シフト記号表'!$C$5:$Y$46,23,FALSE))</f>
        <v/>
      </c>
      <c r="BD89" s="254">
        <f>IF($BG$3="計画",SUM(Y89:AZ89),IF($BG$3="実績",SUM(Y89:BC89),""))</f>
        <v>0</v>
      </c>
      <c r="BE89" s="259"/>
      <c r="BF89" s="268">
        <f>IF($BG$3="計画",BD89/4,IF($BG$3="実績",(BD89/($L$10/7)),""))</f>
        <v>0</v>
      </c>
      <c r="BG89" s="275"/>
      <c r="BH89" s="281"/>
      <c r="BI89" s="110"/>
      <c r="BJ89" s="110"/>
      <c r="BK89" s="110"/>
      <c r="BL89" s="290"/>
    </row>
    <row r="90" spans="2:64" ht="20.25" customHeight="1">
      <c r="B90" s="12">
        <f>((ROW()-17)+2)/3</f>
        <v>25</v>
      </c>
      <c r="C90" s="22"/>
      <c r="D90" s="29"/>
      <c r="E90" s="36"/>
      <c r="F90" s="42"/>
      <c r="G90" s="54"/>
      <c r="H90" s="64"/>
      <c r="I90" s="72"/>
      <c r="J90" s="80"/>
      <c r="K90" s="54"/>
      <c r="L90" s="94"/>
      <c r="M90" s="94"/>
      <c r="N90" s="64"/>
      <c r="O90" s="104"/>
      <c r="P90" s="111"/>
      <c r="Q90" s="118"/>
      <c r="R90" s="125"/>
      <c r="S90" s="130"/>
      <c r="T90" s="138" t="s">
        <v>44</v>
      </c>
      <c r="U90" s="148"/>
      <c r="V90" s="148"/>
      <c r="W90" s="161"/>
      <c r="X90" s="178"/>
      <c r="Y90" s="189"/>
      <c r="Z90" s="198"/>
      <c r="AA90" s="198"/>
      <c r="AB90" s="198"/>
      <c r="AC90" s="198"/>
      <c r="AD90" s="198"/>
      <c r="AE90" s="222"/>
      <c r="AF90" s="189"/>
      <c r="AG90" s="198"/>
      <c r="AH90" s="198"/>
      <c r="AI90" s="198"/>
      <c r="AJ90" s="198"/>
      <c r="AK90" s="198"/>
      <c r="AL90" s="222"/>
      <c r="AM90" s="189"/>
      <c r="AN90" s="198"/>
      <c r="AO90" s="198"/>
      <c r="AP90" s="198"/>
      <c r="AQ90" s="198"/>
      <c r="AR90" s="198"/>
      <c r="AS90" s="222"/>
      <c r="AT90" s="189"/>
      <c r="AU90" s="198"/>
      <c r="AV90" s="198"/>
      <c r="AW90" s="198"/>
      <c r="AX90" s="198"/>
      <c r="AY90" s="198"/>
      <c r="AZ90" s="222"/>
      <c r="BA90" s="189"/>
      <c r="BB90" s="199"/>
      <c r="BC90" s="246"/>
      <c r="BD90" s="255"/>
      <c r="BE90" s="260"/>
      <c r="BF90" s="269"/>
      <c r="BG90" s="276"/>
      <c r="BH90" s="282"/>
      <c r="BI90" s="111"/>
      <c r="BJ90" s="111"/>
      <c r="BK90" s="111"/>
      <c r="BL90" s="291"/>
    </row>
    <row r="91" spans="2:64" ht="20.25" customHeight="1">
      <c r="B91" s="10"/>
      <c r="C91" s="21"/>
      <c r="D91" s="29"/>
      <c r="E91" s="36"/>
      <c r="F91" s="42"/>
      <c r="G91" s="53"/>
      <c r="H91" s="63"/>
      <c r="I91" s="71"/>
      <c r="J91" s="79"/>
      <c r="K91" s="53"/>
      <c r="L91" s="93"/>
      <c r="M91" s="93"/>
      <c r="N91" s="63"/>
      <c r="O91" s="102"/>
      <c r="P91" s="109"/>
      <c r="Q91" s="116"/>
      <c r="R91" s="124" t="str">
        <f>G90&amp;I90</f>
        <v/>
      </c>
      <c r="S91" s="131"/>
      <c r="T91" s="136" t="s">
        <v>121</v>
      </c>
      <c r="U91" s="145"/>
      <c r="V91" s="145"/>
      <c r="W91" s="158"/>
      <c r="X91" s="173"/>
      <c r="Y91" s="187" t="str">
        <f>IF(Y90="","",VLOOKUP(Y90,'（ユニット型）シフト記号表'!$C$5:$W$46,21,FALSE))</f>
        <v/>
      </c>
      <c r="Z91" s="196" t="str">
        <f>IF(Z90="","",VLOOKUP(Z90,'（ユニット型）シフト記号表'!$C$5:$W$46,21,FALSE))</f>
        <v/>
      </c>
      <c r="AA91" s="196" t="str">
        <f>IF(AA90="","",VLOOKUP(AA90,'（ユニット型）シフト記号表'!$C$5:$W$46,21,FALSE))</f>
        <v/>
      </c>
      <c r="AB91" s="196" t="str">
        <f>IF(AB90="","",VLOOKUP(AB90,'（ユニット型）シフト記号表'!$C$5:$W$46,21,FALSE))</f>
        <v/>
      </c>
      <c r="AC91" s="196" t="str">
        <f>IF(AC90="","",VLOOKUP(AC90,'（ユニット型）シフト記号表'!$C$5:$W$46,21,FALSE))</f>
        <v/>
      </c>
      <c r="AD91" s="196" t="str">
        <f>IF(AD90="","",VLOOKUP(AD90,'（ユニット型）シフト記号表'!$C$5:$W$46,21,FALSE))</f>
        <v/>
      </c>
      <c r="AE91" s="220" t="str">
        <f>IF(AE90="","",VLOOKUP(AE90,'（ユニット型）シフト記号表'!$C$5:$W$46,21,FALSE))</f>
        <v/>
      </c>
      <c r="AF91" s="187" t="str">
        <f>IF(AF90="","",VLOOKUP(AF90,'（ユニット型）シフト記号表'!$C$5:$W$46,21,FALSE))</f>
        <v/>
      </c>
      <c r="AG91" s="196" t="str">
        <f>IF(AG90="","",VLOOKUP(AG90,'（ユニット型）シフト記号表'!$C$5:$W$46,21,FALSE))</f>
        <v/>
      </c>
      <c r="AH91" s="196" t="str">
        <f>IF(AH90="","",VLOOKUP(AH90,'（ユニット型）シフト記号表'!$C$5:$W$46,21,FALSE))</f>
        <v/>
      </c>
      <c r="AI91" s="196" t="str">
        <f>IF(AI90="","",VLOOKUP(AI90,'（ユニット型）シフト記号表'!$C$5:$W$46,21,FALSE))</f>
        <v/>
      </c>
      <c r="AJ91" s="196" t="str">
        <f>IF(AJ90="","",VLOOKUP(AJ90,'（ユニット型）シフト記号表'!$C$5:$W$46,21,FALSE))</f>
        <v/>
      </c>
      <c r="AK91" s="196" t="str">
        <f>IF(AK90="","",VLOOKUP(AK90,'（ユニット型）シフト記号表'!$C$5:$W$46,21,FALSE))</f>
        <v/>
      </c>
      <c r="AL91" s="220" t="str">
        <f>IF(AL90="","",VLOOKUP(AL90,'（ユニット型）シフト記号表'!$C$5:$W$46,21,FALSE))</f>
        <v/>
      </c>
      <c r="AM91" s="187" t="str">
        <f>IF(AM90="","",VLOOKUP(AM90,'（ユニット型）シフト記号表'!$C$5:$W$46,21,FALSE))</f>
        <v/>
      </c>
      <c r="AN91" s="196" t="str">
        <f>IF(AN90="","",VLOOKUP(AN90,'（ユニット型）シフト記号表'!$C$5:$W$46,21,FALSE))</f>
        <v/>
      </c>
      <c r="AO91" s="196" t="str">
        <f>IF(AO90="","",VLOOKUP(AO90,'（ユニット型）シフト記号表'!$C$5:$W$46,21,FALSE))</f>
        <v/>
      </c>
      <c r="AP91" s="196" t="str">
        <f>IF(AP90="","",VLOOKUP(AP90,'（ユニット型）シフト記号表'!$C$5:$W$46,21,FALSE))</f>
        <v/>
      </c>
      <c r="AQ91" s="196" t="str">
        <f>IF(AQ90="","",VLOOKUP(AQ90,'（ユニット型）シフト記号表'!$C$5:$W$46,21,FALSE))</f>
        <v/>
      </c>
      <c r="AR91" s="196" t="str">
        <f>IF(AR90="","",VLOOKUP(AR90,'（ユニット型）シフト記号表'!$C$5:$W$46,21,FALSE))</f>
        <v/>
      </c>
      <c r="AS91" s="220" t="str">
        <f>IF(AS90="","",VLOOKUP(AS90,'（ユニット型）シフト記号表'!$C$5:$W$46,21,FALSE))</f>
        <v/>
      </c>
      <c r="AT91" s="187" t="str">
        <f>IF(AT90="","",VLOOKUP(AT90,'（ユニット型）シフト記号表'!$C$5:$W$46,21,FALSE))</f>
        <v/>
      </c>
      <c r="AU91" s="196" t="str">
        <f>IF(AU90="","",VLOOKUP(AU90,'（ユニット型）シフト記号表'!$C$5:$W$46,21,FALSE))</f>
        <v/>
      </c>
      <c r="AV91" s="196" t="str">
        <f>IF(AV90="","",VLOOKUP(AV90,'（ユニット型）シフト記号表'!$C$5:$W$46,21,FALSE))</f>
        <v/>
      </c>
      <c r="AW91" s="196" t="str">
        <f>IF(AW90="","",VLOOKUP(AW90,'（ユニット型）シフト記号表'!$C$5:$W$46,21,FALSE))</f>
        <v/>
      </c>
      <c r="AX91" s="196" t="str">
        <f>IF(AX90="","",VLOOKUP(AX90,'（ユニット型）シフト記号表'!$C$5:$W$46,21,FALSE))</f>
        <v/>
      </c>
      <c r="AY91" s="196" t="str">
        <f>IF(AY90="","",VLOOKUP(AY90,'（ユニット型）シフト記号表'!$C$5:$W$46,21,FALSE))</f>
        <v/>
      </c>
      <c r="AZ91" s="220" t="str">
        <f>IF(AZ90="","",VLOOKUP(AZ90,'（ユニット型）シフト記号表'!$C$5:$W$46,21,FALSE))</f>
        <v/>
      </c>
      <c r="BA91" s="187" t="str">
        <f>IF(BA90="","",VLOOKUP(BA90,'（ユニット型）シフト記号表'!$C$5:$W$46,21,FALSE))</f>
        <v/>
      </c>
      <c r="BB91" s="196" t="str">
        <f>IF(BB90="","",VLOOKUP(BB90,'（ユニット型）シフト記号表'!$C$5:$W$46,21,FALSE))</f>
        <v/>
      </c>
      <c r="BC91" s="244" t="str">
        <f>IF(BC90="","",VLOOKUP(BC90,'（ユニット型）シフト記号表'!$C$5:$W$46,21,FALSE))</f>
        <v/>
      </c>
      <c r="BD91" s="253">
        <f>IF($BG$3="計画",SUM(Y91:AZ91),IF($BG$3="実績",SUM(Y91:BC91),""))</f>
        <v>0</v>
      </c>
      <c r="BE91" s="258"/>
      <c r="BF91" s="267">
        <f>IF($BG$3="計画",BD91/4,IF($BG$3="実績",(BD91/($L$10/7)),""))</f>
        <v>0</v>
      </c>
      <c r="BG91" s="274"/>
      <c r="BH91" s="280"/>
      <c r="BI91" s="109"/>
      <c r="BJ91" s="109"/>
      <c r="BK91" s="109"/>
      <c r="BL91" s="289"/>
    </row>
    <row r="92" spans="2:64" ht="20.25" customHeight="1">
      <c r="B92" s="11"/>
      <c r="C92" s="21"/>
      <c r="D92" s="29"/>
      <c r="E92" s="36"/>
      <c r="F92" s="42"/>
      <c r="G92" s="55"/>
      <c r="H92" s="65"/>
      <c r="I92" s="73"/>
      <c r="J92" s="81"/>
      <c r="K92" s="55"/>
      <c r="L92" s="95"/>
      <c r="M92" s="95"/>
      <c r="N92" s="65"/>
      <c r="O92" s="103"/>
      <c r="P92" s="110"/>
      <c r="Q92" s="117"/>
      <c r="R92" s="126"/>
      <c r="S92" s="132" t="str">
        <f>G90&amp;I90</f>
        <v/>
      </c>
      <c r="T92" s="137" t="s">
        <v>162</v>
      </c>
      <c r="U92" s="150"/>
      <c r="V92" s="150"/>
      <c r="W92" s="163"/>
      <c r="X92" s="179"/>
      <c r="Y92" s="188" t="str">
        <f>IF(Y90="","",VLOOKUP(Y90,'（ユニット型）シフト記号表'!$C$5:$Y$46,23,FALSE))</f>
        <v/>
      </c>
      <c r="Z92" s="197" t="str">
        <f>IF(Z90="","",VLOOKUP(Z90,'（ユニット型）シフト記号表'!$C$5:$Y$46,23,FALSE))</f>
        <v/>
      </c>
      <c r="AA92" s="197" t="str">
        <f>IF(AA90="","",VLOOKUP(AA90,'（ユニット型）シフト記号表'!$C$5:$Y$46,23,FALSE))</f>
        <v/>
      </c>
      <c r="AB92" s="197" t="str">
        <f>IF(AB90="","",VLOOKUP(AB90,'（ユニット型）シフト記号表'!$C$5:$Y$46,23,FALSE))</f>
        <v/>
      </c>
      <c r="AC92" s="197" t="str">
        <f>IF(AC90="","",VLOOKUP(AC90,'（ユニット型）シフト記号表'!$C$5:$Y$46,23,FALSE))</f>
        <v/>
      </c>
      <c r="AD92" s="197" t="str">
        <f>IF(AD90="","",VLOOKUP(AD90,'（ユニット型）シフト記号表'!$C$5:$Y$46,23,FALSE))</f>
        <v/>
      </c>
      <c r="AE92" s="221" t="str">
        <f>IF(AE90="","",VLOOKUP(AE90,'（ユニット型）シフト記号表'!$C$5:$Y$46,23,FALSE))</f>
        <v/>
      </c>
      <c r="AF92" s="188" t="str">
        <f>IF(AF90="","",VLOOKUP(AF90,'（ユニット型）シフト記号表'!$C$5:$Y$46,23,FALSE))</f>
        <v/>
      </c>
      <c r="AG92" s="197" t="str">
        <f>IF(AG90="","",VLOOKUP(AG90,'（ユニット型）シフト記号表'!$C$5:$Y$46,23,FALSE))</f>
        <v/>
      </c>
      <c r="AH92" s="197" t="str">
        <f>IF(AH90="","",VLOOKUP(AH90,'（ユニット型）シフト記号表'!$C$5:$Y$46,23,FALSE))</f>
        <v/>
      </c>
      <c r="AI92" s="197" t="str">
        <f>IF(AI90="","",VLOOKUP(AI90,'（ユニット型）シフト記号表'!$C$5:$Y$46,23,FALSE))</f>
        <v/>
      </c>
      <c r="AJ92" s="197" t="str">
        <f>IF(AJ90="","",VLOOKUP(AJ90,'（ユニット型）シフト記号表'!$C$5:$Y$46,23,FALSE))</f>
        <v/>
      </c>
      <c r="AK92" s="197" t="str">
        <f>IF(AK90="","",VLOOKUP(AK90,'（ユニット型）シフト記号表'!$C$5:$Y$46,23,FALSE))</f>
        <v/>
      </c>
      <c r="AL92" s="221" t="str">
        <f>IF(AL90="","",VLOOKUP(AL90,'（ユニット型）シフト記号表'!$C$5:$Y$46,23,FALSE))</f>
        <v/>
      </c>
      <c r="AM92" s="188" t="str">
        <f>IF(AM90="","",VLOOKUP(AM90,'（ユニット型）シフト記号表'!$C$5:$Y$46,23,FALSE))</f>
        <v/>
      </c>
      <c r="AN92" s="197" t="str">
        <f>IF(AN90="","",VLOOKUP(AN90,'（ユニット型）シフト記号表'!$C$5:$Y$46,23,FALSE))</f>
        <v/>
      </c>
      <c r="AO92" s="197" t="str">
        <f>IF(AO90="","",VLOOKUP(AO90,'（ユニット型）シフト記号表'!$C$5:$Y$46,23,FALSE))</f>
        <v/>
      </c>
      <c r="AP92" s="197" t="str">
        <f>IF(AP90="","",VLOOKUP(AP90,'（ユニット型）シフト記号表'!$C$5:$Y$46,23,FALSE))</f>
        <v/>
      </c>
      <c r="AQ92" s="197" t="str">
        <f>IF(AQ90="","",VLOOKUP(AQ90,'（ユニット型）シフト記号表'!$C$5:$Y$46,23,FALSE))</f>
        <v/>
      </c>
      <c r="AR92" s="197" t="str">
        <f>IF(AR90="","",VLOOKUP(AR90,'（ユニット型）シフト記号表'!$C$5:$Y$46,23,FALSE))</f>
        <v/>
      </c>
      <c r="AS92" s="221" t="str">
        <f>IF(AS90="","",VLOOKUP(AS90,'（ユニット型）シフト記号表'!$C$5:$Y$46,23,FALSE))</f>
        <v/>
      </c>
      <c r="AT92" s="188" t="str">
        <f>IF(AT90="","",VLOOKUP(AT90,'（ユニット型）シフト記号表'!$C$5:$Y$46,23,FALSE))</f>
        <v/>
      </c>
      <c r="AU92" s="197" t="str">
        <f>IF(AU90="","",VLOOKUP(AU90,'（ユニット型）シフト記号表'!$C$5:$Y$46,23,FALSE))</f>
        <v/>
      </c>
      <c r="AV92" s="197" t="str">
        <f>IF(AV90="","",VLOOKUP(AV90,'（ユニット型）シフト記号表'!$C$5:$Y$46,23,FALSE))</f>
        <v/>
      </c>
      <c r="AW92" s="197" t="str">
        <f>IF(AW90="","",VLOOKUP(AW90,'（ユニット型）シフト記号表'!$C$5:$Y$46,23,FALSE))</f>
        <v/>
      </c>
      <c r="AX92" s="197" t="str">
        <f>IF(AX90="","",VLOOKUP(AX90,'（ユニット型）シフト記号表'!$C$5:$Y$46,23,FALSE))</f>
        <v/>
      </c>
      <c r="AY92" s="197" t="str">
        <f>IF(AY90="","",VLOOKUP(AY90,'（ユニット型）シフト記号表'!$C$5:$Y$46,23,FALSE))</f>
        <v/>
      </c>
      <c r="AZ92" s="221" t="str">
        <f>IF(AZ90="","",VLOOKUP(AZ90,'（ユニット型）シフト記号表'!$C$5:$Y$46,23,FALSE))</f>
        <v/>
      </c>
      <c r="BA92" s="188" t="str">
        <f>IF(BA90="","",VLOOKUP(BA90,'（ユニット型）シフト記号表'!$C$5:$Y$46,23,FALSE))</f>
        <v/>
      </c>
      <c r="BB92" s="197" t="str">
        <f>IF(BB90="","",VLOOKUP(BB90,'（ユニット型）シフト記号表'!$C$5:$Y$46,23,FALSE))</f>
        <v/>
      </c>
      <c r="BC92" s="245" t="str">
        <f>IF(BC90="","",VLOOKUP(BC90,'（ユニット型）シフト記号表'!$C$5:$Y$46,23,FALSE))</f>
        <v/>
      </c>
      <c r="BD92" s="254">
        <f>IF($BG$3="計画",SUM(Y92:AZ92),IF($BG$3="実績",SUM(Y92:BC92),""))</f>
        <v>0</v>
      </c>
      <c r="BE92" s="259"/>
      <c r="BF92" s="268">
        <f>IF($BG$3="計画",BD92/4,IF($BG$3="実績",(BD92/($L$10/7)),""))</f>
        <v>0</v>
      </c>
      <c r="BG92" s="275"/>
      <c r="BH92" s="281"/>
      <c r="BI92" s="110"/>
      <c r="BJ92" s="110"/>
      <c r="BK92" s="110"/>
      <c r="BL92" s="290"/>
    </row>
    <row r="93" spans="2:64" ht="20.25" customHeight="1">
      <c r="B93" s="12">
        <f>((ROW()-17)+2)/3</f>
        <v>26</v>
      </c>
      <c r="C93" s="22"/>
      <c r="D93" s="29"/>
      <c r="E93" s="36"/>
      <c r="F93" s="42"/>
      <c r="G93" s="54"/>
      <c r="H93" s="64"/>
      <c r="I93" s="72"/>
      <c r="J93" s="80"/>
      <c r="K93" s="54"/>
      <c r="L93" s="94"/>
      <c r="M93" s="94"/>
      <c r="N93" s="64"/>
      <c r="O93" s="104"/>
      <c r="P93" s="111"/>
      <c r="Q93" s="118"/>
      <c r="R93" s="125"/>
      <c r="S93" s="130"/>
      <c r="T93" s="138" t="s">
        <v>44</v>
      </c>
      <c r="U93" s="148"/>
      <c r="V93" s="148"/>
      <c r="W93" s="161"/>
      <c r="X93" s="178"/>
      <c r="Y93" s="189"/>
      <c r="Z93" s="198"/>
      <c r="AA93" s="198"/>
      <c r="AB93" s="198"/>
      <c r="AC93" s="198"/>
      <c r="AD93" s="198"/>
      <c r="AE93" s="222"/>
      <c r="AF93" s="189"/>
      <c r="AG93" s="198"/>
      <c r="AH93" s="198"/>
      <c r="AI93" s="198"/>
      <c r="AJ93" s="198"/>
      <c r="AK93" s="198"/>
      <c r="AL93" s="222"/>
      <c r="AM93" s="189"/>
      <c r="AN93" s="198"/>
      <c r="AO93" s="198"/>
      <c r="AP93" s="198"/>
      <c r="AQ93" s="198"/>
      <c r="AR93" s="198"/>
      <c r="AS93" s="222"/>
      <c r="AT93" s="189"/>
      <c r="AU93" s="198"/>
      <c r="AV93" s="198"/>
      <c r="AW93" s="198"/>
      <c r="AX93" s="198"/>
      <c r="AY93" s="198"/>
      <c r="AZ93" s="222"/>
      <c r="BA93" s="189"/>
      <c r="BB93" s="199"/>
      <c r="BC93" s="246"/>
      <c r="BD93" s="255"/>
      <c r="BE93" s="260"/>
      <c r="BF93" s="269"/>
      <c r="BG93" s="276"/>
      <c r="BH93" s="282"/>
      <c r="BI93" s="111"/>
      <c r="BJ93" s="111"/>
      <c r="BK93" s="111"/>
      <c r="BL93" s="291"/>
    </row>
    <row r="94" spans="2:64" ht="20.25" customHeight="1">
      <c r="B94" s="10"/>
      <c r="C94" s="21"/>
      <c r="D94" s="29"/>
      <c r="E94" s="36"/>
      <c r="F94" s="42"/>
      <c r="G94" s="53"/>
      <c r="H94" s="63"/>
      <c r="I94" s="71"/>
      <c r="J94" s="79"/>
      <c r="K94" s="53"/>
      <c r="L94" s="93"/>
      <c r="M94" s="93"/>
      <c r="N94" s="63"/>
      <c r="O94" s="102"/>
      <c r="P94" s="109"/>
      <c r="Q94" s="116"/>
      <c r="R94" s="124" t="str">
        <f>G93&amp;I93</f>
        <v/>
      </c>
      <c r="S94" s="131"/>
      <c r="T94" s="136" t="s">
        <v>121</v>
      </c>
      <c r="U94" s="145"/>
      <c r="V94" s="145"/>
      <c r="W94" s="158"/>
      <c r="X94" s="173"/>
      <c r="Y94" s="187" t="str">
        <f>IF(Y93="","",VLOOKUP(Y93,'（ユニット型）シフト記号表'!$C$5:$W$46,21,FALSE))</f>
        <v/>
      </c>
      <c r="Z94" s="196" t="str">
        <f>IF(Z93="","",VLOOKUP(Z93,'（ユニット型）シフト記号表'!$C$5:$W$46,21,FALSE))</f>
        <v/>
      </c>
      <c r="AA94" s="196" t="str">
        <f>IF(AA93="","",VLOOKUP(AA93,'（ユニット型）シフト記号表'!$C$5:$W$46,21,FALSE))</f>
        <v/>
      </c>
      <c r="AB94" s="196" t="str">
        <f>IF(AB93="","",VLOOKUP(AB93,'（ユニット型）シフト記号表'!$C$5:$W$46,21,FALSE))</f>
        <v/>
      </c>
      <c r="AC94" s="196" t="str">
        <f>IF(AC93="","",VLOOKUP(AC93,'（ユニット型）シフト記号表'!$C$5:$W$46,21,FALSE))</f>
        <v/>
      </c>
      <c r="AD94" s="196" t="str">
        <f>IF(AD93="","",VLOOKUP(AD93,'（ユニット型）シフト記号表'!$C$5:$W$46,21,FALSE))</f>
        <v/>
      </c>
      <c r="AE94" s="220" t="str">
        <f>IF(AE93="","",VLOOKUP(AE93,'（ユニット型）シフト記号表'!$C$5:$W$46,21,FALSE))</f>
        <v/>
      </c>
      <c r="AF94" s="187" t="str">
        <f>IF(AF93="","",VLOOKUP(AF93,'（ユニット型）シフト記号表'!$C$5:$W$46,21,FALSE))</f>
        <v/>
      </c>
      <c r="AG94" s="196" t="str">
        <f>IF(AG93="","",VLOOKUP(AG93,'（ユニット型）シフト記号表'!$C$5:$W$46,21,FALSE))</f>
        <v/>
      </c>
      <c r="AH94" s="196" t="str">
        <f>IF(AH93="","",VLOOKUP(AH93,'（ユニット型）シフト記号表'!$C$5:$W$46,21,FALSE))</f>
        <v/>
      </c>
      <c r="AI94" s="196" t="str">
        <f>IF(AI93="","",VLOOKUP(AI93,'（ユニット型）シフト記号表'!$C$5:$W$46,21,FALSE))</f>
        <v/>
      </c>
      <c r="AJ94" s="196" t="str">
        <f>IF(AJ93="","",VLOOKUP(AJ93,'（ユニット型）シフト記号表'!$C$5:$W$46,21,FALSE))</f>
        <v/>
      </c>
      <c r="AK94" s="196" t="str">
        <f>IF(AK93="","",VLOOKUP(AK93,'（ユニット型）シフト記号表'!$C$5:$W$46,21,FALSE))</f>
        <v/>
      </c>
      <c r="AL94" s="220" t="str">
        <f>IF(AL93="","",VLOOKUP(AL93,'（ユニット型）シフト記号表'!$C$5:$W$46,21,FALSE))</f>
        <v/>
      </c>
      <c r="AM94" s="187" t="str">
        <f>IF(AM93="","",VLOOKUP(AM93,'（ユニット型）シフト記号表'!$C$5:$W$46,21,FALSE))</f>
        <v/>
      </c>
      <c r="AN94" s="196" t="str">
        <f>IF(AN93="","",VLOOKUP(AN93,'（ユニット型）シフト記号表'!$C$5:$W$46,21,FALSE))</f>
        <v/>
      </c>
      <c r="AO94" s="196" t="str">
        <f>IF(AO93="","",VLOOKUP(AO93,'（ユニット型）シフト記号表'!$C$5:$W$46,21,FALSE))</f>
        <v/>
      </c>
      <c r="AP94" s="196" t="str">
        <f>IF(AP93="","",VLOOKUP(AP93,'（ユニット型）シフト記号表'!$C$5:$W$46,21,FALSE))</f>
        <v/>
      </c>
      <c r="AQ94" s="196" t="str">
        <f>IF(AQ93="","",VLOOKUP(AQ93,'（ユニット型）シフト記号表'!$C$5:$W$46,21,FALSE))</f>
        <v/>
      </c>
      <c r="AR94" s="196" t="str">
        <f>IF(AR93="","",VLOOKUP(AR93,'（ユニット型）シフト記号表'!$C$5:$W$46,21,FALSE))</f>
        <v/>
      </c>
      <c r="AS94" s="220" t="str">
        <f>IF(AS93="","",VLOOKUP(AS93,'（ユニット型）シフト記号表'!$C$5:$W$46,21,FALSE))</f>
        <v/>
      </c>
      <c r="AT94" s="187" t="str">
        <f>IF(AT93="","",VLOOKUP(AT93,'（ユニット型）シフト記号表'!$C$5:$W$46,21,FALSE))</f>
        <v/>
      </c>
      <c r="AU94" s="196" t="str">
        <f>IF(AU93="","",VLOOKUP(AU93,'（ユニット型）シフト記号表'!$C$5:$W$46,21,FALSE))</f>
        <v/>
      </c>
      <c r="AV94" s="196" t="str">
        <f>IF(AV93="","",VLOOKUP(AV93,'（ユニット型）シフト記号表'!$C$5:$W$46,21,FALSE))</f>
        <v/>
      </c>
      <c r="AW94" s="196" t="str">
        <f>IF(AW93="","",VLOOKUP(AW93,'（ユニット型）シフト記号表'!$C$5:$W$46,21,FALSE))</f>
        <v/>
      </c>
      <c r="AX94" s="196" t="str">
        <f>IF(AX93="","",VLOOKUP(AX93,'（ユニット型）シフト記号表'!$C$5:$W$46,21,FALSE))</f>
        <v/>
      </c>
      <c r="AY94" s="196" t="str">
        <f>IF(AY93="","",VLOOKUP(AY93,'（ユニット型）シフト記号表'!$C$5:$W$46,21,FALSE))</f>
        <v/>
      </c>
      <c r="AZ94" s="220" t="str">
        <f>IF(AZ93="","",VLOOKUP(AZ93,'（ユニット型）シフト記号表'!$C$5:$W$46,21,FALSE))</f>
        <v/>
      </c>
      <c r="BA94" s="187" t="str">
        <f>IF(BA93="","",VLOOKUP(BA93,'（ユニット型）シフト記号表'!$C$5:$W$46,21,FALSE))</f>
        <v/>
      </c>
      <c r="BB94" s="196" t="str">
        <f>IF(BB93="","",VLOOKUP(BB93,'（ユニット型）シフト記号表'!$C$5:$W$46,21,FALSE))</f>
        <v/>
      </c>
      <c r="BC94" s="244" t="str">
        <f>IF(BC93="","",VLOOKUP(BC93,'（ユニット型）シフト記号表'!$C$5:$W$46,21,FALSE))</f>
        <v/>
      </c>
      <c r="BD94" s="253">
        <f>IF($BG$3="計画",SUM(Y94:AZ94),IF($BG$3="実績",SUM(Y94:BC94),""))</f>
        <v>0</v>
      </c>
      <c r="BE94" s="258"/>
      <c r="BF94" s="267">
        <f>IF($BG$3="計画",BD94/4,IF($BG$3="実績",(BD94/($L$10/7)),""))</f>
        <v>0</v>
      </c>
      <c r="BG94" s="274"/>
      <c r="BH94" s="280"/>
      <c r="BI94" s="109"/>
      <c r="BJ94" s="109"/>
      <c r="BK94" s="109"/>
      <c r="BL94" s="289"/>
    </row>
    <row r="95" spans="2:64" ht="20.25" customHeight="1">
      <c r="B95" s="11"/>
      <c r="C95" s="21"/>
      <c r="D95" s="29"/>
      <c r="E95" s="36"/>
      <c r="F95" s="42"/>
      <c r="G95" s="55"/>
      <c r="H95" s="65"/>
      <c r="I95" s="73"/>
      <c r="J95" s="81"/>
      <c r="K95" s="55"/>
      <c r="L95" s="95"/>
      <c r="M95" s="95"/>
      <c r="N95" s="65"/>
      <c r="O95" s="103"/>
      <c r="P95" s="110"/>
      <c r="Q95" s="117"/>
      <c r="R95" s="126"/>
      <c r="S95" s="132" t="str">
        <f>G93&amp;I93</f>
        <v/>
      </c>
      <c r="T95" s="137" t="s">
        <v>162</v>
      </c>
      <c r="U95" s="150"/>
      <c r="V95" s="150"/>
      <c r="W95" s="163"/>
      <c r="X95" s="179"/>
      <c r="Y95" s="188" t="str">
        <f>IF(Y93="","",VLOOKUP(Y93,'（ユニット型）シフト記号表'!$C$5:$Y$46,23,FALSE))</f>
        <v/>
      </c>
      <c r="Z95" s="197" t="str">
        <f>IF(Z93="","",VLOOKUP(Z93,'（ユニット型）シフト記号表'!$C$5:$Y$46,23,FALSE))</f>
        <v/>
      </c>
      <c r="AA95" s="197" t="str">
        <f>IF(AA93="","",VLOOKUP(AA93,'（ユニット型）シフト記号表'!$C$5:$Y$46,23,FALSE))</f>
        <v/>
      </c>
      <c r="AB95" s="197" t="str">
        <f>IF(AB93="","",VLOOKUP(AB93,'（ユニット型）シフト記号表'!$C$5:$Y$46,23,FALSE))</f>
        <v/>
      </c>
      <c r="AC95" s="197" t="str">
        <f>IF(AC93="","",VLOOKUP(AC93,'（ユニット型）シフト記号表'!$C$5:$Y$46,23,FALSE))</f>
        <v/>
      </c>
      <c r="AD95" s="197" t="str">
        <f>IF(AD93="","",VLOOKUP(AD93,'（ユニット型）シフト記号表'!$C$5:$Y$46,23,FALSE))</f>
        <v/>
      </c>
      <c r="AE95" s="221" t="str">
        <f>IF(AE93="","",VLOOKUP(AE93,'（ユニット型）シフト記号表'!$C$5:$Y$46,23,FALSE))</f>
        <v/>
      </c>
      <c r="AF95" s="188" t="str">
        <f>IF(AF93="","",VLOOKUP(AF93,'（ユニット型）シフト記号表'!$C$5:$Y$46,23,FALSE))</f>
        <v/>
      </c>
      <c r="AG95" s="197" t="str">
        <f>IF(AG93="","",VLOOKUP(AG93,'（ユニット型）シフト記号表'!$C$5:$Y$46,23,FALSE))</f>
        <v/>
      </c>
      <c r="AH95" s="197" t="str">
        <f>IF(AH93="","",VLOOKUP(AH93,'（ユニット型）シフト記号表'!$C$5:$Y$46,23,FALSE))</f>
        <v/>
      </c>
      <c r="AI95" s="197" t="str">
        <f>IF(AI93="","",VLOOKUP(AI93,'（ユニット型）シフト記号表'!$C$5:$Y$46,23,FALSE))</f>
        <v/>
      </c>
      <c r="AJ95" s="197" t="str">
        <f>IF(AJ93="","",VLOOKUP(AJ93,'（ユニット型）シフト記号表'!$C$5:$Y$46,23,FALSE))</f>
        <v/>
      </c>
      <c r="AK95" s="197" t="str">
        <f>IF(AK93="","",VLOOKUP(AK93,'（ユニット型）シフト記号表'!$C$5:$Y$46,23,FALSE))</f>
        <v/>
      </c>
      <c r="AL95" s="221" t="str">
        <f>IF(AL93="","",VLOOKUP(AL93,'（ユニット型）シフト記号表'!$C$5:$Y$46,23,FALSE))</f>
        <v/>
      </c>
      <c r="AM95" s="188" t="str">
        <f>IF(AM93="","",VLOOKUP(AM93,'（ユニット型）シフト記号表'!$C$5:$Y$46,23,FALSE))</f>
        <v/>
      </c>
      <c r="AN95" s="197" t="str">
        <f>IF(AN93="","",VLOOKUP(AN93,'（ユニット型）シフト記号表'!$C$5:$Y$46,23,FALSE))</f>
        <v/>
      </c>
      <c r="AO95" s="197" t="str">
        <f>IF(AO93="","",VLOOKUP(AO93,'（ユニット型）シフト記号表'!$C$5:$Y$46,23,FALSE))</f>
        <v/>
      </c>
      <c r="AP95" s="197" t="str">
        <f>IF(AP93="","",VLOOKUP(AP93,'（ユニット型）シフト記号表'!$C$5:$Y$46,23,FALSE))</f>
        <v/>
      </c>
      <c r="AQ95" s="197" t="str">
        <f>IF(AQ93="","",VLOOKUP(AQ93,'（ユニット型）シフト記号表'!$C$5:$Y$46,23,FALSE))</f>
        <v/>
      </c>
      <c r="AR95" s="197" t="str">
        <f>IF(AR93="","",VLOOKUP(AR93,'（ユニット型）シフト記号表'!$C$5:$Y$46,23,FALSE))</f>
        <v/>
      </c>
      <c r="AS95" s="221" t="str">
        <f>IF(AS93="","",VLOOKUP(AS93,'（ユニット型）シフト記号表'!$C$5:$Y$46,23,FALSE))</f>
        <v/>
      </c>
      <c r="AT95" s="188" t="str">
        <f>IF(AT93="","",VLOOKUP(AT93,'（ユニット型）シフト記号表'!$C$5:$Y$46,23,FALSE))</f>
        <v/>
      </c>
      <c r="AU95" s="197" t="str">
        <f>IF(AU93="","",VLOOKUP(AU93,'（ユニット型）シフト記号表'!$C$5:$Y$46,23,FALSE))</f>
        <v/>
      </c>
      <c r="AV95" s="197" t="str">
        <f>IF(AV93="","",VLOOKUP(AV93,'（ユニット型）シフト記号表'!$C$5:$Y$46,23,FALSE))</f>
        <v/>
      </c>
      <c r="AW95" s="197" t="str">
        <f>IF(AW93="","",VLOOKUP(AW93,'（ユニット型）シフト記号表'!$C$5:$Y$46,23,FALSE))</f>
        <v/>
      </c>
      <c r="AX95" s="197" t="str">
        <f>IF(AX93="","",VLOOKUP(AX93,'（ユニット型）シフト記号表'!$C$5:$Y$46,23,FALSE))</f>
        <v/>
      </c>
      <c r="AY95" s="197" t="str">
        <f>IF(AY93="","",VLOOKUP(AY93,'（ユニット型）シフト記号表'!$C$5:$Y$46,23,FALSE))</f>
        <v/>
      </c>
      <c r="AZ95" s="221" t="str">
        <f>IF(AZ93="","",VLOOKUP(AZ93,'（ユニット型）シフト記号表'!$C$5:$Y$46,23,FALSE))</f>
        <v/>
      </c>
      <c r="BA95" s="188" t="str">
        <f>IF(BA93="","",VLOOKUP(BA93,'（ユニット型）シフト記号表'!$C$5:$Y$46,23,FALSE))</f>
        <v/>
      </c>
      <c r="BB95" s="197" t="str">
        <f>IF(BB93="","",VLOOKUP(BB93,'（ユニット型）シフト記号表'!$C$5:$Y$46,23,FALSE))</f>
        <v/>
      </c>
      <c r="BC95" s="245" t="str">
        <f>IF(BC93="","",VLOOKUP(BC93,'（ユニット型）シフト記号表'!$C$5:$Y$46,23,FALSE))</f>
        <v/>
      </c>
      <c r="BD95" s="254">
        <f>IF($BG$3="計画",SUM(Y95:AZ95),IF($BG$3="実績",SUM(Y95:BC95),""))</f>
        <v>0</v>
      </c>
      <c r="BE95" s="259"/>
      <c r="BF95" s="268">
        <f>IF($BG$3="計画",BD95/4,IF($BG$3="実績",(BD95/($L$10/7)),""))</f>
        <v>0</v>
      </c>
      <c r="BG95" s="275"/>
      <c r="BH95" s="281"/>
      <c r="BI95" s="110"/>
      <c r="BJ95" s="110"/>
      <c r="BK95" s="110"/>
      <c r="BL95" s="290"/>
    </row>
    <row r="96" spans="2:64" ht="20.25" customHeight="1">
      <c r="B96" s="12">
        <f>((ROW()-17)+2)/3</f>
        <v>27</v>
      </c>
      <c r="C96" s="22"/>
      <c r="D96" s="29"/>
      <c r="E96" s="36"/>
      <c r="F96" s="42"/>
      <c r="G96" s="54"/>
      <c r="H96" s="64"/>
      <c r="I96" s="72"/>
      <c r="J96" s="80"/>
      <c r="K96" s="54"/>
      <c r="L96" s="94"/>
      <c r="M96" s="94"/>
      <c r="N96" s="64"/>
      <c r="O96" s="104"/>
      <c r="P96" s="111"/>
      <c r="Q96" s="118"/>
      <c r="R96" s="125"/>
      <c r="S96" s="130"/>
      <c r="T96" s="138" t="s">
        <v>44</v>
      </c>
      <c r="U96" s="148"/>
      <c r="V96" s="148"/>
      <c r="W96" s="161"/>
      <c r="X96" s="178"/>
      <c r="Y96" s="189"/>
      <c r="Z96" s="198"/>
      <c r="AA96" s="198"/>
      <c r="AB96" s="198"/>
      <c r="AC96" s="198"/>
      <c r="AD96" s="198"/>
      <c r="AE96" s="222"/>
      <c r="AF96" s="189"/>
      <c r="AG96" s="198"/>
      <c r="AH96" s="198"/>
      <c r="AI96" s="198"/>
      <c r="AJ96" s="198"/>
      <c r="AK96" s="198"/>
      <c r="AL96" s="222"/>
      <c r="AM96" s="189"/>
      <c r="AN96" s="198"/>
      <c r="AO96" s="198"/>
      <c r="AP96" s="198"/>
      <c r="AQ96" s="198"/>
      <c r="AR96" s="198"/>
      <c r="AS96" s="222"/>
      <c r="AT96" s="189"/>
      <c r="AU96" s="198"/>
      <c r="AV96" s="198"/>
      <c r="AW96" s="198"/>
      <c r="AX96" s="198"/>
      <c r="AY96" s="198"/>
      <c r="AZ96" s="222"/>
      <c r="BA96" s="189"/>
      <c r="BB96" s="199"/>
      <c r="BC96" s="246"/>
      <c r="BD96" s="255"/>
      <c r="BE96" s="260"/>
      <c r="BF96" s="269"/>
      <c r="BG96" s="276"/>
      <c r="BH96" s="282"/>
      <c r="BI96" s="111"/>
      <c r="BJ96" s="111"/>
      <c r="BK96" s="111"/>
      <c r="BL96" s="291"/>
    </row>
    <row r="97" spans="2:64" ht="20.25" customHeight="1">
      <c r="B97" s="10"/>
      <c r="C97" s="21"/>
      <c r="D97" s="29"/>
      <c r="E97" s="36"/>
      <c r="F97" s="42"/>
      <c r="G97" s="53"/>
      <c r="H97" s="63"/>
      <c r="I97" s="71"/>
      <c r="J97" s="79"/>
      <c r="K97" s="53"/>
      <c r="L97" s="93"/>
      <c r="M97" s="93"/>
      <c r="N97" s="63"/>
      <c r="O97" s="102"/>
      <c r="P97" s="109"/>
      <c r="Q97" s="116"/>
      <c r="R97" s="124" t="str">
        <f>G96&amp;I96</f>
        <v/>
      </c>
      <c r="S97" s="131"/>
      <c r="T97" s="136" t="s">
        <v>121</v>
      </c>
      <c r="U97" s="145"/>
      <c r="V97" s="145"/>
      <c r="W97" s="158"/>
      <c r="X97" s="173"/>
      <c r="Y97" s="187" t="str">
        <f>IF(Y96="","",VLOOKUP(Y96,'（ユニット型）シフト記号表'!$C$5:$W$46,21,FALSE))</f>
        <v/>
      </c>
      <c r="Z97" s="196" t="str">
        <f>IF(Z96="","",VLOOKUP(Z96,'（ユニット型）シフト記号表'!$C$5:$W$46,21,FALSE))</f>
        <v/>
      </c>
      <c r="AA97" s="196" t="str">
        <f>IF(AA96="","",VLOOKUP(AA96,'（ユニット型）シフト記号表'!$C$5:$W$46,21,FALSE))</f>
        <v/>
      </c>
      <c r="AB97" s="196" t="str">
        <f>IF(AB96="","",VLOOKUP(AB96,'（ユニット型）シフト記号表'!$C$5:$W$46,21,FALSE))</f>
        <v/>
      </c>
      <c r="AC97" s="196" t="str">
        <f>IF(AC96="","",VLOOKUP(AC96,'（ユニット型）シフト記号表'!$C$5:$W$46,21,FALSE))</f>
        <v/>
      </c>
      <c r="AD97" s="196" t="str">
        <f>IF(AD96="","",VLOOKUP(AD96,'（ユニット型）シフト記号表'!$C$5:$W$46,21,FALSE))</f>
        <v/>
      </c>
      <c r="AE97" s="220" t="str">
        <f>IF(AE96="","",VLOOKUP(AE96,'（ユニット型）シフト記号表'!$C$5:$W$46,21,FALSE))</f>
        <v/>
      </c>
      <c r="AF97" s="187" t="str">
        <f>IF(AF96="","",VLOOKUP(AF96,'（ユニット型）シフト記号表'!$C$5:$W$46,21,FALSE))</f>
        <v/>
      </c>
      <c r="AG97" s="196" t="str">
        <f>IF(AG96="","",VLOOKUP(AG96,'（ユニット型）シフト記号表'!$C$5:$W$46,21,FALSE))</f>
        <v/>
      </c>
      <c r="AH97" s="196" t="str">
        <f>IF(AH96="","",VLOOKUP(AH96,'（ユニット型）シフト記号表'!$C$5:$W$46,21,FALSE))</f>
        <v/>
      </c>
      <c r="AI97" s="196" t="str">
        <f>IF(AI96="","",VLOOKUP(AI96,'（ユニット型）シフト記号表'!$C$5:$W$46,21,FALSE))</f>
        <v/>
      </c>
      <c r="AJ97" s="196" t="str">
        <f>IF(AJ96="","",VLOOKUP(AJ96,'（ユニット型）シフト記号表'!$C$5:$W$46,21,FALSE))</f>
        <v/>
      </c>
      <c r="AK97" s="196" t="str">
        <f>IF(AK96="","",VLOOKUP(AK96,'（ユニット型）シフト記号表'!$C$5:$W$46,21,FALSE))</f>
        <v/>
      </c>
      <c r="AL97" s="220" t="str">
        <f>IF(AL96="","",VLOOKUP(AL96,'（ユニット型）シフト記号表'!$C$5:$W$46,21,FALSE))</f>
        <v/>
      </c>
      <c r="AM97" s="187" t="str">
        <f>IF(AM96="","",VLOOKUP(AM96,'（ユニット型）シフト記号表'!$C$5:$W$46,21,FALSE))</f>
        <v/>
      </c>
      <c r="AN97" s="196" t="str">
        <f>IF(AN96="","",VLOOKUP(AN96,'（ユニット型）シフト記号表'!$C$5:$W$46,21,FALSE))</f>
        <v/>
      </c>
      <c r="AO97" s="196" t="str">
        <f>IF(AO96="","",VLOOKUP(AO96,'（ユニット型）シフト記号表'!$C$5:$W$46,21,FALSE))</f>
        <v/>
      </c>
      <c r="AP97" s="196" t="str">
        <f>IF(AP96="","",VLOOKUP(AP96,'（ユニット型）シフト記号表'!$C$5:$W$46,21,FALSE))</f>
        <v/>
      </c>
      <c r="AQ97" s="196" t="str">
        <f>IF(AQ96="","",VLOOKUP(AQ96,'（ユニット型）シフト記号表'!$C$5:$W$46,21,FALSE))</f>
        <v/>
      </c>
      <c r="AR97" s="196" t="str">
        <f>IF(AR96="","",VLOOKUP(AR96,'（ユニット型）シフト記号表'!$C$5:$W$46,21,FALSE))</f>
        <v/>
      </c>
      <c r="AS97" s="220" t="str">
        <f>IF(AS96="","",VLOOKUP(AS96,'（ユニット型）シフト記号表'!$C$5:$W$46,21,FALSE))</f>
        <v/>
      </c>
      <c r="AT97" s="187" t="str">
        <f>IF(AT96="","",VLOOKUP(AT96,'（ユニット型）シフト記号表'!$C$5:$W$46,21,FALSE))</f>
        <v/>
      </c>
      <c r="AU97" s="196" t="str">
        <f>IF(AU96="","",VLOOKUP(AU96,'（ユニット型）シフト記号表'!$C$5:$W$46,21,FALSE))</f>
        <v/>
      </c>
      <c r="AV97" s="196" t="str">
        <f>IF(AV96="","",VLOOKUP(AV96,'（ユニット型）シフト記号表'!$C$5:$W$46,21,FALSE))</f>
        <v/>
      </c>
      <c r="AW97" s="196" t="str">
        <f>IF(AW96="","",VLOOKUP(AW96,'（ユニット型）シフト記号表'!$C$5:$W$46,21,FALSE))</f>
        <v/>
      </c>
      <c r="AX97" s="196" t="str">
        <f>IF(AX96="","",VLOOKUP(AX96,'（ユニット型）シフト記号表'!$C$5:$W$46,21,FALSE))</f>
        <v/>
      </c>
      <c r="AY97" s="196" t="str">
        <f>IF(AY96="","",VLOOKUP(AY96,'（ユニット型）シフト記号表'!$C$5:$W$46,21,FALSE))</f>
        <v/>
      </c>
      <c r="AZ97" s="220" t="str">
        <f>IF(AZ96="","",VLOOKUP(AZ96,'（ユニット型）シフト記号表'!$C$5:$W$46,21,FALSE))</f>
        <v/>
      </c>
      <c r="BA97" s="187" t="str">
        <f>IF(BA96="","",VLOOKUP(BA96,'（ユニット型）シフト記号表'!$C$5:$W$46,21,FALSE))</f>
        <v/>
      </c>
      <c r="BB97" s="196" t="str">
        <f>IF(BB96="","",VLOOKUP(BB96,'（ユニット型）シフト記号表'!$C$5:$W$46,21,FALSE))</f>
        <v/>
      </c>
      <c r="BC97" s="244" t="str">
        <f>IF(BC96="","",VLOOKUP(BC96,'（ユニット型）シフト記号表'!$C$5:$W$46,21,FALSE))</f>
        <v/>
      </c>
      <c r="BD97" s="253">
        <f>IF($BG$3="計画",SUM(Y97:AZ97),IF($BG$3="実績",SUM(Y97:BC97),""))</f>
        <v>0</v>
      </c>
      <c r="BE97" s="258"/>
      <c r="BF97" s="267">
        <f>IF($BG$3="計画",BD97/4,IF($BG$3="実績",(BD97/($L$10/7)),""))</f>
        <v>0</v>
      </c>
      <c r="BG97" s="274"/>
      <c r="BH97" s="280"/>
      <c r="BI97" s="109"/>
      <c r="BJ97" s="109"/>
      <c r="BK97" s="109"/>
      <c r="BL97" s="289"/>
    </row>
    <row r="98" spans="2:64" ht="20.25" customHeight="1">
      <c r="B98" s="11"/>
      <c r="C98" s="21"/>
      <c r="D98" s="29"/>
      <c r="E98" s="36"/>
      <c r="F98" s="42"/>
      <c r="G98" s="55"/>
      <c r="H98" s="65"/>
      <c r="I98" s="73"/>
      <c r="J98" s="81"/>
      <c r="K98" s="55"/>
      <c r="L98" s="95"/>
      <c r="M98" s="95"/>
      <c r="N98" s="65"/>
      <c r="O98" s="103"/>
      <c r="P98" s="110"/>
      <c r="Q98" s="117"/>
      <c r="R98" s="126"/>
      <c r="S98" s="132" t="str">
        <f>G96&amp;I96</f>
        <v/>
      </c>
      <c r="T98" s="137" t="s">
        <v>162</v>
      </c>
      <c r="U98" s="150"/>
      <c r="V98" s="150"/>
      <c r="W98" s="163"/>
      <c r="X98" s="179"/>
      <c r="Y98" s="188" t="str">
        <f>IF(Y96="","",VLOOKUP(Y96,'（ユニット型）シフト記号表'!$C$5:$Y$46,23,FALSE))</f>
        <v/>
      </c>
      <c r="Z98" s="197" t="str">
        <f>IF(Z96="","",VLOOKUP(Z96,'（ユニット型）シフト記号表'!$C$5:$Y$46,23,FALSE))</f>
        <v/>
      </c>
      <c r="AA98" s="197" t="str">
        <f>IF(AA96="","",VLOOKUP(AA96,'（ユニット型）シフト記号表'!$C$5:$Y$46,23,FALSE))</f>
        <v/>
      </c>
      <c r="AB98" s="197" t="str">
        <f>IF(AB96="","",VLOOKUP(AB96,'（ユニット型）シフト記号表'!$C$5:$Y$46,23,FALSE))</f>
        <v/>
      </c>
      <c r="AC98" s="197" t="str">
        <f>IF(AC96="","",VLOOKUP(AC96,'（ユニット型）シフト記号表'!$C$5:$Y$46,23,FALSE))</f>
        <v/>
      </c>
      <c r="AD98" s="197" t="str">
        <f>IF(AD96="","",VLOOKUP(AD96,'（ユニット型）シフト記号表'!$C$5:$Y$46,23,FALSE))</f>
        <v/>
      </c>
      <c r="AE98" s="221" t="str">
        <f>IF(AE96="","",VLOOKUP(AE96,'（ユニット型）シフト記号表'!$C$5:$Y$46,23,FALSE))</f>
        <v/>
      </c>
      <c r="AF98" s="188" t="str">
        <f>IF(AF96="","",VLOOKUP(AF96,'（ユニット型）シフト記号表'!$C$5:$Y$46,23,FALSE))</f>
        <v/>
      </c>
      <c r="AG98" s="197" t="str">
        <f>IF(AG96="","",VLOOKUP(AG96,'（ユニット型）シフト記号表'!$C$5:$Y$46,23,FALSE))</f>
        <v/>
      </c>
      <c r="AH98" s="197" t="str">
        <f>IF(AH96="","",VLOOKUP(AH96,'（ユニット型）シフト記号表'!$C$5:$Y$46,23,FALSE))</f>
        <v/>
      </c>
      <c r="AI98" s="197" t="str">
        <f>IF(AI96="","",VLOOKUP(AI96,'（ユニット型）シフト記号表'!$C$5:$Y$46,23,FALSE))</f>
        <v/>
      </c>
      <c r="AJ98" s="197" t="str">
        <f>IF(AJ96="","",VLOOKUP(AJ96,'（ユニット型）シフト記号表'!$C$5:$Y$46,23,FALSE))</f>
        <v/>
      </c>
      <c r="AK98" s="197" t="str">
        <f>IF(AK96="","",VLOOKUP(AK96,'（ユニット型）シフト記号表'!$C$5:$Y$46,23,FALSE))</f>
        <v/>
      </c>
      <c r="AL98" s="221" t="str">
        <f>IF(AL96="","",VLOOKUP(AL96,'（ユニット型）シフト記号表'!$C$5:$Y$46,23,FALSE))</f>
        <v/>
      </c>
      <c r="AM98" s="188" t="str">
        <f>IF(AM96="","",VLOOKUP(AM96,'（ユニット型）シフト記号表'!$C$5:$Y$46,23,FALSE))</f>
        <v/>
      </c>
      <c r="AN98" s="197" t="str">
        <f>IF(AN96="","",VLOOKUP(AN96,'（ユニット型）シフト記号表'!$C$5:$Y$46,23,FALSE))</f>
        <v/>
      </c>
      <c r="AO98" s="197" t="str">
        <f>IF(AO96="","",VLOOKUP(AO96,'（ユニット型）シフト記号表'!$C$5:$Y$46,23,FALSE))</f>
        <v/>
      </c>
      <c r="AP98" s="197" t="str">
        <f>IF(AP96="","",VLOOKUP(AP96,'（ユニット型）シフト記号表'!$C$5:$Y$46,23,FALSE))</f>
        <v/>
      </c>
      <c r="AQ98" s="197" t="str">
        <f>IF(AQ96="","",VLOOKUP(AQ96,'（ユニット型）シフト記号表'!$C$5:$Y$46,23,FALSE))</f>
        <v/>
      </c>
      <c r="AR98" s="197" t="str">
        <f>IF(AR96="","",VLOOKUP(AR96,'（ユニット型）シフト記号表'!$C$5:$Y$46,23,FALSE))</f>
        <v/>
      </c>
      <c r="AS98" s="221" t="str">
        <f>IF(AS96="","",VLOOKUP(AS96,'（ユニット型）シフト記号表'!$C$5:$Y$46,23,FALSE))</f>
        <v/>
      </c>
      <c r="AT98" s="188" t="str">
        <f>IF(AT96="","",VLOOKUP(AT96,'（ユニット型）シフト記号表'!$C$5:$Y$46,23,FALSE))</f>
        <v/>
      </c>
      <c r="AU98" s="197" t="str">
        <f>IF(AU96="","",VLOOKUP(AU96,'（ユニット型）シフト記号表'!$C$5:$Y$46,23,FALSE))</f>
        <v/>
      </c>
      <c r="AV98" s="197" t="str">
        <f>IF(AV96="","",VLOOKUP(AV96,'（ユニット型）シフト記号表'!$C$5:$Y$46,23,FALSE))</f>
        <v/>
      </c>
      <c r="AW98" s="197" t="str">
        <f>IF(AW96="","",VLOOKUP(AW96,'（ユニット型）シフト記号表'!$C$5:$Y$46,23,FALSE))</f>
        <v/>
      </c>
      <c r="AX98" s="197" t="str">
        <f>IF(AX96="","",VLOOKUP(AX96,'（ユニット型）シフト記号表'!$C$5:$Y$46,23,FALSE))</f>
        <v/>
      </c>
      <c r="AY98" s="197" t="str">
        <f>IF(AY96="","",VLOOKUP(AY96,'（ユニット型）シフト記号表'!$C$5:$Y$46,23,FALSE))</f>
        <v/>
      </c>
      <c r="AZ98" s="221" t="str">
        <f>IF(AZ96="","",VLOOKUP(AZ96,'（ユニット型）シフト記号表'!$C$5:$Y$46,23,FALSE))</f>
        <v/>
      </c>
      <c r="BA98" s="188" t="str">
        <f>IF(BA96="","",VLOOKUP(BA96,'（ユニット型）シフト記号表'!$C$5:$Y$46,23,FALSE))</f>
        <v/>
      </c>
      <c r="BB98" s="197" t="str">
        <f>IF(BB96="","",VLOOKUP(BB96,'（ユニット型）シフト記号表'!$C$5:$Y$46,23,FALSE))</f>
        <v/>
      </c>
      <c r="BC98" s="245" t="str">
        <f>IF(BC96="","",VLOOKUP(BC96,'（ユニット型）シフト記号表'!$C$5:$Y$46,23,FALSE))</f>
        <v/>
      </c>
      <c r="BD98" s="254">
        <f>IF($BG$3="計画",SUM(Y98:AZ98),IF($BG$3="実績",SUM(Y98:BC98),""))</f>
        <v>0</v>
      </c>
      <c r="BE98" s="259"/>
      <c r="BF98" s="268">
        <f>IF($BG$3="計画",BD98/4,IF($BG$3="実績",(BD98/($L$10/7)),""))</f>
        <v>0</v>
      </c>
      <c r="BG98" s="275"/>
      <c r="BH98" s="281"/>
      <c r="BI98" s="110"/>
      <c r="BJ98" s="110"/>
      <c r="BK98" s="110"/>
      <c r="BL98" s="290"/>
    </row>
    <row r="99" spans="2:64" ht="20.25" customHeight="1">
      <c r="B99" s="12">
        <f>((ROW()-17)+2)/3</f>
        <v>28</v>
      </c>
      <c r="C99" s="22"/>
      <c r="D99" s="29"/>
      <c r="E99" s="36"/>
      <c r="F99" s="42"/>
      <c r="G99" s="54"/>
      <c r="H99" s="64"/>
      <c r="I99" s="72"/>
      <c r="J99" s="80"/>
      <c r="K99" s="54"/>
      <c r="L99" s="94"/>
      <c r="M99" s="94"/>
      <c r="N99" s="64"/>
      <c r="O99" s="104"/>
      <c r="P99" s="111"/>
      <c r="Q99" s="118"/>
      <c r="R99" s="125"/>
      <c r="S99" s="130"/>
      <c r="T99" s="138" t="s">
        <v>44</v>
      </c>
      <c r="U99" s="148"/>
      <c r="V99" s="148"/>
      <c r="W99" s="161"/>
      <c r="X99" s="178"/>
      <c r="Y99" s="189"/>
      <c r="Z99" s="198"/>
      <c r="AA99" s="198"/>
      <c r="AB99" s="198"/>
      <c r="AC99" s="198"/>
      <c r="AD99" s="198"/>
      <c r="AE99" s="222"/>
      <c r="AF99" s="189"/>
      <c r="AG99" s="198"/>
      <c r="AH99" s="198"/>
      <c r="AI99" s="198"/>
      <c r="AJ99" s="198"/>
      <c r="AK99" s="198"/>
      <c r="AL99" s="222"/>
      <c r="AM99" s="189"/>
      <c r="AN99" s="198"/>
      <c r="AO99" s="198"/>
      <c r="AP99" s="198"/>
      <c r="AQ99" s="198"/>
      <c r="AR99" s="198"/>
      <c r="AS99" s="222"/>
      <c r="AT99" s="189"/>
      <c r="AU99" s="198"/>
      <c r="AV99" s="198"/>
      <c r="AW99" s="198"/>
      <c r="AX99" s="198"/>
      <c r="AY99" s="198"/>
      <c r="AZ99" s="222"/>
      <c r="BA99" s="189"/>
      <c r="BB99" s="199"/>
      <c r="BC99" s="246"/>
      <c r="BD99" s="255"/>
      <c r="BE99" s="260"/>
      <c r="BF99" s="269"/>
      <c r="BG99" s="276"/>
      <c r="BH99" s="282"/>
      <c r="BI99" s="111"/>
      <c r="BJ99" s="111"/>
      <c r="BK99" s="111"/>
      <c r="BL99" s="291"/>
    </row>
    <row r="100" spans="2:64" ht="20.25" customHeight="1">
      <c r="B100" s="10"/>
      <c r="C100" s="21"/>
      <c r="D100" s="29"/>
      <c r="E100" s="36"/>
      <c r="F100" s="42"/>
      <c r="G100" s="53"/>
      <c r="H100" s="63"/>
      <c r="I100" s="71"/>
      <c r="J100" s="79"/>
      <c r="K100" s="53"/>
      <c r="L100" s="93"/>
      <c r="M100" s="93"/>
      <c r="N100" s="63"/>
      <c r="O100" s="102"/>
      <c r="P100" s="109"/>
      <c r="Q100" s="116"/>
      <c r="R100" s="124" t="str">
        <f>G99&amp;I99</f>
        <v/>
      </c>
      <c r="S100" s="131"/>
      <c r="T100" s="136" t="s">
        <v>121</v>
      </c>
      <c r="U100" s="145"/>
      <c r="V100" s="145"/>
      <c r="W100" s="158"/>
      <c r="X100" s="173"/>
      <c r="Y100" s="187" t="str">
        <f>IF(Y99="","",VLOOKUP(Y99,'（ユニット型）シフト記号表'!$C$5:$W$46,21,FALSE))</f>
        <v/>
      </c>
      <c r="Z100" s="196" t="str">
        <f>IF(Z99="","",VLOOKUP(Z99,'（ユニット型）シフト記号表'!$C$5:$W$46,21,FALSE))</f>
        <v/>
      </c>
      <c r="AA100" s="196" t="str">
        <f>IF(AA99="","",VLOOKUP(AA99,'（ユニット型）シフト記号表'!$C$5:$W$46,21,FALSE))</f>
        <v/>
      </c>
      <c r="AB100" s="196" t="str">
        <f>IF(AB99="","",VLOOKUP(AB99,'（ユニット型）シフト記号表'!$C$5:$W$46,21,FALSE))</f>
        <v/>
      </c>
      <c r="AC100" s="196" t="str">
        <f>IF(AC99="","",VLOOKUP(AC99,'（ユニット型）シフト記号表'!$C$5:$W$46,21,FALSE))</f>
        <v/>
      </c>
      <c r="AD100" s="196" t="str">
        <f>IF(AD99="","",VLOOKUP(AD99,'（ユニット型）シフト記号表'!$C$5:$W$46,21,FALSE))</f>
        <v/>
      </c>
      <c r="AE100" s="220" t="str">
        <f>IF(AE99="","",VLOOKUP(AE99,'（ユニット型）シフト記号表'!$C$5:$W$46,21,FALSE))</f>
        <v/>
      </c>
      <c r="AF100" s="187" t="str">
        <f>IF(AF99="","",VLOOKUP(AF99,'（ユニット型）シフト記号表'!$C$5:$W$46,21,FALSE))</f>
        <v/>
      </c>
      <c r="AG100" s="196" t="str">
        <f>IF(AG99="","",VLOOKUP(AG99,'（ユニット型）シフト記号表'!$C$5:$W$46,21,FALSE))</f>
        <v/>
      </c>
      <c r="AH100" s="196" t="str">
        <f>IF(AH99="","",VLOOKUP(AH99,'（ユニット型）シフト記号表'!$C$5:$W$46,21,FALSE))</f>
        <v/>
      </c>
      <c r="AI100" s="196" t="str">
        <f>IF(AI99="","",VLOOKUP(AI99,'（ユニット型）シフト記号表'!$C$5:$W$46,21,FALSE))</f>
        <v/>
      </c>
      <c r="AJ100" s="196" t="str">
        <f>IF(AJ99="","",VLOOKUP(AJ99,'（ユニット型）シフト記号表'!$C$5:$W$46,21,FALSE))</f>
        <v/>
      </c>
      <c r="AK100" s="196" t="str">
        <f>IF(AK99="","",VLOOKUP(AK99,'（ユニット型）シフト記号表'!$C$5:$W$46,21,FALSE))</f>
        <v/>
      </c>
      <c r="AL100" s="220" t="str">
        <f>IF(AL99="","",VLOOKUP(AL99,'（ユニット型）シフト記号表'!$C$5:$W$46,21,FALSE))</f>
        <v/>
      </c>
      <c r="AM100" s="187" t="str">
        <f>IF(AM99="","",VLOOKUP(AM99,'（ユニット型）シフト記号表'!$C$5:$W$46,21,FALSE))</f>
        <v/>
      </c>
      <c r="AN100" s="196" t="str">
        <f>IF(AN99="","",VLOOKUP(AN99,'（ユニット型）シフト記号表'!$C$5:$W$46,21,FALSE))</f>
        <v/>
      </c>
      <c r="AO100" s="196" t="str">
        <f>IF(AO99="","",VLOOKUP(AO99,'（ユニット型）シフト記号表'!$C$5:$W$46,21,FALSE))</f>
        <v/>
      </c>
      <c r="AP100" s="196" t="str">
        <f>IF(AP99="","",VLOOKUP(AP99,'（ユニット型）シフト記号表'!$C$5:$W$46,21,FALSE))</f>
        <v/>
      </c>
      <c r="AQ100" s="196" t="str">
        <f>IF(AQ99="","",VLOOKUP(AQ99,'（ユニット型）シフト記号表'!$C$5:$W$46,21,FALSE))</f>
        <v/>
      </c>
      <c r="AR100" s="196" t="str">
        <f>IF(AR99="","",VLOOKUP(AR99,'（ユニット型）シフト記号表'!$C$5:$W$46,21,FALSE))</f>
        <v/>
      </c>
      <c r="AS100" s="220" t="str">
        <f>IF(AS99="","",VLOOKUP(AS99,'（ユニット型）シフト記号表'!$C$5:$W$46,21,FALSE))</f>
        <v/>
      </c>
      <c r="AT100" s="187" t="str">
        <f>IF(AT99="","",VLOOKUP(AT99,'（ユニット型）シフト記号表'!$C$5:$W$46,21,FALSE))</f>
        <v/>
      </c>
      <c r="AU100" s="196" t="str">
        <f>IF(AU99="","",VLOOKUP(AU99,'（ユニット型）シフト記号表'!$C$5:$W$46,21,FALSE))</f>
        <v/>
      </c>
      <c r="AV100" s="196" t="str">
        <f>IF(AV99="","",VLOOKUP(AV99,'（ユニット型）シフト記号表'!$C$5:$W$46,21,FALSE))</f>
        <v/>
      </c>
      <c r="AW100" s="196" t="str">
        <f>IF(AW99="","",VLOOKUP(AW99,'（ユニット型）シフト記号表'!$C$5:$W$46,21,FALSE))</f>
        <v/>
      </c>
      <c r="AX100" s="196" t="str">
        <f>IF(AX99="","",VLOOKUP(AX99,'（ユニット型）シフト記号表'!$C$5:$W$46,21,FALSE))</f>
        <v/>
      </c>
      <c r="AY100" s="196" t="str">
        <f>IF(AY99="","",VLOOKUP(AY99,'（ユニット型）シフト記号表'!$C$5:$W$46,21,FALSE))</f>
        <v/>
      </c>
      <c r="AZ100" s="220" t="str">
        <f>IF(AZ99="","",VLOOKUP(AZ99,'（ユニット型）シフト記号表'!$C$5:$W$46,21,FALSE))</f>
        <v/>
      </c>
      <c r="BA100" s="187" t="str">
        <f>IF(BA99="","",VLOOKUP(BA99,'（ユニット型）シフト記号表'!$C$5:$W$46,21,FALSE))</f>
        <v/>
      </c>
      <c r="BB100" s="196" t="str">
        <f>IF(BB99="","",VLOOKUP(BB99,'（ユニット型）シフト記号表'!$C$5:$W$46,21,FALSE))</f>
        <v/>
      </c>
      <c r="BC100" s="244" t="str">
        <f>IF(BC99="","",VLOOKUP(BC99,'（ユニット型）シフト記号表'!$C$5:$W$46,21,FALSE))</f>
        <v/>
      </c>
      <c r="BD100" s="253">
        <f>IF($BG$3="計画",SUM(Y100:AZ100),IF($BG$3="実績",SUM(Y100:BC100),""))</f>
        <v>0</v>
      </c>
      <c r="BE100" s="258"/>
      <c r="BF100" s="267">
        <f>IF($BG$3="計画",BD100/4,IF($BG$3="実績",(BD100/($L$10/7)),""))</f>
        <v>0</v>
      </c>
      <c r="BG100" s="274"/>
      <c r="BH100" s="280"/>
      <c r="BI100" s="109"/>
      <c r="BJ100" s="109"/>
      <c r="BK100" s="109"/>
      <c r="BL100" s="289"/>
    </row>
    <row r="101" spans="2:64" ht="20.25" customHeight="1">
      <c r="B101" s="11"/>
      <c r="C101" s="21"/>
      <c r="D101" s="29"/>
      <c r="E101" s="36"/>
      <c r="F101" s="42"/>
      <c r="G101" s="55"/>
      <c r="H101" s="65"/>
      <c r="I101" s="73"/>
      <c r="J101" s="81"/>
      <c r="K101" s="55"/>
      <c r="L101" s="95"/>
      <c r="M101" s="95"/>
      <c r="N101" s="65"/>
      <c r="O101" s="103"/>
      <c r="P101" s="110"/>
      <c r="Q101" s="117"/>
      <c r="R101" s="126"/>
      <c r="S101" s="132" t="str">
        <f>G99&amp;I99</f>
        <v/>
      </c>
      <c r="T101" s="137" t="s">
        <v>162</v>
      </c>
      <c r="U101" s="150"/>
      <c r="V101" s="150"/>
      <c r="W101" s="163"/>
      <c r="X101" s="179"/>
      <c r="Y101" s="188" t="str">
        <f>IF(Y99="","",VLOOKUP(Y99,'（ユニット型）シフト記号表'!$C$5:$Y$46,23,FALSE))</f>
        <v/>
      </c>
      <c r="Z101" s="197" t="str">
        <f>IF(Z99="","",VLOOKUP(Z99,'（ユニット型）シフト記号表'!$C$5:$Y$46,23,FALSE))</f>
        <v/>
      </c>
      <c r="AA101" s="197" t="str">
        <f>IF(AA99="","",VLOOKUP(AA99,'（ユニット型）シフト記号表'!$C$5:$Y$46,23,FALSE))</f>
        <v/>
      </c>
      <c r="AB101" s="197" t="str">
        <f>IF(AB99="","",VLOOKUP(AB99,'（ユニット型）シフト記号表'!$C$5:$Y$46,23,FALSE))</f>
        <v/>
      </c>
      <c r="AC101" s="197" t="str">
        <f>IF(AC99="","",VLOOKUP(AC99,'（ユニット型）シフト記号表'!$C$5:$Y$46,23,FALSE))</f>
        <v/>
      </c>
      <c r="AD101" s="197" t="str">
        <f>IF(AD99="","",VLOOKUP(AD99,'（ユニット型）シフト記号表'!$C$5:$Y$46,23,FALSE))</f>
        <v/>
      </c>
      <c r="AE101" s="221" t="str">
        <f>IF(AE99="","",VLOOKUP(AE99,'（ユニット型）シフト記号表'!$C$5:$Y$46,23,FALSE))</f>
        <v/>
      </c>
      <c r="AF101" s="188" t="str">
        <f>IF(AF99="","",VLOOKUP(AF99,'（ユニット型）シフト記号表'!$C$5:$Y$46,23,FALSE))</f>
        <v/>
      </c>
      <c r="AG101" s="197" t="str">
        <f>IF(AG99="","",VLOOKUP(AG99,'（ユニット型）シフト記号表'!$C$5:$Y$46,23,FALSE))</f>
        <v/>
      </c>
      <c r="AH101" s="197" t="str">
        <f>IF(AH99="","",VLOOKUP(AH99,'（ユニット型）シフト記号表'!$C$5:$Y$46,23,FALSE))</f>
        <v/>
      </c>
      <c r="AI101" s="197" t="str">
        <f>IF(AI99="","",VLOOKUP(AI99,'（ユニット型）シフト記号表'!$C$5:$Y$46,23,FALSE))</f>
        <v/>
      </c>
      <c r="AJ101" s="197" t="str">
        <f>IF(AJ99="","",VLOOKUP(AJ99,'（ユニット型）シフト記号表'!$C$5:$Y$46,23,FALSE))</f>
        <v/>
      </c>
      <c r="AK101" s="197" t="str">
        <f>IF(AK99="","",VLOOKUP(AK99,'（ユニット型）シフト記号表'!$C$5:$Y$46,23,FALSE))</f>
        <v/>
      </c>
      <c r="AL101" s="221" t="str">
        <f>IF(AL99="","",VLOOKUP(AL99,'（ユニット型）シフト記号表'!$C$5:$Y$46,23,FALSE))</f>
        <v/>
      </c>
      <c r="AM101" s="188" t="str">
        <f>IF(AM99="","",VLOOKUP(AM99,'（ユニット型）シフト記号表'!$C$5:$Y$46,23,FALSE))</f>
        <v/>
      </c>
      <c r="AN101" s="197" t="str">
        <f>IF(AN99="","",VLOOKUP(AN99,'（ユニット型）シフト記号表'!$C$5:$Y$46,23,FALSE))</f>
        <v/>
      </c>
      <c r="AO101" s="197" t="str">
        <f>IF(AO99="","",VLOOKUP(AO99,'（ユニット型）シフト記号表'!$C$5:$Y$46,23,FALSE))</f>
        <v/>
      </c>
      <c r="AP101" s="197" t="str">
        <f>IF(AP99="","",VLOOKUP(AP99,'（ユニット型）シフト記号表'!$C$5:$Y$46,23,FALSE))</f>
        <v/>
      </c>
      <c r="AQ101" s="197" t="str">
        <f>IF(AQ99="","",VLOOKUP(AQ99,'（ユニット型）シフト記号表'!$C$5:$Y$46,23,FALSE))</f>
        <v/>
      </c>
      <c r="AR101" s="197" t="str">
        <f>IF(AR99="","",VLOOKUP(AR99,'（ユニット型）シフト記号表'!$C$5:$Y$46,23,FALSE))</f>
        <v/>
      </c>
      <c r="AS101" s="221" t="str">
        <f>IF(AS99="","",VLOOKUP(AS99,'（ユニット型）シフト記号表'!$C$5:$Y$46,23,FALSE))</f>
        <v/>
      </c>
      <c r="AT101" s="188" t="str">
        <f>IF(AT99="","",VLOOKUP(AT99,'（ユニット型）シフト記号表'!$C$5:$Y$46,23,FALSE))</f>
        <v/>
      </c>
      <c r="AU101" s="197" t="str">
        <f>IF(AU99="","",VLOOKUP(AU99,'（ユニット型）シフト記号表'!$C$5:$Y$46,23,FALSE))</f>
        <v/>
      </c>
      <c r="AV101" s="197" t="str">
        <f>IF(AV99="","",VLOOKUP(AV99,'（ユニット型）シフト記号表'!$C$5:$Y$46,23,FALSE))</f>
        <v/>
      </c>
      <c r="AW101" s="197" t="str">
        <f>IF(AW99="","",VLOOKUP(AW99,'（ユニット型）シフト記号表'!$C$5:$Y$46,23,FALSE))</f>
        <v/>
      </c>
      <c r="AX101" s="197" t="str">
        <f>IF(AX99="","",VLOOKUP(AX99,'（ユニット型）シフト記号表'!$C$5:$Y$46,23,FALSE))</f>
        <v/>
      </c>
      <c r="AY101" s="197" t="str">
        <f>IF(AY99="","",VLOOKUP(AY99,'（ユニット型）シフト記号表'!$C$5:$Y$46,23,FALSE))</f>
        <v/>
      </c>
      <c r="AZ101" s="221" t="str">
        <f>IF(AZ99="","",VLOOKUP(AZ99,'（ユニット型）シフト記号表'!$C$5:$Y$46,23,FALSE))</f>
        <v/>
      </c>
      <c r="BA101" s="188" t="str">
        <f>IF(BA99="","",VLOOKUP(BA99,'（ユニット型）シフト記号表'!$C$5:$Y$46,23,FALSE))</f>
        <v/>
      </c>
      <c r="BB101" s="197" t="str">
        <f>IF(BB99="","",VLOOKUP(BB99,'（ユニット型）シフト記号表'!$C$5:$Y$46,23,FALSE))</f>
        <v/>
      </c>
      <c r="BC101" s="245" t="str">
        <f>IF(BC99="","",VLOOKUP(BC99,'（ユニット型）シフト記号表'!$C$5:$Y$46,23,FALSE))</f>
        <v/>
      </c>
      <c r="BD101" s="254">
        <f>IF($BG$3="計画",SUM(Y101:AZ101),IF($BG$3="実績",SUM(Y101:BC101),""))</f>
        <v>0</v>
      </c>
      <c r="BE101" s="259"/>
      <c r="BF101" s="268">
        <f>IF($BG$3="計画",BD101/4,IF($BG$3="実績",(BD101/($L$10/7)),""))</f>
        <v>0</v>
      </c>
      <c r="BG101" s="275"/>
      <c r="BH101" s="281"/>
      <c r="BI101" s="110"/>
      <c r="BJ101" s="110"/>
      <c r="BK101" s="110"/>
      <c r="BL101" s="290"/>
    </row>
    <row r="102" spans="2:64" ht="20.25" customHeight="1">
      <c r="B102" s="12">
        <f>((ROW()-17)+2)/3</f>
        <v>29</v>
      </c>
      <c r="C102" s="22"/>
      <c r="D102" s="29"/>
      <c r="E102" s="36"/>
      <c r="F102" s="42"/>
      <c r="G102" s="54"/>
      <c r="H102" s="64"/>
      <c r="I102" s="72"/>
      <c r="J102" s="80"/>
      <c r="K102" s="54"/>
      <c r="L102" s="94"/>
      <c r="M102" s="94"/>
      <c r="N102" s="64"/>
      <c r="O102" s="104"/>
      <c r="P102" s="111"/>
      <c r="Q102" s="118"/>
      <c r="R102" s="125"/>
      <c r="S102" s="130"/>
      <c r="T102" s="138" t="s">
        <v>44</v>
      </c>
      <c r="U102" s="148"/>
      <c r="V102" s="148"/>
      <c r="W102" s="161"/>
      <c r="X102" s="178"/>
      <c r="Y102" s="189"/>
      <c r="Z102" s="199"/>
      <c r="AA102" s="199"/>
      <c r="AB102" s="199"/>
      <c r="AC102" s="199"/>
      <c r="AD102" s="199"/>
      <c r="AE102" s="222"/>
      <c r="AF102" s="189"/>
      <c r="AG102" s="199"/>
      <c r="AH102" s="199"/>
      <c r="AI102" s="199"/>
      <c r="AJ102" s="199"/>
      <c r="AK102" s="199"/>
      <c r="AL102" s="222"/>
      <c r="AM102" s="189"/>
      <c r="AN102" s="199"/>
      <c r="AO102" s="199"/>
      <c r="AP102" s="199"/>
      <c r="AQ102" s="199"/>
      <c r="AR102" s="199"/>
      <c r="AS102" s="222"/>
      <c r="AT102" s="189"/>
      <c r="AU102" s="199"/>
      <c r="AV102" s="199"/>
      <c r="AW102" s="199"/>
      <c r="AX102" s="199"/>
      <c r="AY102" s="199"/>
      <c r="AZ102" s="222"/>
      <c r="BA102" s="189"/>
      <c r="BB102" s="199"/>
      <c r="BC102" s="246"/>
      <c r="BD102" s="255"/>
      <c r="BE102" s="260"/>
      <c r="BF102" s="269"/>
      <c r="BG102" s="276"/>
      <c r="BH102" s="282"/>
      <c r="BI102" s="111"/>
      <c r="BJ102" s="111"/>
      <c r="BK102" s="111"/>
      <c r="BL102" s="291"/>
    </row>
    <row r="103" spans="2:64" ht="20.25" customHeight="1">
      <c r="B103" s="10"/>
      <c r="C103" s="21"/>
      <c r="D103" s="29"/>
      <c r="E103" s="36"/>
      <c r="F103" s="42"/>
      <c r="G103" s="53"/>
      <c r="H103" s="63"/>
      <c r="I103" s="71"/>
      <c r="J103" s="79"/>
      <c r="K103" s="53"/>
      <c r="L103" s="93"/>
      <c r="M103" s="93"/>
      <c r="N103" s="63"/>
      <c r="O103" s="102"/>
      <c r="P103" s="109"/>
      <c r="Q103" s="116"/>
      <c r="R103" s="124" t="str">
        <f>G102&amp;I102</f>
        <v/>
      </c>
      <c r="S103" s="131"/>
      <c r="T103" s="136" t="s">
        <v>121</v>
      </c>
      <c r="U103" s="145"/>
      <c r="V103" s="145"/>
      <c r="W103" s="158"/>
      <c r="X103" s="173"/>
      <c r="Y103" s="187" t="str">
        <f>IF(Y102="","",VLOOKUP(Y102,'（ユニット型）シフト記号表'!$C$5:$W$46,21,FALSE))</f>
        <v/>
      </c>
      <c r="Z103" s="196" t="str">
        <f>IF(Z102="","",VLOOKUP(Z102,'（ユニット型）シフト記号表'!$C$5:$W$46,21,FALSE))</f>
        <v/>
      </c>
      <c r="AA103" s="196" t="str">
        <f>IF(AA102="","",VLOOKUP(AA102,'（ユニット型）シフト記号表'!$C$5:$W$46,21,FALSE))</f>
        <v/>
      </c>
      <c r="AB103" s="196" t="str">
        <f>IF(AB102="","",VLOOKUP(AB102,'（ユニット型）シフト記号表'!$C$5:$W$46,21,FALSE))</f>
        <v/>
      </c>
      <c r="AC103" s="196" t="str">
        <f>IF(AC102="","",VLOOKUP(AC102,'（ユニット型）シフト記号表'!$C$5:$W$46,21,FALSE))</f>
        <v/>
      </c>
      <c r="AD103" s="196" t="str">
        <f>IF(AD102="","",VLOOKUP(AD102,'（ユニット型）シフト記号表'!$C$5:$W$46,21,FALSE))</f>
        <v/>
      </c>
      <c r="AE103" s="220" t="str">
        <f>IF(AE102="","",VLOOKUP(AE102,'（ユニット型）シフト記号表'!$C$5:$W$46,21,FALSE))</f>
        <v/>
      </c>
      <c r="AF103" s="187" t="str">
        <f>IF(AF102="","",VLOOKUP(AF102,'（ユニット型）シフト記号表'!$C$5:$W$46,21,FALSE))</f>
        <v/>
      </c>
      <c r="AG103" s="196" t="str">
        <f>IF(AG102="","",VLOOKUP(AG102,'（ユニット型）シフト記号表'!$C$5:$W$46,21,FALSE))</f>
        <v/>
      </c>
      <c r="AH103" s="196" t="str">
        <f>IF(AH102="","",VLOOKUP(AH102,'（ユニット型）シフト記号表'!$C$5:$W$46,21,FALSE))</f>
        <v/>
      </c>
      <c r="AI103" s="196" t="str">
        <f>IF(AI102="","",VLOOKUP(AI102,'（ユニット型）シフト記号表'!$C$5:$W$46,21,FALSE))</f>
        <v/>
      </c>
      <c r="AJ103" s="196" t="str">
        <f>IF(AJ102="","",VLOOKUP(AJ102,'（ユニット型）シフト記号表'!$C$5:$W$46,21,FALSE))</f>
        <v/>
      </c>
      <c r="AK103" s="196" t="str">
        <f>IF(AK102="","",VLOOKUP(AK102,'（ユニット型）シフト記号表'!$C$5:$W$46,21,FALSE))</f>
        <v/>
      </c>
      <c r="AL103" s="220" t="str">
        <f>IF(AL102="","",VLOOKUP(AL102,'（ユニット型）シフト記号表'!$C$5:$W$46,21,FALSE))</f>
        <v/>
      </c>
      <c r="AM103" s="187" t="str">
        <f>IF(AM102="","",VLOOKUP(AM102,'（ユニット型）シフト記号表'!$C$5:$W$46,21,FALSE))</f>
        <v/>
      </c>
      <c r="AN103" s="196" t="str">
        <f>IF(AN102="","",VLOOKUP(AN102,'（ユニット型）シフト記号表'!$C$5:$W$46,21,FALSE))</f>
        <v/>
      </c>
      <c r="AO103" s="196" t="str">
        <f>IF(AO102="","",VLOOKUP(AO102,'（ユニット型）シフト記号表'!$C$5:$W$46,21,FALSE))</f>
        <v/>
      </c>
      <c r="AP103" s="196" t="str">
        <f>IF(AP102="","",VLOOKUP(AP102,'（ユニット型）シフト記号表'!$C$5:$W$46,21,FALSE))</f>
        <v/>
      </c>
      <c r="AQ103" s="196" t="str">
        <f>IF(AQ102="","",VLOOKUP(AQ102,'（ユニット型）シフト記号表'!$C$5:$W$46,21,FALSE))</f>
        <v/>
      </c>
      <c r="AR103" s="196" t="str">
        <f>IF(AR102="","",VLOOKUP(AR102,'（ユニット型）シフト記号表'!$C$5:$W$46,21,FALSE))</f>
        <v/>
      </c>
      <c r="AS103" s="220" t="str">
        <f>IF(AS102="","",VLOOKUP(AS102,'（ユニット型）シフト記号表'!$C$5:$W$46,21,FALSE))</f>
        <v/>
      </c>
      <c r="AT103" s="187" t="str">
        <f>IF(AT102="","",VLOOKUP(AT102,'（ユニット型）シフト記号表'!$C$5:$W$46,21,FALSE))</f>
        <v/>
      </c>
      <c r="AU103" s="196" t="str">
        <f>IF(AU102="","",VLOOKUP(AU102,'（ユニット型）シフト記号表'!$C$5:$W$46,21,FALSE))</f>
        <v/>
      </c>
      <c r="AV103" s="196" t="str">
        <f>IF(AV102="","",VLOOKUP(AV102,'（ユニット型）シフト記号表'!$C$5:$W$46,21,FALSE))</f>
        <v/>
      </c>
      <c r="AW103" s="196" t="str">
        <f>IF(AW102="","",VLOOKUP(AW102,'（ユニット型）シフト記号表'!$C$5:$W$46,21,FALSE))</f>
        <v/>
      </c>
      <c r="AX103" s="196" t="str">
        <f>IF(AX102="","",VLOOKUP(AX102,'（ユニット型）シフト記号表'!$C$5:$W$46,21,FALSE))</f>
        <v/>
      </c>
      <c r="AY103" s="196" t="str">
        <f>IF(AY102="","",VLOOKUP(AY102,'（ユニット型）シフト記号表'!$C$5:$W$46,21,FALSE))</f>
        <v/>
      </c>
      <c r="AZ103" s="220" t="str">
        <f>IF(AZ102="","",VLOOKUP(AZ102,'（ユニット型）シフト記号表'!$C$5:$W$46,21,FALSE))</f>
        <v/>
      </c>
      <c r="BA103" s="187" t="str">
        <f>IF(BA102="","",VLOOKUP(BA102,'（ユニット型）シフト記号表'!$C$5:$W$46,21,FALSE))</f>
        <v/>
      </c>
      <c r="BB103" s="196" t="str">
        <f>IF(BB102="","",VLOOKUP(BB102,'（ユニット型）シフト記号表'!$C$5:$W$46,21,FALSE))</f>
        <v/>
      </c>
      <c r="BC103" s="244" t="str">
        <f>IF(BC102="","",VLOOKUP(BC102,'（ユニット型）シフト記号表'!$C$5:$W$46,21,FALSE))</f>
        <v/>
      </c>
      <c r="BD103" s="253">
        <f>IF($BG$3="計画",SUM(Y103:AZ103),IF($BG$3="実績",SUM(Y103:BC103),""))</f>
        <v>0</v>
      </c>
      <c r="BE103" s="258"/>
      <c r="BF103" s="267">
        <f>IF($BG$3="計画",BD103/4,IF($BG$3="実績",(BD103/($L$10/7)),""))</f>
        <v>0</v>
      </c>
      <c r="BG103" s="274"/>
      <c r="BH103" s="280"/>
      <c r="BI103" s="109"/>
      <c r="BJ103" s="109"/>
      <c r="BK103" s="109"/>
      <c r="BL103" s="289"/>
    </row>
    <row r="104" spans="2:64" ht="20.25" customHeight="1">
      <c r="B104" s="11"/>
      <c r="C104" s="21"/>
      <c r="D104" s="29"/>
      <c r="E104" s="36"/>
      <c r="F104" s="42"/>
      <c r="G104" s="55"/>
      <c r="H104" s="65"/>
      <c r="I104" s="73"/>
      <c r="J104" s="81"/>
      <c r="K104" s="55"/>
      <c r="L104" s="95"/>
      <c r="M104" s="95"/>
      <c r="N104" s="65"/>
      <c r="O104" s="103"/>
      <c r="P104" s="110"/>
      <c r="Q104" s="117"/>
      <c r="R104" s="126"/>
      <c r="S104" s="132" t="str">
        <f>G102&amp;I102</f>
        <v/>
      </c>
      <c r="T104" s="137" t="s">
        <v>162</v>
      </c>
      <c r="U104" s="150"/>
      <c r="V104" s="150"/>
      <c r="W104" s="163"/>
      <c r="X104" s="179"/>
      <c r="Y104" s="188" t="str">
        <f>IF(Y102="","",VLOOKUP(Y102,'（ユニット型）シフト記号表'!$C$5:$Y$46,23,FALSE))</f>
        <v/>
      </c>
      <c r="Z104" s="197" t="str">
        <f>IF(Z102="","",VLOOKUP(Z102,'（ユニット型）シフト記号表'!$C$5:$Y$46,23,FALSE))</f>
        <v/>
      </c>
      <c r="AA104" s="197" t="str">
        <f>IF(AA102="","",VLOOKUP(AA102,'（ユニット型）シフト記号表'!$C$5:$Y$46,23,FALSE))</f>
        <v/>
      </c>
      <c r="AB104" s="197" t="str">
        <f>IF(AB102="","",VLOOKUP(AB102,'（ユニット型）シフト記号表'!$C$5:$Y$46,23,FALSE))</f>
        <v/>
      </c>
      <c r="AC104" s="197" t="str">
        <f>IF(AC102="","",VLOOKUP(AC102,'（ユニット型）シフト記号表'!$C$5:$Y$46,23,FALSE))</f>
        <v/>
      </c>
      <c r="AD104" s="197" t="str">
        <f>IF(AD102="","",VLOOKUP(AD102,'（ユニット型）シフト記号表'!$C$5:$Y$46,23,FALSE))</f>
        <v/>
      </c>
      <c r="AE104" s="221" t="str">
        <f>IF(AE102="","",VLOOKUP(AE102,'（ユニット型）シフト記号表'!$C$5:$Y$46,23,FALSE))</f>
        <v/>
      </c>
      <c r="AF104" s="188" t="str">
        <f>IF(AF102="","",VLOOKUP(AF102,'（ユニット型）シフト記号表'!$C$5:$Y$46,23,FALSE))</f>
        <v/>
      </c>
      <c r="AG104" s="197" t="str">
        <f>IF(AG102="","",VLOOKUP(AG102,'（ユニット型）シフト記号表'!$C$5:$Y$46,23,FALSE))</f>
        <v/>
      </c>
      <c r="AH104" s="197" t="str">
        <f>IF(AH102="","",VLOOKUP(AH102,'（ユニット型）シフト記号表'!$C$5:$Y$46,23,FALSE))</f>
        <v/>
      </c>
      <c r="AI104" s="197" t="str">
        <f>IF(AI102="","",VLOOKUP(AI102,'（ユニット型）シフト記号表'!$C$5:$Y$46,23,FALSE))</f>
        <v/>
      </c>
      <c r="AJ104" s="197" t="str">
        <f>IF(AJ102="","",VLOOKUP(AJ102,'（ユニット型）シフト記号表'!$C$5:$Y$46,23,FALSE))</f>
        <v/>
      </c>
      <c r="AK104" s="197" t="str">
        <f>IF(AK102="","",VLOOKUP(AK102,'（ユニット型）シフト記号表'!$C$5:$Y$46,23,FALSE))</f>
        <v/>
      </c>
      <c r="AL104" s="221" t="str">
        <f>IF(AL102="","",VLOOKUP(AL102,'（ユニット型）シフト記号表'!$C$5:$Y$46,23,FALSE))</f>
        <v/>
      </c>
      <c r="AM104" s="188" t="str">
        <f>IF(AM102="","",VLOOKUP(AM102,'（ユニット型）シフト記号表'!$C$5:$Y$46,23,FALSE))</f>
        <v/>
      </c>
      <c r="AN104" s="197" t="str">
        <f>IF(AN102="","",VLOOKUP(AN102,'（ユニット型）シフト記号表'!$C$5:$Y$46,23,FALSE))</f>
        <v/>
      </c>
      <c r="AO104" s="197" t="str">
        <f>IF(AO102="","",VLOOKUP(AO102,'（ユニット型）シフト記号表'!$C$5:$Y$46,23,FALSE))</f>
        <v/>
      </c>
      <c r="AP104" s="197" t="str">
        <f>IF(AP102="","",VLOOKUP(AP102,'（ユニット型）シフト記号表'!$C$5:$Y$46,23,FALSE))</f>
        <v/>
      </c>
      <c r="AQ104" s="197" t="str">
        <f>IF(AQ102="","",VLOOKUP(AQ102,'（ユニット型）シフト記号表'!$C$5:$Y$46,23,FALSE))</f>
        <v/>
      </c>
      <c r="AR104" s="197" t="str">
        <f>IF(AR102="","",VLOOKUP(AR102,'（ユニット型）シフト記号表'!$C$5:$Y$46,23,FALSE))</f>
        <v/>
      </c>
      <c r="AS104" s="221" t="str">
        <f>IF(AS102="","",VLOOKUP(AS102,'（ユニット型）シフト記号表'!$C$5:$Y$46,23,FALSE))</f>
        <v/>
      </c>
      <c r="AT104" s="188" t="str">
        <f>IF(AT102="","",VLOOKUP(AT102,'（ユニット型）シフト記号表'!$C$5:$Y$46,23,FALSE))</f>
        <v/>
      </c>
      <c r="AU104" s="197" t="str">
        <f>IF(AU102="","",VLOOKUP(AU102,'（ユニット型）シフト記号表'!$C$5:$Y$46,23,FALSE))</f>
        <v/>
      </c>
      <c r="AV104" s="197" t="str">
        <f>IF(AV102="","",VLOOKUP(AV102,'（ユニット型）シフト記号表'!$C$5:$Y$46,23,FALSE))</f>
        <v/>
      </c>
      <c r="AW104" s="197" t="str">
        <f>IF(AW102="","",VLOOKUP(AW102,'（ユニット型）シフト記号表'!$C$5:$Y$46,23,FALSE))</f>
        <v/>
      </c>
      <c r="AX104" s="197" t="str">
        <f>IF(AX102="","",VLOOKUP(AX102,'（ユニット型）シフト記号表'!$C$5:$Y$46,23,FALSE))</f>
        <v/>
      </c>
      <c r="AY104" s="197" t="str">
        <f>IF(AY102="","",VLOOKUP(AY102,'（ユニット型）シフト記号表'!$C$5:$Y$46,23,FALSE))</f>
        <v/>
      </c>
      <c r="AZ104" s="221" t="str">
        <f>IF(AZ102="","",VLOOKUP(AZ102,'（ユニット型）シフト記号表'!$C$5:$Y$46,23,FALSE))</f>
        <v/>
      </c>
      <c r="BA104" s="188" t="str">
        <f>IF(BA102="","",VLOOKUP(BA102,'（ユニット型）シフト記号表'!$C$5:$Y$46,23,FALSE))</f>
        <v/>
      </c>
      <c r="BB104" s="197" t="str">
        <f>IF(BB102="","",VLOOKUP(BB102,'（ユニット型）シフト記号表'!$C$5:$Y$46,23,FALSE))</f>
        <v/>
      </c>
      <c r="BC104" s="245" t="str">
        <f>IF(BC102="","",VLOOKUP(BC102,'（ユニット型）シフト記号表'!$C$5:$Y$46,23,FALSE))</f>
        <v/>
      </c>
      <c r="BD104" s="254">
        <f>IF($BG$3="計画",SUM(Y104:AZ104),IF($BG$3="実績",SUM(Y104:BC104),""))</f>
        <v>0</v>
      </c>
      <c r="BE104" s="259"/>
      <c r="BF104" s="268">
        <f>IF($BG$3="計画",BD104/4,IF($BG$3="実績",(BD104/($L$10/7)),""))</f>
        <v>0</v>
      </c>
      <c r="BG104" s="275"/>
      <c r="BH104" s="281"/>
      <c r="BI104" s="110"/>
      <c r="BJ104" s="110"/>
      <c r="BK104" s="110"/>
      <c r="BL104" s="290"/>
    </row>
    <row r="105" spans="2:64" ht="20.25" customHeight="1">
      <c r="B105" s="12">
        <f>((ROW()-17)+2)/3</f>
        <v>30</v>
      </c>
      <c r="C105" s="22"/>
      <c r="D105" s="29"/>
      <c r="E105" s="36"/>
      <c r="F105" s="42"/>
      <c r="G105" s="54"/>
      <c r="H105" s="64"/>
      <c r="I105" s="72"/>
      <c r="J105" s="80"/>
      <c r="K105" s="54"/>
      <c r="L105" s="94"/>
      <c r="M105" s="94"/>
      <c r="N105" s="64"/>
      <c r="O105" s="104"/>
      <c r="P105" s="111"/>
      <c r="Q105" s="118"/>
      <c r="R105" s="125"/>
      <c r="S105" s="130"/>
      <c r="T105" s="138" t="s">
        <v>44</v>
      </c>
      <c r="U105" s="148"/>
      <c r="V105" s="148"/>
      <c r="W105" s="161"/>
      <c r="X105" s="178"/>
      <c r="Y105" s="189"/>
      <c r="Z105" s="199"/>
      <c r="AA105" s="199"/>
      <c r="AB105" s="199"/>
      <c r="AC105" s="199"/>
      <c r="AD105" s="199"/>
      <c r="AE105" s="222"/>
      <c r="AF105" s="189"/>
      <c r="AG105" s="199"/>
      <c r="AH105" s="199"/>
      <c r="AI105" s="199"/>
      <c r="AJ105" s="199"/>
      <c r="AK105" s="199"/>
      <c r="AL105" s="222"/>
      <c r="AM105" s="189"/>
      <c r="AN105" s="199"/>
      <c r="AO105" s="199"/>
      <c r="AP105" s="199"/>
      <c r="AQ105" s="199"/>
      <c r="AR105" s="199"/>
      <c r="AS105" s="222"/>
      <c r="AT105" s="189"/>
      <c r="AU105" s="199"/>
      <c r="AV105" s="199"/>
      <c r="AW105" s="199"/>
      <c r="AX105" s="199"/>
      <c r="AY105" s="199"/>
      <c r="AZ105" s="222"/>
      <c r="BA105" s="189"/>
      <c r="BB105" s="199"/>
      <c r="BC105" s="246"/>
      <c r="BD105" s="255"/>
      <c r="BE105" s="260"/>
      <c r="BF105" s="269"/>
      <c r="BG105" s="276"/>
      <c r="BH105" s="282"/>
      <c r="BI105" s="111"/>
      <c r="BJ105" s="111"/>
      <c r="BK105" s="111"/>
      <c r="BL105" s="291"/>
    </row>
    <row r="106" spans="2:64" ht="20.25" customHeight="1">
      <c r="B106" s="10"/>
      <c r="C106" s="21"/>
      <c r="D106" s="29"/>
      <c r="E106" s="36"/>
      <c r="F106" s="42"/>
      <c r="G106" s="53"/>
      <c r="H106" s="63"/>
      <c r="I106" s="71"/>
      <c r="J106" s="79"/>
      <c r="K106" s="53"/>
      <c r="L106" s="93"/>
      <c r="M106" s="93"/>
      <c r="N106" s="63"/>
      <c r="O106" s="102"/>
      <c r="P106" s="109"/>
      <c r="Q106" s="116"/>
      <c r="R106" s="124" t="str">
        <f>G105&amp;I105</f>
        <v/>
      </c>
      <c r="S106" s="131"/>
      <c r="T106" s="136" t="s">
        <v>121</v>
      </c>
      <c r="U106" s="145"/>
      <c r="V106" s="145"/>
      <c r="W106" s="158"/>
      <c r="X106" s="173"/>
      <c r="Y106" s="187" t="str">
        <f>IF(Y105="","",VLOOKUP(Y105,'（ユニット型）シフト記号表'!$C$5:$W$46,21,FALSE))</f>
        <v/>
      </c>
      <c r="Z106" s="196" t="str">
        <f>IF(Z105="","",VLOOKUP(Z105,'（ユニット型）シフト記号表'!$C$5:$W$46,21,FALSE))</f>
        <v/>
      </c>
      <c r="AA106" s="196" t="str">
        <f>IF(AA105="","",VLOOKUP(AA105,'（ユニット型）シフト記号表'!$C$5:$W$46,21,FALSE))</f>
        <v/>
      </c>
      <c r="AB106" s="196" t="str">
        <f>IF(AB105="","",VLOOKUP(AB105,'（ユニット型）シフト記号表'!$C$5:$W$46,21,FALSE))</f>
        <v/>
      </c>
      <c r="AC106" s="196" t="str">
        <f>IF(AC105="","",VLOOKUP(AC105,'（ユニット型）シフト記号表'!$C$5:$W$46,21,FALSE))</f>
        <v/>
      </c>
      <c r="AD106" s="196" t="str">
        <f>IF(AD105="","",VLOOKUP(AD105,'（ユニット型）シフト記号表'!$C$5:$W$46,21,FALSE))</f>
        <v/>
      </c>
      <c r="AE106" s="220" t="str">
        <f>IF(AE105="","",VLOOKUP(AE105,'（ユニット型）シフト記号表'!$C$5:$W$46,21,FALSE))</f>
        <v/>
      </c>
      <c r="AF106" s="187" t="str">
        <f>IF(AF105="","",VLOOKUP(AF105,'（ユニット型）シフト記号表'!$C$5:$W$46,21,FALSE))</f>
        <v/>
      </c>
      <c r="AG106" s="196" t="str">
        <f>IF(AG105="","",VLOOKUP(AG105,'（ユニット型）シフト記号表'!$C$5:$W$46,21,FALSE))</f>
        <v/>
      </c>
      <c r="AH106" s="196" t="str">
        <f>IF(AH105="","",VLOOKUP(AH105,'（ユニット型）シフト記号表'!$C$5:$W$46,21,FALSE))</f>
        <v/>
      </c>
      <c r="AI106" s="196" t="str">
        <f>IF(AI105="","",VLOOKUP(AI105,'（ユニット型）シフト記号表'!$C$5:$W$46,21,FALSE))</f>
        <v/>
      </c>
      <c r="AJ106" s="196" t="str">
        <f>IF(AJ105="","",VLOOKUP(AJ105,'（ユニット型）シフト記号表'!$C$5:$W$46,21,FALSE))</f>
        <v/>
      </c>
      <c r="AK106" s="196" t="str">
        <f>IF(AK105="","",VLOOKUP(AK105,'（ユニット型）シフト記号表'!$C$5:$W$46,21,FALSE))</f>
        <v/>
      </c>
      <c r="AL106" s="220" t="str">
        <f>IF(AL105="","",VLOOKUP(AL105,'（ユニット型）シフト記号表'!$C$5:$W$46,21,FALSE))</f>
        <v/>
      </c>
      <c r="AM106" s="187" t="str">
        <f>IF(AM105="","",VLOOKUP(AM105,'（ユニット型）シフト記号表'!$C$5:$W$46,21,FALSE))</f>
        <v/>
      </c>
      <c r="AN106" s="196" t="str">
        <f>IF(AN105="","",VLOOKUP(AN105,'（ユニット型）シフト記号表'!$C$5:$W$46,21,FALSE))</f>
        <v/>
      </c>
      <c r="AO106" s="196" t="str">
        <f>IF(AO105="","",VLOOKUP(AO105,'（ユニット型）シフト記号表'!$C$5:$W$46,21,FALSE))</f>
        <v/>
      </c>
      <c r="AP106" s="196" t="str">
        <f>IF(AP105="","",VLOOKUP(AP105,'（ユニット型）シフト記号表'!$C$5:$W$46,21,FALSE))</f>
        <v/>
      </c>
      <c r="AQ106" s="196" t="str">
        <f>IF(AQ105="","",VLOOKUP(AQ105,'（ユニット型）シフト記号表'!$C$5:$W$46,21,FALSE))</f>
        <v/>
      </c>
      <c r="AR106" s="196" t="str">
        <f>IF(AR105="","",VLOOKUP(AR105,'（ユニット型）シフト記号表'!$C$5:$W$46,21,FALSE))</f>
        <v/>
      </c>
      <c r="AS106" s="220" t="str">
        <f>IF(AS105="","",VLOOKUP(AS105,'（ユニット型）シフト記号表'!$C$5:$W$46,21,FALSE))</f>
        <v/>
      </c>
      <c r="AT106" s="187" t="str">
        <f>IF(AT105="","",VLOOKUP(AT105,'（ユニット型）シフト記号表'!$C$5:$W$46,21,FALSE))</f>
        <v/>
      </c>
      <c r="AU106" s="196" t="str">
        <f>IF(AU105="","",VLOOKUP(AU105,'（ユニット型）シフト記号表'!$C$5:$W$46,21,FALSE))</f>
        <v/>
      </c>
      <c r="AV106" s="196" t="str">
        <f>IF(AV105="","",VLOOKUP(AV105,'（ユニット型）シフト記号表'!$C$5:$W$46,21,FALSE))</f>
        <v/>
      </c>
      <c r="AW106" s="196" t="str">
        <f>IF(AW105="","",VLOOKUP(AW105,'（ユニット型）シフト記号表'!$C$5:$W$46,21,FALSE))</f>
        <v/>
      </c>
      <c r="AX106" s="196" t="str">
        <f>IF(AX105="","",VLOOKUP(AX105,'（ユニット型）シフト記号表'!$C$5:$W$46,21,FALSE))</f>
        <v/>
      </c>
      <c r="AY106" s="196" t="str">
        <f>IF(AY105="","",VLOOKUP(AY105,'（ユニット型）シフト記号表'!$C$5:$W$46,21,FALSE))</f>
        <v/>
      </c>
      <c r="AZ106" s="220" t="str">
        <f>IF(AZ105="","",VLOOKUP(AZ105,'（ユニット型）シフト記号表'!$C$5:$W$46,21,FALSE))</f>
        <v/>
      </c>
      <c r="BA106" s="187" t="str">
        <f>IF(BA105="","",VLOOKUP(BA105,'（ユニット型）シフト記号表'!$C$5:$W$46,21,FALSE))</f>
        <v/>
      </c>
      <c r="BB106" s="196" t="str">
        <f>IF(BB105="","",VLOOKUP(BB105,'（ユニット型）シフト記号表'!$C$5:$W$46,21,FALSE))</f>
        <v/>
      </c>
      <c r="BC106" s="244" t="str">
        <f>IF(BC105="","",VLOOKUP(BC105,'（ユニット型）シフト記号表'!$C$5:$W$46,21,FALSE))</f>
        <v/>
      </c>
      <c r="BD106" s="253">
        <f>IF($BG$3="計画",SUM(Y106:AZ106),IF($BG$3="実績",SUM(Y106:BC106),""))</f>
        <v>0</v>
      </c>
      <c r="BE106" s="258"/>
      <c r="BF106" s="267">
        <f>IF($BG$3="計画",BD106/4,IF($BG$3="実績",(BD106/($L$10/7)),""))</f>
        <v>0</v>
      </c>
      <c r="BG106" s="274"/>
      <c r="BH106" s="280"/>
      <c r="BI106" s="109"/>
      <c r="BJ106" s="109"/>
      <c r="BK106" s="109"/>
      <c r="BL106" s="289"/>
    </row>
    <row r="107" spans="2:64" ht="20.25" customHeight="1">
      <c r="B107" s="11"/>
      <c r="C107" s="21"/>
      <c r="D107" s="29"/>
      <c r="E107" s="36"/>
      <c r="F107" s="42"/>
      <c r="G107" s="55"/>
      <c r="H107" s="65"/>
      <c r="I107" s="73"/>
      <c r="J107" s="81"/>
      <c r="K107" s="55"/>
      <c r="L107" s="95"/>
      <c r="M107" s="95"/>
      <c r="N107" s="65"/>
      <c r="O107" s="103"/>
      <c r="P107" s="110"/>
      <c r="Q107" s="117"/>
      <c r="R107" s="126"/>
      <c r="S107" s="132" t="str">
        <f>G105&amp;I105</f>
        <v/>
      </c>
      <c r="T107" s="137" t="s">
        <v>162</v>
      </c>
      <c r="U107" s="150"/>
      <c r="V107" s="150"/>
      <c r="W107" s="163"/>
      <c r="X107" s="179"/>
      <c r="Y107" s="188" t="str">
        <f>IF(Y105="","",VLOOKUP(Y105,'（ユニット型）シフト記号表'!$C$5:$Y$46,23,FALSE))</f>
        <v/>
      </c>
      <c r="Z107" s="197" t="str">
        <f>IF(Z105="","",VLOOKUP(Z105,'（ユニット型）シフト記号表'!$C$5:$Y$46,23,FALSE))</f>
        <v/>
      </c>
      <c r="AA107" s="197" t="str">
        <f>IF(AA105="","",VLOOKUP(AA105,'（ユニット型）シフト記号表'!$C$5:$Y$46,23,FALSE))</f>
        <v/>
      </c>
      <c r="AB107" s="197" t="str">
        <f>IF(AB105="","",VLOOKUP(AB105,'（ユニット型）シフト記号表'!$C$5:$Y$46,23,FALSE))</f>
        <v/>
      </c>
      <c r="AC107" s="197" t="str">
        <f>IF(AC105="","",VLOOKUP(AC105,'（ユニット型）シフト記号表'!$C$5:$Y$46,23,FALSE))</f>
        <v/>
      </c>
      <c r="AD107" s="197" t="str">
        <f>IF(AD105="","",VLOOKUP(AD105,'（ユニット型）シフト記号表'!$C$5:$Y$46,23,FALSE))</f>
        <v/>
      </c>
      <c r="AE107" s="221" t="str">
        <f>IF(AE105="","",VLOOKUP(AE105,'（ユニット型）シフト記号表'!$C$5:$Y$46,23,FALSE))</f>
        <v/>
      </c>
      <c r="AF107" s="188" t="str">
        <f>IF(AF105="","",VLOOKUP(AF105,'（ユニット型）シフト記号表'!$C$5:$Y$46,23,FALSE))</f>
        <v/>
      </c>
      <c r="AG107" s="197" t="str">
        <f>IF(AG105="","",VLOOKUP(AG105,'（ユニット型）シフト記号表'!$C$5:$Y$46,23,FALSE))</f>
        <v/>
      </c>
      <c r="AH107" s="197" t="str">
        <f>IF(AH105="","",VLOOKUP(AH105,'（ユニット型）シフト記号表'!$C$5:$Y$46,23,FALSE))</f>
        <v/>
      </c>
      <c r="AI107" s="197" t="str">
        <f>IF(AI105="","",VLOOKUP(AI105,'（ユニット型）シフト記号表'!$C$5:$Y$46,23,FALSE))</f>
        <v/>
      </c>
      <c r="AJ107" s="197" t="str">
        <f>IF(AJ105="","",VLOOKUP(AJ105,'（ユニット型）シフト記号表'!$C$5:$Y$46,23,FALSE))</f>
        <v/>
      </c>
      <c r="AK107" s="197" t="str">
        <f>IF(AK105="","",VLOOKUP(AK105,'（ユニット型）シフト記号表'!$C$5:$Y$46,23,FALSE))</f>
        <v/>
      </c>
      <c r="AL107" s="221" t="str">
        <f>IF(AL105="","",VLOOKUP(AL105,'（ユニット型）シフト記号表'!$C$5:$Y$46,23,FALSE))</f>
        <v/>
      </c>
      <c r="AM107" s="188" t="str">
        <f>IF(AM105="","",VLOOKUP(AM105,'（ユニット型）シフト記号表'!$C$5:$Y$46,23,FALSE))</f>
        <v/>
      </c>
      <c r="AN107" s="197" t="str">
        <f>IF(AN105="","",VLOOKUP(AN105,'（ユニット型）シフト記号表'!$C$5:$Y$46,23,FALSE))</f>
        <v/>
      </c>
      <c r="AO107" s="197" t="str">
        <f>IF(AO105="","",VLOOKUP(AO105,'（ユニット型）シフト記号表'!$C$5:$Y$46,23,FALSE))</f>
        <v/>
      </c>
      <c r="AP107" s="197" t="str">
        <f>IF(AP105="","",VLOOKUP(AP105,'（ユニット型）シフト記号表'!$C$5:$Y$46,23,FALSE))</f>
        <v/>
      </c>
      <c r="AQ107" s="197" t="str">
        <f>IF(AQ105="","",VLOOKUP(AQ105,'（ユニット型）シフト記号表'!$C$5:$Y$46,23,FALSE))</f>
        <v/>
      </c>
      <c r="AR107" s="197" t="str">
        <f>IF(AR105="","",VLOOKUP(AR105,'（ユニット型）シフト記号表'!$C$5:$Y$46,23,FALSE))</f>
        <v/>
      </c>
      <c r="AS107" s="221" t="str">
        <f>IF(AS105="","",VLOOKUP(AS105,'（ユニット型）シフト記号表'!$C$5:$Y$46,23,FALSE))</f>
        <v/>
      </c>
      <c r="AT107" s="188" t="str">
        <f>IF(AT105="","",VLOOKUP(AT105,'（ユニット型）シフト記号表'!$C$5:$Y$46,23,FALSE))</f>
        <v/>
      </c>
      <c r="AU107" s="197" t="str">
        <f>IF(AU105="","",VLOOKUP(AU105,'（ユニット型）シフト記号表'!$C$5:$Y$46,23,FALSE))</f>
        <v/>
      </c>
      <c r="AV107" s="197" t="str">
        <f>IF(AV105="","",VLOOKUP(AV105,'（ユニット型）シフト記号表'!$C$5:$Y$46,23,FALSE))</f>
        <v/>
      </c>
      <c r="AW107" s="197" t="str">
        <f>IF(AW105="","",VLOOKUP(AW105,'（ユニット型）シフト記号表'!$C$5:$Y$46,23,FALSE))</f>
        <v/>
      </c>
      <c r="AX107" s="197" t="str">
        <f>IF(AX105="","",VLOOKUP(AX105,'（ユニット型）シフト記号表'!$C$5:$Y$46,23,FALSE))</f>
        <v/>
      </c>
      <c r="AY107" s="197" t="str">
        <f>IF(AY105="","",VLOOKUP(AY105,'（ユニット型）シフト記号表'!$C$5:$Y$46,23,FALSE))</f>
        <v/>
      </c>
      <c r="AZ107" s="221" t="str">
        <f>IF(AZ105="","",VLOOKUP(AZ105,'（ユニット型）シフト記号表'!$C$5:$Y$46,23,FALSE))</f>
        <v/>
      </c>
      <c r="BA107" s="188" t="str">
        <f>IF(BA105="","",VLOOKUP(BA105,'（ユニット型）シフト記号表'!$C$5:$Y$46,23,FALSE))</f>
        <v/>
      </c>
      <c r="BB107" s="197" t="str">
        <f>IF(BB105="","",VLOOKUP(BB105,'（ユニット型）シフト記号表'!$C$5:$Y$46,23,FALSE))</f>
        <v/>
      </c>
      <c r="BC107" s="245" t="str">
        <f>IF(BC105="","",VLOOKUP(BC105,'（ユニット型）シフト記号表'!$C$5:$Y$46,23,FALSE))</f>
        <v/>
      </c>
      <c r="BD107" s="254">
        <f>IF($BG$3="計画",SUM(Y107:AZ107),IF($BG$3="実績",SUM(Y107:BC107),""))</f>
        <v>0</v>
      </c>
      <c r="BE107" s="259"/>
      <c r="BF107" s="268">
        <f>IF($BG$3="計画",BD107/4,IF($BG$3="実績",(BD107/($L$10/7)),""))</f>
        <v>0</v>
      </c>
      <c r="BG107" s="275"/>
      <c r="BH107" s="281"/>
      <c r="BI107" s="110"/>
      <c r="BJ107" s="110"/>
      <c r="BK107" s="110"/>
      <c r="BL107" s="290"/>
    </row>
    <row r="108" spans="2:64" ht="20.25" customHeight="1">
      <c r="B108" s="12">
        <f>((ROW()-17)+2)/3</f>
        <v>31</v>
      </c>
      <c r="C108" s="22"/>
      <c r="D108" s="29"/>
      <c r="E108" s="36"/>
      <c r="F108" s="42"/>
      <c r="G108" s="54"/>
      <c r="H108" s="64"/>
      <c r="I108" s="72"/>
      <c r="J108" s="80"/>
      <c r="K108" s="54"/>
      <c r="L108" s="94"/>
      <c r="M108" s="94"/>
      <c r="N108" s="64"/>
      <c r="O108" s="104"/>
      <c r="P108" s="111"/>
      <c r="Q108" s="118"/>
      <c r="R108" s="125"/>
      <c r="S108" s="130"/>
      <c r="T108" s="138" t="s">
        <v>44</v>
      </c>
      <c r="U108" s="148"/>
      <c r="V108" s="148"/>
      <c r="W108" s="161"/>
      <c r="X108" s="178"/>
      <c r="Y108" s="189"/>
      <c r="Z108" s="199"/>
      <c r="AA108" s="199"/>
      <c r="AB108" s="199"/>
      <c r="AC108" s="199"/>
      <c r="AD108" s="199"/>
      <c r="AE108" s="222"/>
      <c r="AF108" s="189"/>
      <c r="AG108" s="199"/>
      <c r="AH108" s="199"/>
      <c r="AI108" s="199"/>
      <c r="AJ108" s="199"/>
      <c r="AK108" s="199"/>
      <c r="AL108" s="222"/>
      <c r="AM108" s="189"/>
      <c r="AN108" s="199"/>
      <c r="AO108" s="199"/>
      <c r="AP108" s="199"/>
      <c r="AQ108" s="199"/>
      <c r="AR108" s="199"/>
      <c r="AS108" s="222"/>
      <c r="AT108" s="189"/>
      <c r="AU108" s="199"/>
      <c r="AV108" s="199"/>
      <c r="AW108" s="199"/>
      <c r="AX108" s="199"/>
      <c r="AY108" s="199"/>
      <c r="AZ108" s="222"/>
      <c r="BA108" s="189"/>
      <c r="BB108" s="199"/>
      <c r="BC108" s="246"/>
      <c r="BD108" s="255"/>
      <c r="BE108" s="260"/>
      <c r="BF108" s="269"/>
      <c r="BG108" s="276"/>
      <c r="BH108" s="282"/>
      <c r="BI108" s="111"/>
      <c r="BJ108" s="111"/>
      <c r="BK108" s="111"/>
      <c r="BL108" s="291"/>
    </row>
    <row r="109" spans="2:64" ht="20.25" customHeight="1">
      <c r="B109" s="10"/>
      <c r="C109" s="21"/>
      <c r="D109" s="29"/>
      <c r="E109" s="36"/>
      <c r="F109" s="42"/>
      <c r="G109" s="53"/>
      <c r="H109" s="63"/>
      <c r="I109" s="71"/>
      <c r="J109" s="79"/>
      <c r="K109" s="53"/>
      <c r="L109" s="93"/>
      <c r="M109" s="93"/>
      <c r="N109" s="63"/>
      <c r="O109" s="102"/>
      <c r="P109" s="109"/>
      <c r="Q109" s="116"/>
      <c r="R109" s="124" t="str">
        <f>G108&amp;I108</f>
        <v/>
      </c>
      <c r="S109" s="131"/>
      <c r="T109" s="136" t="s">
        <v>121</v>
      </c>
      <c r="U109" s="145"/>
      <c r="V109" s="145"/>
      <c r="W109" s="158"/>
      <c r="X109" s="173"/>
      <c r="Y109" s="187" t="str">
        <f>IF(Y108="","",VLOOKUP(Y108,'（ユニット型）シフト記号表'!$C$5:$W$46,21,FALSE))</f>
        <v/>
      </c>
      <c r="Z109" s="196" t="str">
        <f>IF(Z108="","",VLOOKUP(Z108,'（ユニット型）シフト記号表'!$C$5:$W$46,21,FALSE))</f>
        <v/>
      </c>
      <c r="AA109" s="196" t="str">
        <f>IF(AA108="","",VLOOKUP(AA108,'（ユニット型）シフト記号表'!$C$5:$W$46,21,FALSE))</f>
        <v/>
      </c>
      <c r="AB109" s="196" t="str">
        <f>IF(AB108="","",VLOOKUP(AB108,'（ユニット型）シフト記号表'!$C$5:$W$46,21,FALSE))</f>
        <v/>
      </c>
      <c r="AC109" s="196" t="str">
        <f>IF(AC108="","",VLOOKUP(AC108,'（ユニット型）シフト記号表'!$C$5:$W$46,21,FALSE))</f>
        <v/>
      </c>
      <c r="AD109" s="196" t="str">
        <f>IF(AD108="","",VLOOKUP(AD108,'（ユニット型）シフト記号表'!$C$5:$W$46,21,FALSE))</f>
        <v/>
      </c>
      <c r="AE109" s="220" t="str">
        <f>IF(AE108="","",VLOOKUP(AE108,'（ユニット型）シフト記号表'!$C$5:$W$46,21,FALSE))</f>
        <v/>
      </c>
      <c r="AF109" s="187" t="str">
        <f>IF(AF108="","",VLOOKUP(AF108,'（ユニット型）シフト記号表'!$C$5:$W$46,21,FALSE))</f>
        <v/>
      </c>
      <c r="AG109" s="196" t="str">
        <f>IF(AG108="","",VLOOKUP(AG108,'（ユニット型）シフト記号表'!$C$5:$W$46,21,FALSE))</f>
        <v/>
      </c>
      <c r="AH109" s="196" t="str">
        <f>IF(AH108="","",VLOOKUP(AH108,'（ユニット型）シフト記号表'!$C$5:$W$46,21,FALSE))</f>
        <v/>
      </c>
      <c r="AI109" s="196" t="str">
        <f>IF(AI108="","",VLOOKUP(AI108,'（ユニット型）シフト記号表'!$C$5:$W$46,21,FALSE))</f>
        <v/>
      </c>
      <c r="AJ109" s="196" t="str">
        <f>IF(AJ108="","",VLOOKUP(AJ108,'（ユニット型）シフト記号表'!$C$5:$W$46,21,FALSE))</f>
        <v/>
      </c>
      <c r="AK109" s="196" t="str">
        <f>IF(AK108="","",VLOOKUP(AK108,'（ユニット型）シフト記号表'!$C$5:$W$46,21,FALSE))</f>
        <v/>
      </c>
      <c r="AL109" s="220" t="str">
        <f>IF(AL108="","",VLOOKUP(AL108,'（ユニット型）シフト記号表'!$C$5:$W$46,21,FALSE))</f>
        <v/>
      </c>
      <c r="AM109" s="187" t="str">
        <f>IF(AM108="","",VLOOKUP(AM108,'（ユニット型）シフト記号表'!$C$5:$W$46,21,FALSE))</f>
        <v/>
      </c>
      <c r="AN109" s="196" t="str">
        <f>IF(AN108="","",VLOOKUP(AN108,'（ユニット型）シフト記号表'!$C$5:$W$46,21,FALSE))</f>
        <v/>
      </c>
      <c r="AO109" s="196" t="str">
        <f>IF(AO108="","",VLOOKUP(AO108,'（ユニット型）シフト記号表'!$C$5:$W$46,21,FALSE))</f>
        <v/>
      </c>
      <c r="AP109" s="196" t="str">
        <f>IF(AP108="","",VLOOKUP(AP108,'（ユニット型）シフト記号表'!$C$5:$W$46,21,FALSE))</f>
        <v/>
      </c>
      <c r="AQ109" s="196" t="str">
        <f>IF(AQ108="","",VLOOKUP(AQ108,'（ユニット型）シフト記号表'!$C$5:$W$46,21,FALSE))</f>
        <v/>
      </c>
      <c r="AR109" s="196" t="str">
        <f>IF(AR108="","",VLOOKUP(AR108,'（ユニット型）シフト記号表'!$C$5:$W$46,21,FALSE))</f>
        <v/>
      </c>
      <c r="AS109" s="220" t="str">
        <f>IF(AS108="","",VLOOKUP(AS108,'（ユニット型）シフト記号表'!$C$5:$W$46,21,FALSE))</f>
        <v/>
      </c>
      <c r="AT109" s="187" t="str">
        <f>IF(AT108="","",VLOOKUP(AT108,'（ユニット型）シフト記号表'!$C$5:$W$46,21,FALSE))</f>
        <v/>
      </c>
      <c r="AU109" s="196" t="str">
        <f>IF(AU108="","",VLOOKUP(AU108,'（ユニット型）シフト記号表'!$C$5:$W$46,21,FALSE))</f>
        <v/>
      </c>
      <c r="AV109" s="196" t="str">
        <f>IF(AV108="","",VLOOKUP(AV108,'（ユニット型）シフト記号表'!$C$5:$W$46,21,FALSE))</f>
        <v/>
      </c>
      <c r="AW109" s="196" t="str">
        <f>IF(AW108="","",VLOOKUP(AW108,'（ユニット型）シフト記号表'!$C$5:$W$46,21,FALSE))</f>
        <v/>
      </c>
      <c r="AX109" s="196" t="str">
        <f>IF(AX108="","",VLOOKUP(AX108,'（ユニット型）シフト記号表'!$C$5:$W$46,21,FALSE))</f>
        <v/>
      </c>
      <c r="AY109" s="196" t="str">
        <f>IF(AY108="","",VLOOKUP(AY108,'（ユニット型）シフト記号表'!$C$5:$W$46,21,FALSE))</f>
        <v/>
      </c>
      <c r="AZ109" s="220" t="str">
        <f>IF(AZ108="","",VLOOKUP(AZ108,'（ユニット型）シフト記号表'!$C$5:$W$46,21,FALSE))</f>
        <v/>
      </c>
      <c r="BA109" s="187" t="str">
        <f>IF(BA108="","",VLOOKUP(BA108,'（ユニット型）シフト記号表'!$C$5:$W$46,21,FALSE))</f>
        <v/>
      </c>
      <c r="BB109" s="196" t="str">
        <f>IF(BB108="","",VLOOKUP(BB108,'（ユニット型）シフト記号表'!$C$5:$W$46,21,FALSE))</f>
        <v/>
      </c>
      <c r="BC109" s="244" t="str">
        <f>IF(BC108="","",VLOOKUP(BC108,'（ユニット型）シフト記号表'!$C$5:$W$46,21,FALSE))</f>
        <v/>
      </c>
      <c r="BD109" s="253">
        <f>IF($BG$3="計画",SUM(Y109:AZ109),IF($BG$3="実績",SUM(Y109:BC109),""))</f>
        <v>0</v>
      </c>
      <c r="BE109" s="258"/>
      <c r="BF109" s="267">
        <f>IF($BG$3="計画",BD109/4,IF($BG$3="実績",(BD109/($L$10/7)),""))</f>
        <v>0</v>
      </c>
      <c r="BG109" s="274"/>
      <c r="BH109" s="280"/>
      <c r="BI109" s="109"/>
      <c r="BJ109" s="109"/>
      <c r="BK109" s="109"/>
      <c r="BL109" s="289"/>
    </row>
    <row r="110" spans="2:64" ht="20.25" customHeight="1">
      <c r="B110" s="11"/>
      <c r="C110" s="21"/>
      <c r="D110" s="29"/>
      <c r="E110" s="36"/>
      <c r="F110" s="42"/>
      <c r="G110" s="55"/>
      <c r="H110" s="65"/>
      <c r="I110" s="73"/>
      <c r="J110" s="81"/>
      <c r="K110" s="55"/>
      <c r="L110" s="95"/>
      <c r="M110" s="95"/>
      <c r="N110" s="65"/>
      <c r="O110" s="103"/>
      <c r="P110" s="110"/>
      <c r="Q110" s="117"/>
      <c r="R110" s="126"/>
      <c r="S110" s="132" t="str">
        <f>G108&amp;I108</f>
        <v/>
      </c>
      <c r="T110" s="137" t="s">
        <v>162</v>
      </c>
      <c r="U110" s="150"/>
      <c r="V110" s="150"/>
      <c r="W110" s="163"/>
      <c r="X110" s="179"/>
      <c r="Y110" s="188" t="str">
        <f>IF(Y108="","",VLOOKUP(Y108,'（ユニット型）シフト記号表'!$C$5:$Y$46,23,FALSE))</f>
        <v/>
      </c>
      <c r="Z110" s="197" t="str">
        <f>IF(Z108="","",VLOOKUP(Z108,'（ユニット型）シフト記号表'!$C$5:$Y$46,23,FALSE))</f>
        <v/>
      </c>
      <c r="AA110" s="197" t="str">
        <f>IF(AA108="","",VLOOKUP(AA108,'（ユニット型）シフト記号表'!$C$5:$Y$46,23,FALSE))</f>
        <v/>
      </c>
      <c r="AB110" s="197" t="str">
        <f>IF(AB108="","",VLOOKUP(AB108,'（ユニット型）シフト記号表'!$C$5:$Y$46,23,FALSE))</f>
        <v/>
      </c>
      <c r="AC110" s="197" t="str">
        <f>IF(AC108="","",VLOOKUP(AC108,'（ユニット型）シフト記号表'!$C$5:$Y$46,23,FALSE))</f>
        <v/>
      </c>
      <c r="AD110" s="197" t="str">
        <f>IF(AD108="","",VLOOKUP(AD108,'（ユニット型）シフト記号表'!$C$5:$Y$46,23,FALSE))</f>
        <v/>
      </c>
      <c r="AE110" s="221" t="str">
        <f>IF(AE108="","",VLOOKUP(AE108,'（ユニット型）シフト記号表'!$C$5:$Y$46,23,FALSE))</f>
        <v/>
      </c>
      <c r="AF110" s="188" t="str">
        <f>IF(AF108="","",VLOOKUP(AF108,'（ユニット型）シフト記号表'!$C$5:$Y$46,23,FALSE))</f>
        <v/>
      </c>
      <c r="AG110" s="197" t="str">
        <f>IF(AG108="","",VLOOKUP(AG108,'（ユニット型）シフト記号表'!$C$5:$Y$46,23,FALSE))</f>
        <v/>
      </c>
      <c r="AH110" s="197" t="str">
        <f>IF(AH108="","",VLOOKUP(AH108,'（ユニット型）シフト記号表'!$C$5:$Y$46,23,FALSE))</f>
        <v/>
      </c>
      <c r="AI110" s="197" t="str">
        <f>IF(AI108="","",VLOOKUP(AI108,'（ユニット型）シフト記号表'!$C$5:$Y$46,23,FALSE))</f>
        <v/>
      </c>
      <c r="AJ110" s="197" t="str">
        <f>IF(AJ108="","",VLOOKUP(AJ108,'（ユニット型）シフト記号表'!$C$5:$Y$46,23,FALSE))</f>
        <v/>
      </c>
      <c r="AK110" s="197" t="str">
        <f>IF(AK108="","",VLOOKUP(AK108,'（ユニット型）シフト記号表'!$C$5:$Y$46,23,FALSE))</f>
        <v/>
      </c>
      <c r="AL110" s="221" t="str">
        <f>IF(AL108="","",VLOOKUP(AL108,'（ユニット型）シフト記号表'!$C$5:$Y$46,23,FALSE))</f>
        <v/>
      </c>
      <c r="AM110" s="188" t="str">
        <f>IF(AM108="","",VLOOKUP(AM108,'（ユニット型）シフト記号表'!$C$5:$Y$46,23,FALSE))</f>
        <v/>
      </c>
      <c r="AN110" s="197" t="str">
        <f>IF(AN108="","",VLOOKUP(AN108,'（ユニット型）シフト記号表'!$C$5:$Y$46,23,FALSE))</f>
        <v/>
      </c>
      <c r="AO110" s="197" t="str">
        <f>IF(AO108="","",VLOOKUP(AO108,'（ユニット型）シフト記号表'!$C$5:$Y$46,23,FALSE))</f>
        <v/>
      </c>
      <c r="AP110" s="197" t="str">
        <f>IF(AP108="","",VLOOKUP(AP108,'（ユニット型）シフト記号表'!$C$5:$Y$46,23,FALSE))</f>
        <v/>
      </c>
      <c r="AQ110" s="197" t="str">
        <f>IF(AQ108="","",VLOOKUP(AQ108,'（ユニット型）シフト記号表'!$C$5:$Y$46,23,FALSE))</f>
        <v/>
      </c>
      <c r="AR110" s="197" t="str">
        <f>IF(AR108="","",VLOOKUP(AR108,'（ユニット型）シフト記号表'!$C$5:$Y$46,23,FALSE))</f>
        <v/>
      </c>
      <c r="AS110" s="221" t="str">
        <f>IF(AS108="","",VLOOKUP(AS108,'（ユニット型）シフト記号表'!$C$5:$Y$46,23,FALSE))</f>
        <v/>
      </c>
      <c r="AT110" s="188" t="str">
        <f>IF(AT108="","",VLOOKUP(AT108,'（ユニット型）シフト記号表'!$C$5:$Y$46,23,FALSE))</f>
        <v/>
      </c>
      <c r="AU110" s="197" t="str">
        <f>IF(AU108="","",VLOOKUP(AU108,'（ユニット型）シフト記号表'!$C$5:$Y$46,23,FALSE))</f>
        <v/>
      </c>
      <c r="AV110" s="197" t="str">
        <f>IF(AV108="","",VLOOKUP(AV108,'（ユニット型）シフト記号表'!$C$5:$Y$46,23,FALSE))</f>
        <v/>
      </c>
      <c r="AW110" s="197" t="str">
        <f>IF(AW108="","",VLOOKUP(AW108,'（ユニット型）シフト記号表'!$C$5:$Y$46,23,FALSE))</f>
        <v/>
      </c>
      <c r="AX110" s="197" t="str">
        <f>IF(AX108="","",VLOOKUP(AX108,'（ユニット型）シフト記号表'!$C$5:$Y$46,23,FALSE))</f>
        <v/>
      </c>
      <c r="AY110" s="197" t="str">
        <f>IF(AY108="","",VLOOKUP(AY108,'（ユニット型）シフト記号表'!$C$5:$Y$46,23,FALSE))</f>
        <v/>
      </c>
      <c r="AZ110" s="221" t="str">
        <f>IF(AZ108="","",VLOOKUP(AZ108,'（ユニット型）シフト記号表'!$C$5:$Y$46,23,FALSE))</f>
        <v/>
      </c>
      <c r="BA110" s="188" t="str">
        <f>IF(BA108="","",VLOOKUP(BA108,'（ユニット型）シフト記号表'!$C$5:$Y$46,23,FALSE))</f>
        <v/>
      </c>
      <c r="BB110" s="197" t="str">
        <f>IF(BB108="","",VLOOKUP(BB108,'（ユニット型）シフト記号表'!$C$5:$Y$46,23,FALSE))</f>
        <v/>
      </c>
      <c r="BC110" s="245" t="str">
        <f>IF(BC108="","",VLOOKUP(BC108,'（ユニット型）シフト記号表'!$C$5:$Y$46,23,FALSE))</f>
        <v/>
      </c>
      <c r="BD110" s="254">
        <f>IF($BG$3="計画",SUM(Y110:AZ110),IF($BG$3="実績",SUM(Y110:BC110),""))</f>
        <v>0</v>
      </c>
      <c r="BE110" s="259"/>
      <c r="BF110" s="268">
        <f>IF($BG$3="計画",BD110/4,IF($BG$3="実績",(BD110/($L$10/7)),""))</f>
        <v>0</v>
      </c>
      <c r="BG110" s="275"/>
      <c r="BH110" s="281"/>
      <c r="BI110" s="110"/>
      <c r="BJ110" s="110"/>
      <c r="BK110" s="110"/>
      <c r="BL110" s="290"/>
    </row>
    <row r="111" spans="2:64" ht="20.25" customHeight="1">
      <c r="B111" s="12">
        <f>((ROW()-17)+2)/3</f>
        <v>32</v>
      </c>
      <c r="C111" s="22"/>
      <c r="D111" s="29"/>
      <c r="E111" s="36"/>
      <c r="F111" s="42"/>
      <c r="G111" s="54"/>
      <c r="H111" s="64"/>
      <c r="I111" s="72"/>
      <c r="J111" s="80"/>
      <c r="K111" s="54"/>
      <c r="L111" s="94"/>
      <c r="M111" s="94"/>
      <c r="N111" s="64"/>
      <c r="O111" s="104"/>
      <c r="P111" s="111"/>
      <c r="Q111" s="118"/>
      <c r="R111" s="125"/>
      <c r="S111" s="130"/>
      <c r="T111" s="138" t="s">
        <v>44</v>
      </c>
      <c r="U111" s="148"/>
      <c r="V111" s="148"/>
      <c r="W111" s="161"/>
      <c r="X111" s="178"/>
      <c r="Y111" s="189"/>
      <c r="Z111" s="199"/>
      <c r="AA111" s="199"/>
      <c r="AB111" s="199"/>
      <c r="AC111" s="199"/>
      <c r="AD111" s="199"/>
      <c r="AE111" s="222"/>
      <c r="AF111" s="189"/>
      <c r="AG111" s="199"/>
      <c r="AH111" s="199"/>
      <c r="AI111" s="199"/>
      <c r="AJ111" s="199"/>
      <c r="AK111" s="199"/>
      <c r="AL111" s="222"/>
      <c r="AM111" s="189"/>
      <c r="AN111" s="199"/>
      <c r="AO111" s="199"/>
      <c r="AP111" s="199"/>
      <c r="AQ111" s="199"/>
      <c r="AR111" s="199"/>
      <c r="AS111" s="222"/>
      <c r="AT111" s="189"/>
      <c r="AU111" s="199"/>
      <c r="AV111" s="199"/>
      <c r="AW111" s="199"/>
      <c r="AX111" s="199"/>
      <c r="AY111" s="199"/>
      <c r="AZ111" s="222"/>
      <c r="BA111" s="189"/>
      <c r="BB111" s="199"/>
      <c r="BC111" s="246"/>
      <c r="BD111" s="255"/>
      <c r="BE111" s="260"/>
      <c r="BF111" s="269"/>
      <c r="BG111" s="276"/>
      <c r="BH111" s="282"/>
      <c r="BI111" s="111"/>
      <c r="BJ111" s="111"/>
      <c r="BK111" s="111"/>
      <c r="BL111" s="291"/>
    </row>
    <row r="112" spans="2:64" ht="20.25" customHeight="1">
      <c r="B112" s="10"/>
      <c r="C112" s="21"/>
      <c r="D112" s="29"/>
      <c r="E112" s="36"/>
      <c r="F112" s="42"/>
      <c r="G112" s="53"/>
      <c r="H112" s="63"/>
      <c r="I112" s="71"/>
      <c r="J112" s="79"/>
      <c r="K112" s="53"/>
      <c r="L112" s="93"/>
      <c r="M112" s="93"/>
      <c r="N112" s="63"/>
      <c r="O112" s="102"/>
      <c r="P112" s="109"/>
      <c r="Q112" s="116"/>
      <c r="R112" s="124" t="str">
        <f>G111&amp;I111</f>
        <v/>
      </c>
      <c r="S112" s="131"/>
      <c r="T112" s="136" t="s">
        <v>121</v>
      </c>
      <c r="U112" s="145"/>
      <c r="V112" s="145"/>
      <c r="W112" s="158"/>
      <c r="X112" s="173"/>
      <c r="Y112" s="187" t="str">
        <f>IF(Y111="","",VLOOKUP(Y111,'（ユニット型）シフト記号表'!$C$5:$W$46,21,FALSE))</f>
        <v/>
      </c>
      <c r="Z112" s="196" t="str">
        <f>IF(Z111="","",VLOOKUP(Z111,'（ユニット型）シフト記号表'!$C$5:$W$46,21,FALSE))</f>
        <v/>
      </c>
      <c r="AA112" s="196" t="str">
        <f>IF(AA111="","",VLOOKUP(AA111,'（ユニット型）シフト記号表'!$C$5:$W$46,21,FALSE))</f>
        <v/>
      </c>
      <c r="AB112" s="196" t="str">
        <f>IF(AB111="","",VLOOKUP(AB111,'（ユニット型）シフト記号表'!$C$5:$W$46,21,FALSE))</f>
        <v/>
      </c>
      <c r="AC112" s="196" t="str">
        <f>IF(AC111="","",VLOOKUP(AC111,'（ユニット型）シフト記号表'!$C$5:$W$46,21,FALSE))</f>
        <v/>
      </c>
      <c r="AD112" s="196" t="str">
        <f>IF(AD111="","",VLOOKUP(AD111,'（ユニット型）シフト記号表'!$C$5:$W$46,21,FALSE))</f>
        <v/>
      </c>
      <c r="AE112" s="220" t="str">
        <f>IF(AE111="","",VLOOKUP(AE111,'（ユニット型）シフト記号表'!$C$5:$W$46,21,FALSE))</f>
        <v/>
      </c>
      <c r="AF112" s="187" t="str">
        <f>IF(AF111="","",VLOOKUP(AF111,'（ユニット型）シフト記号表'!$C$5:$W$46,21,FALSE))</f>
        <v/>
      </c>
      <c r="AG112" s="196" t="str">
        <f>IF(AG111="","",VLOOKUP(AG111,'（ユニット型）シフト記号表'!$C$5:$W$46,21,FALSE))</f>
        <v/>
      </c>
      <c r="AH112" s="196" t="str">
        <f>IF(AH111="","",VLOOKUP(AH111,'（ユニット型）シフト記号表'!$C$5:$W$46,21,FALSE))</f>
        <v/>
      </c>
      <c r="AI112" s="196" t="str">
        <f>IF(AI111="","",VLOOKUP(AI111,'（ユニット型）シフト記号表'!$C$5:$W$46,21,FALSE))</f>
        <v/>
      </c>
      <c r="AJ112" s="196" t="str">
        <f>IF(AJ111="","",VLOOKUP(AJ111,'（ユニット型）シフト記号表'!$C$5:$W$46,21,FALSE))</f>
        <v/>
      </c>
      <c r="AK112" s="196" t="str">
        <f>IF(AK111="","",VLOOKUP(AK111,'（ユニット型）シフト記号表'!$C$5:$W$46,21,FALSE))</f>
        <v/>
      </c>
      <c r="AL112" s="220" t="str">
        <f>IF(AL111="","",VLOOKUP(AL111,'（ユニット型）シフト記号表'!$C$5:$W$46,21,FALSE))</f>
        <v/>
      </c>
      <c r="AM112" s="187" t="str">
        <f>IF(AM111="","",VLOOKUP(AM111,'（ユニット型）シフト記号表'!$C$5:$W$46,21,FALSE))</f>
        <v/>
      </c>
      <c r="AN112" s="196" t="str">
        <f>IF(AN111="","",VLOOKUP(AN111,'（ユニット型）シフト記号表'!$C$5:$W$46,21,FALSE))</f>
        <v/>
      </c>
      <c r="AO112" s="196" t="str">
        <f>IF(AO111="","",VLOOKUP(AO111,'（ユニット型）シフト記号表'!$C$5:$W$46,21,FALSE))</f>
        <v/>
      </c>
      <c r="AP112" s="196" t="str">
        <f>IF(AP111="","",VLOOKUP(AP111,'（ユニット型）シフト記号表'!$C$5:$W$46,21,FALSE))</f>
        <v/>
      </c>
      <c r="AQ112" s="196" t="str">
        <f>IF(AQ111="","",VLOOKUP(AQ111,'（ユニット型）シフト記号表'!$C$5:$W$46,21,FALSE))</f>
        <v/>
      </c>
      <c r="AR112" s="196" t="str">
        <f>IF(AR111="","",VLOOKUP(AR111,'（ユニット型）シフト記号表'!$C$5:$W$46,21,FALSE))</f>
        <v/>
      </c>
      <c r="AS112" s="220" t="str">
        <f>IF(AS111="","",VLOOKUP(AS111,'（ユニット型）シフト記号表'!$C$5:$W$46,21,FALSE))</f>
        <v/>
      </c>
      <c r="AT112" s="187" t="str">
        <f>IF(AT111="","",VLOOKUP(AT111,'（ユニット型）シフト記号表'!$C$5:$W$46,21,FALSE))</f>
        <v/>
      </c>
      <c r="AU112" s="196" t="str">
        <f>IF(AU111="","",VLOOKUP(AU111,'（ユニット型）シフト記号表'!$C$5:$W$46,21,FALSE))</f>
        <v/>
      </c>
      <c r="AV112" s="196" t="str">
        <f>IF(AV111="","",VLOOKUP(AV111,'（ユニット型）シフト記号表'!$C$5:$W$46,21,FALSE))</f>
        <v/>
      </c>
      <c r="AW112" s="196" t="str">
        <f>IF(AW111="","",VLOOKUP(AW111,'（ユニット型）シフト記号表'!$C$5:$W$46,21,FALSE))</f>
        <v/>
      </c>
      <c r="AX112" s="196" t="str">
        <f>IF(AX111="","",VLOOKUP(AX111,'（ユニット型）シフト記号表'!$C$5:$W$46,21,FALSE))</f>
        <v/>
      </c>
      <c r="AY112" s="196" t="str">
        <f>IF(AY111="","",VLOOKUP(AY111,'（ユニット型）シフト記号表'!$C$5:$W$46,21,FALSE))</f>
        <v/>
      </c>
      <c r="AZ112" s="220" t="str">
        <f>IF(AZ111="","",VLOOKUP(AZ111,'（ユニット型）シフト記号表'!$C$5:$W$46,21,FALSE))</f>
        <v/>
      </c>
      <c r="BA112" s="187" t="str">
        <f>IF(BA111="","",VLOOKUP(BA111,'（ユニット型）シフト記号表'!$C$5:$W$46,21,FALSE))</f>
        <v/>
      </c>
      <c r="BB112" s="196" t="str">
        <f>IF(BB111="","",VLOOKUP(BB111,'（ユニット型）シフト記号表'!$C$5:$W$46,21,FALSE))</f>
        <v/>
      </c>
      <c r="BC112" s="244" t="str">
        <f>IF(BC111="","",VLOOKUP(BC111,'（ユニット型）シフト記号表'!$C$5:$W$46,21,FALSE))</f>
        <v/>
      </c>
      <c r="BD112" s="253">
        <f>IF($BG$3="計画",SUM(Y112:AZ112),IF($BG$3="実績",SUM(Y112:BC112),""))</f>
        <v>0</v>
      </c>
      <c r="BE112" s="258"/>
      <c r="BF112" s="267">
        <f>IF($BG$3="計画",BD112/4,IF($BG$3="実績",(BD112/($L$10/7)),""))</f>
        <v>0</v>
      </c>
      <c r="BG112" s="274"/>
      <c r="BH112" s="280"/>
      <c r="BI112" s="109"/>
      <c r="BJ112" s="109"/>
      <c r="BK112" s="109"/>
      <c r="BL112" s="289"/>
    </row>
    <row r="113" spans="2:64" ht="20.25" customHeight="1">
      <c r="B113" s="11"/>
      <c r="C113" s="21"/>
      <c r="D113" s="29"/>
      <c r="E113" s="36"/>
      <c r="F113" s="42"/>
      <c r="G113" s="55"/>
      <c r="H113" s="65"/>
      <c r="I113" s="73"/>
      <c r="J113" s="81"/>
      <c r="K113" s="55"/>
      <c r="L113" s="95"/>
      <c r="M113" s="95"/>
      <c r="N113" s="65"/>
      <c r="O113" s="103"/>
      <c r="P113" s="110"/>
      <c r="Q113" s="117"/>
      <c r="R113" s="126"/>
      <c r="S113" s="132" t="str">
        <f>G111&amp;I111</f>
        <v/>
      </c>
      <c r="T113" s="137" t="s">
        <v>162</v>
      </c>
      <c r="U113" s="150"/>
      <c r="V113" s="150"/>
      <c r="W113" s="163"/>
      <c r="X113" s="179"/>
      <c r="Y113" s="188" t="str">
        <f>IF(Y111="","",VLOOKUP(Y111,'（ユニット型）シフト記号表'!$C$5:$Y$46,23,FALSE))</f>
        <v/>
      </c>
      <c r="Z113" s="197" t="str">
        <f>IF(Z111="","",VLOOKUP(Z111,'（ユニット型）シフト記号表'!$C$5:$Y$46,23,FALSE))</f>
        <v/>
      </c>
      <c r="AA113" s="197" t="str">
        <f>IF(AA111="","",VLOOKUP(AA111,'（ユニット型）シフト記号表'!$C$5:$Y$46,23,FALSE))</f>
        <v/>
      </c>
      <c r="AB113" s="197" t="str">
        <f>IF(AB111="","",VLOOKUP(AB111,'（ユニット型）シフト記号表'!$C$5:$Y$46,23,FALSE))</f>
        <v/>
      </c>
      <c r="AC113" s="197" t="str">
        <f>IF(AC111="","",VLOOKUP(AC111,'（ユニット型）シフト記号表'!$C$5:$Y$46,23,FALSE))</f>
        <v/>
      </c>
      <c r="AD113" s="197" t="str">
        <f>IF(AD111="","",VLOOKUP(AD111,'（ユニット型）シフト記号表'!$C$5:$Y$46,23,FALSE))</f>
        <v/>
      </c>
      <c r="AE113" s="221" t="str">
        <f>IF(AE111="","",VLOOKUP(AE111,'（ユニット型）シフト記号表'!$C$5:$Y$46,23,FALSE))</f>
        <v/>
      </c>
      <c r="AF113" s="188" t="str">
        <f>IF(AF111="","",VLOOKUP(AF111,'（ユニット型）シフト記号表'!$C$5:$Y$46,23,FALSE))</f>
        <v/>
      </c>
      <c r="AG113" s="197" t="str">
        <f>IF(AG111="","",VLOOKUP(AG111,'（ユニット型）シフト記号表'!$C$5:$Y$46,23,FALSE))</f>
        <v/>
      </c>
      <c r="AH113" s="197" t="str">
        <f>IF(AH111="","",VLOOKUP(AH111,'（ユニット型）シフト記号表'!$C$5:$Y$46,23,FALSE))</f>
        <v/>
      </c>
      <c r="AI113" s="197" t="str">
        <f>IF(AI111="","",VLOOKUP(AI111,'（ユニット型）シフト記号表'!$C$5:$Y$46,23,FALSE))</f>
        <v/>
      </c>
      <c r="AJ113" s="197" t="str">
        <f>IF(AJ111="","",VLOOKUP(AJ111,'（ユニット型）シフト記号表'!$C$5:$Y$46,23,FALSE))</f>
        <v/>
      </c>
      <c r="AK113" s="197" t="str">
        <f>IF(AK111="","",VLOOKUP(AK111,'（ユニット型）シフト記号表'!$C$5:$Y$46,23,FALSE))</f>
        <v/>
      </c>
      <c r="AL113" s="221" t="str">
        <f>IF(AL111="","",VLOOKUP(AL111,'（ユニット型）シフト記号表'!$C$5:$Y$46,23,FALSE))</f>
        <v/>
      </c>
      <c r="AM113" s="188" t="str">
        <f>IF(AM111="","",VLOOKUP(AM111,'（ユニット型）シフト記号表'!$C$5:$Y$46,23,FALSE))</f>
        <v/>
      </c>
      <c r="AN113" s="197" t="str">
        <f>IF(AN111="","",VLOOKUP(AN111,'（ユニット型）シフト記号表'!$C$5:$Y$46,23,FALSE))</f>
        <v/>
      </c>
      <c r="AO113" s="197" t="str">
        <f>IF(AO111="","",VLOOKUP(AO111,'（ユニット型）シフト記号表'!$C$5:$Y$46,23,FALSE))</f>
        <v/>
      </c>
      <c r="AP113" s="197" t="str">
        <f>IF(AP111="","",VLOOKUP(AP111,'（ユニット型）シフト記号表'!$C$5:$Y$46,23,FALSE))</f>
        <v/>
      </c>
      <c r="AQ113" s="197" t="str">
        <f>IF(AQ111="","",VLOOKUP(AQ111,'（ユニット型）シフト記号表'!$C$5:$Y$46,23,FALSE))</f>
        <v/>
      </c>
      <c r="AR113" s="197" t="str">
        <f>IF(AR111="","",VLOOKUP(AR111,'（ユニット型）シフト記号表'!$C$5:$Y$46,23,FALSE))</f>
        <v/>
      </c>
      <c r="AS113" s="221" t="str">
        <f>IF(AS111="","",VLOOKUP(AS111,'（ユニット型）シフト記号表'!$C$5:$Y$46,23,FALSE))</f>
        <v/>
      </c>
      <c r="AT113" s="188" t="str">
        <f>IF(AT111="","",VLOOKUP(AT111,'（ユニット型）シフト記号表'!$C$5:$Y$46,23,FALSE))</f>
        <v/>
      </c>
      <c r="AU113" s="197" t="str">
        <f>IF(AU111="","",VLOOKUP(AU111,'（ユニット型）シフト記号表'!$C$5:$Y$46,23,FALSE))</f>
        <v/>
      </c>
      <c r="AV113" s="197" t="str">
        <f>IF(AV111="","",VLOOKUP(AV111,'（ユニット型）シフト記号表'!$C$5:$Y$46,23,FALSE))</f>
        <v/>
      </c>
      <c r="AW113" s="197" t="str">
        <f>IF(AW111="","",VLOOKUP(AW111,'（ユニット型）シフト記号表'!$C$5:$Y$46,23,FALSE))</f>
        <v/>
      </c>
      <c r="AX113" s="197" t="str">
        <f>IF(AX111="","",VLOOKUP(AX111,'（ユニット型）シフト記号表'!$C$5:$Y$46,23,FALSE))</f>
        <v/>
      </c>
      <c r="AY113" s="197" t="str">
        <f>IF(AY111="","",VLOOKUP(AY111,'（ユニット型）シフト記号表'!$C$5:$Y$46,23,FALSE))</f>
        <v/>
      </c>
      <c r="AZ113" s="221" t="str">
        <f>IF(AZ111="","",VLOOKUP(AZ111,'（ユニット型）シフト記号表'!$C$5:$Y$46,23,FALSE))</f>
        <v/>
      </c>
      <c r="BA113" s="188" t="str">
        <f>IF(BA111="","",VLOOKUP(BA111,'（ユニット型）シフト記号表'!$C$5:$Y$46,23,FALSE))</f>
        <v/>
      </c>
      <c r="BB113" s="197" t="str">
        <f>IF(BB111="","",VLOOKUP(BB111,'（ユニット型）シフト記号表'!$C$5:$Y$46,23,FALSE))</f>
        <v/>
      </c>
      <c r="BC113" s="245" t="str">
        <f>IF(BC111="","",VLOOKUP(BC111,'（ユニット型）シフト記号表'!$C$5:$Y$46,23,FALSE))</f>
        <v/>
      </c>
      <c r="BD113" s="254">
        <f>IF($BG$3="計画",SUM(Y113:AZ113),IF($BG$3="実績",SUM(Y113:BC113),""))</f>
        <v>0</v>
      </c>
      <c r="BE113" s="259"/>
      <c r="BF113" s="268">
        <f>IF($BG$3="計画",BD113/4,IF($BG$3="実績",(BD113/($L$10/7)),""))</f>
        <v>0</v>
      </c>
      <c r="BG113" s="275"/>
      <c r="BH113" s="281"/>
      <c r="BI113" s="110"/>
      <c r="BJ113" s="110"/>
      <c r="BK113" s="110"/>
      <c r="BL113" s="290"/>
    </row>
    <row r="114" spans="2:64" ht="20.25" customHeight="1">
      <c r="B114" s="12">
        <f>((ROW()-17)+2)/3</f>
        <v>33</v>
      </c>
      <c r="C114" s="22"/>
      <c r="D114" s="29"/>
      <c r="E114" s="36"/>
      <c r="F114" s="42"/>
      <c r="G114" s="54"/>
      <c r="H114" s="64"/>
      <c r="I114" s="72"/>
      <c r="J114" s="80"/>
      <c r="K114" s="54"/>
      <c r="L114" s="94"/>
      <c r="M114" s="94"/>
      <c r="N114" s="64"/>
      <c r="O114" s="104"/>
      <c r="P114" s="111"/>
      <c r="Q114" s="118"/>
      <c r="R114" s="125"/>
      <c r="S114" s="130"/>
      <c r="T114" s="138" t="s">
        <v>44</v>
      </c>
      <c r="U114" s="148"/>
      <c r="V114" s="148"/>
      <c r="W114" s="161"/>
      <c r="X114" s="178"/>
      <c r="Y114" s="189"/>
      <c r="Z114" s="199"/>
      <c r="AA114" s="199"/>
      <c r="AB114" s="199"/>
      <c r="AC114" s="199"/>
      <c r="AD114" s="199"/>
      <c r="AE114" s="222"/>
      <c r="AF114" s="189"/>
      <c r="AG114" s="199"/>
      <c r="AH114" s="199"/>
      <c r="AI114" s="199"/>
      <c r="AJ114" s="199"/>
      <c r="AK114" s="199"/>
      <c r="AL114" s="222"/>
      <c r="AM114" s="189"/>
      <c r="AN114" s="199"/>
      <c r="AO114" s="199"/>
      <c r="AP114" s="199"/>
      <c r="AQ114" s="199"/>
      <c r="AR114" s="199"/>
      <c r="AS114" s="222"/>
      <c r="AT114" s="189"/>
      <c r="AU114" s="199"/>
      <c r="AV114" s="199"/>
      <c r="AW114" s="199"/>
      <c r="AX114" s="199"/>
      <c r="AY114" s="199"/>
      <c r="AZ114" s="222"/>
      <c r="BA114" s="189"/>
      <c r="BB114" s="199"/>
      <c r="BC114" s="246"/>
      <c r="BD114" s="255"/>
      <c r="BE114" s="260"/>
      <c r="BF114" s="269"/>
      <c r="BG114" s="276"/>
      <c r="BH114" s="282"/>
      <c r="BI114" s="111"/>
      <c r="BJ114" s="111"/>
      <c r="BK114" s="111"/>
      <c r="BL114" s="291"/>
    </row>
    <row r="115" spans="2:64" ht="20.25" customHeight="1">
      <c r="B115" s="10"/>
      <c r="C115" s="21"/>
      <c r="D115" s="29"/>
      <c r="E115" s="36"/>
      <c r="F115" s="42"/>
      <c r="G115" s="53"/>
      <c r="H115" s="63"/>
      <c r="I115" s="71"/>
      <c r="J115" s="79"/>
      <c r="K115" s="53"/>
      <c r="L115" s="93"/>
      <c r="M115" s="93"/>
      <c r="N115" s="63"/>
      <c r="O115" s="102"/>
      <c r="P115" s="109"/>
      <c r="Q115" s="116"/>
      <c r="R115" s="124" t="str">
        <f>G114&amp;I114</f>
        <v/>
      </c>
      <c r="S115" s="131"/>
      <c r="T115" s="136" t="s">
        <v>121</v>
      </c>
      <c r="U115" s="145"/>
      <c r="V115" s="145"/>
      <c r="W115" s="158"/>
      <c r="X115" s="173"/>
      <c r="Y115" s="187" t="str">
        <f>IF(Y114="","",VLOOKUP(Y114,'（ユニット型）シフト記号表'!$C$5:$W$46,21,FALSE))</f>
        <v/>
      </c>
      <c r="Z115" s="196" t="str">
        <f>IF(Z114="","",VLOOKUP(Z114,'（ユニット型）シフト記号表'!$C$5:$W$46,21,FALSE))</f>
        <v/>
      </c>
      <c r="AA115" s="196" t="str">
        <f>IF(AA114="","",VLOOKUP(AA114,'（ユニット型）シフト記号表'!$C$5:$W$46,21,FALSE))</f>
        <v/>
      </c>
      <c r="AB115" s="196" t="str">
        <f>IF(AB114="","",VLOOKUP(AB114,'（ユニット型）シフト記号表'!$C$5:$W$46,21,FALSE))</f>
        <v/>
      </c>
      <c r="AC115" s="196" t="str">
        <f>IF(AC114="","",VLOOKUP(AC114,'（ユニット型）シフト記号表'!$C$5:$W$46,21,FALSE))</f>
        <v/>
      </c>
      <c r="AD115" s="196" t="str">
        <f>IF(AD114="","",VLOOKUP(AD114,'（ユニット型）シフト記号表'!$C$5:$W$46,21,FALSE))</f>
        <v/>
      </c>
      <c r="AE115" s="220" t="str">
        <f>IF(AE114="","",VLOOKUP(AE114,'（ユニット型）シフト記号表'!$C$5:$W$46,21,FALSE))</f>
        <v/>
      </c>
      <c r="AF115" s="187" t="str">
        <f>IF(AF114="","",VLOOKUP(AF114,'（ユニット型）シフト記号表'!$C$5:$W$46,21,FALSE))</f>
        <v/>
      </c>
      <c r="AG115" s="196" t="str">
        <f>IF(AG114="","",VLOOKUP(AG114,'（ユニット型）シフト記号表'!$C$5:$W$46,21,FALSE))</f>
        <v/>
      </c>
      <c r="AH115" s="196" t="str">
        <f>IF(AH114="","",VLOOKUP(AH114,'（ユニット型）シフト記号表'!$C$5:$W$46,21,FALSE))</f>
        <v/>
      </c>
      <c r="AI115" s="196" t="str">
        <f>IF(AI114="","",VLOOKUP(AI114,'（ユニット型）シフト記号表'!$C$5:$W$46,21,FALSE))</f>
        <v/>
      </c>
      <c r="AJ115" s="196" t="str">
        <f>IF(AJ114="","",VLOOKUP(AJ114,'（ユニット型）シフト記号表'!$C$5:$W$46,21,FALSE))</f>
        <v/>
      </c>
      <c r="AK115" s="196" t="str">
        <f>IF(AK114="","",VLOOKUP(AK114,'（ユニット型）シフト記号表'!$C$5:$W$46,21,FALSE))</f>
        <v/>
      </c>
      <c r="AL115" s="220" t="str">
        <f>IF(AL114="","",VLOOKUP(AL114,'（ユニット型）シフト記号表'!$C$5:$W$46,21,FALSE))</f>
        <v/>
      </c>
      <c r="AM115" s="187" t="str">
        <f>IF(AM114="","",VLOOKUP(AM114,'（ユニット型）シフト記号表'!$C$5:$W$46,21,FALSE))</f>
        <v/>
      </c>
      <c r="AN115" s="196" t="str">
        <f>IF(AN114="","",VLOOKUP(AN114,'（ユニット型）シフト記号表'!$C$5:$W$46,21,FALSE))</f>
        <v/>
      </c>
      <c r="AO115" s="196" t="str">
        <f>IF(AO114="","",VLOOKUP(AO114,'（ユニット型）シフト記号表'!$C$5:$W$46,21,FALSE))</f>
        <v/>
      </c>
      <c r="AP115" s="196" t="str">
        <f>IF(AP114="","",VLOOKUP(AP114,'（ユニット型）シフト記号表'!$C$5:$W$46,21,FALSE))</f>
        <v/>
      </c>
      <c r="AQ115" s="196" t="str">
        <f>IF(AQ114="","",VLOOKUP(AQ114,'（ユニット型）シフト記号表'!$C$5:$W$46,21,FALSE))</f>
        <v/>
      </c>
      <c r="AR115" s="196" t="str">
        <f>IF(AR114="","",VLOOKUP(AR114,'（ユニット型）シフト記号表'!$C$5:$W$46,21,FALSE))</f>
        <v/>
      </c>
      <c r="AS115" s="220" t="str">
        <f>IF(AS114="","",VLOOKUP(AS114,'（ユニット型）シフト記号表'!$C$5:$W$46,21,FALSE))</f>
        <v/>
      </c>
      <c r="AT115" s="187" t="str">
        <f>IF(AT114="","",VLOOKUP(AT114,'（ユニット型）シフト記号表'!$C$5:$W$46,21,FALSE))</f>
        <v/>
      </c>
      <c r="AU115" s="196" t="str">
        <f>IF(AU114="","",VLOOKUP(AU114,'（ユニット型）シフト記号表'!$C$5:$W$46,21,FALSE))</f>
        <v/>
      </c>
      <c r="AV115" s="196" t="str">
        <f>IF(AV114="","",VLOOKUP(AV114,'（ユニット型）シフト記号表'!$C$5:$W$46,21,FALSE))</f>
        <v/>
      </c>
      <c r="AW115" s="196" t="str">
        <f>IF(AW114="","",VLOOKUP(AW114,'（ユニット型）シフト記号表'!$C$5:$W$46,21,FALSE))</f>
        <v/>
      </c>
      <c r="AX115" s="196" t="str">
        <f>IF(AX114="","",VLOOKUP(AX114,'（ユニット型）シフト記号表'!$C$5:$W$46,21,FALSE))</f>
        <v/>
      </c>
      <c r="AY115" s="196" t="str">
        <f>IF(AY114="","",VLOOKUP(AY114,'（ユニット型）シフト記号表'!$C$5:$W$46,21,FALSE))</f>
        <v/>
      </c>
      <c r="AZ115" s="220" t="str">
        <f>IF(AZ114="","",VLOOKUP(AZ114,'（ユニット型）シフト記号表'!$C$5:$W$46,21,FALSE))</f>
        <v/>
      </c>
      <c r="BA115" s="187" t="str">
        <f>IF(BA114="","",VLOOKUP(BA114,'（ユニット型）シフト記号表'!$C$5:$W$46,21,FALSE))</f>
        <v/>
      </c>
      <c r="BB115" s="196" t="str">
        <f>IF(BB114="","",VLOOKUP(BB114,'（ユニット型）シフト記号表'!$C$5:$W$46,21,FALSE))</f>
        <v/>
      </c>
      <c r="BC115" s="244" t="str">
        <f>IF(BC114="","",VLOOKUP(BC114,'（ユニット型）シフト記号表'!$C$5:$W$46,21,FALSE))</f>
        <v/>
      </c>
      <c r="BD115" s="253">
        <f>IF($BG$3="計画",SUM(Y115:AZ115),IF($BG$3="実績",SUM(Y115:BC115),""))</f>
        <v>0</v>
      </c>
      <c r="BE115" s="258"/>
      <c r="BF115" s="267">
        <f>IF($BG$3="計画",BD115/4,IF($BG$3="実績",(BD115/($L$10/7)),""))</f>
        <v>0</v>
      </c>
      <c r="BG115" s="274"/>
      <c r="BH115" s="280"/>
      <c r="BI115" s="109"/>
      <c r="BJ115" s="109"/>
      <c r="BK115" s="109"/>
      <c r="BL115" s="289"/>
    </row>
    <row r="116" spans="2:64" ht="20.25" customHeight="1">
      <c r="B116" s="11"/>
      <c r="C116" s="21"/>
      <c r="D116" s="29"/>
      <c r="E116" s="36"/>
      <c r="F116" s="42"/>
      <c r="G116" s="55"/>
      <c r="H116" s="65"/>
      <c r="I116" s="73"/>
      <c r="J116" s="81"/>
      <c r="K116" s="55"/>
      <c r="L116" s="95"/>
      <c r="M116" s="95"/>
      <c r="N116" s="65"/>
      <c r="O116" s="103"/>
      <c r="P116" s="110"/>
      <c r="Q116" s="117"/>
      <c r="R116" s="126"/>
      <c r="S116" s="132" t="str">
        <f>G114&amp;I114</f>
        <v/>
      </c>
      <c r="T116" s="137" t="s">
        <v>162</v>
      </c>
      <c r="U116" s="150"/>
      <c r="V116" s="150"/>
      <c r="W116" s="163"/>
      <c r="X116" s="179"/>
      <c r="Y116" s="188" t="str">
        <f>IF(Y114="","",VLOOKUP(Y114,'（ユニット型）シフト記号表'!$C$5:$Y$46,23,FALSE))</f>
        <v/>
      </c>
      <c r="Z116" s="197" t="str">
        <f>IF(Z114="","",VLOOKUP(Z114,'（ユニット型）シフト記号表'!$C$5:$Y$46,23,FALSE))</f>
        <v/>
      </c>
      <c r="AA116" s="197" t="str">
        <f>IF(AA114="","",VLOOKUP(AA114,'（ユニット型）シフト記号表'!$C$5:$Y$46,23,FALSE))</f>
        <v/>
      </c>
      <c r="AB116" s="197" t="str">
        <f>IF(AB114="","",VLOOKUP(AB114,'（ユニット型）シフト記号表'!$C$5:$Y$46,23,FALSE))</f>
        <v/>
      </c>
      <c r="AC116" s="197" t="str">
        <f>IF(AC114="","",VLOOKUP(AC114,'（ユニット型）シフト記号表'!$C$5:$Y$46,23,FALSE))</f>
        <v/>
      </c>
      <c r="AD116" s="197" t="str">
        <f>IF(AD114="","",VLOOKUP(AD114,'（ユニット型）シフト記号表'!$C$5:$Y$46,23,FALSE))</f>
        <v/>
      </c>
      <c r="AE116" s="221" t="str">
        <f>IF(AE114="","",VLOOKUP(AE114,'（ユニット型）シフト記号表'!$C$5:$Y$46,23,FALSE))</f>
        <v/>
      </c>
      <c r="AF116" s="188" t="str">
        <f>IF(AF114="","",VLOOKUP(AF114,'（ユニット型）シフト記号表'!$C$5:$Y$46,23,FALSE))</f>
        <v/>
      </c>
      <c r="AG116" s="197" t="str">
        <f>IF(AG114="","",VLOOKUP(AG114,'（ユニット型）シフト記号表'!$C$5:$Y$46,23,FALSE))</f>
        <v/>
      </c>
      <c r="AH116" s="197" t="str">
        <f>IF(AH114="","",VLOOKUP(AH114,'（ユニット型）シフト記号表'!$C$5:$Y$46,23,FALSE))</f>
        <v/>
      </c>
      <c r="AI116" s="197" t="str">
        <f>IF(AI114="","",VLOOKUP(AI114,'（ユニット型）シフト記号表'!$C$5:$Y$46,23,FALSE))</f>
        <v/>
      </c>
      <c r="AJ116" s="197" t="str">
        <f>IF(AJ114="","",VLOOKUP(AJ114,'（ユニット型）シフト記号表'!$C$5:$Y$46,23,FALSE))</f>
        <v/>
      </c>
      <c r="AK116" s="197" t="str">
        <f>IF(AK114="","",VLOOKUP(AK114,'（ユニット型）シフト記号表'!$C$5:$Y$46,23,FALSE))</f>
        <v/>
      </c>
      <c r="AL116" s="221" t="str">
        <f>IF(AL114="","",VLOOKUP(AL114,'（ユニット型）シフト記号表'!$C$5:$Y$46,23,FALSE))</f>
        <v/>
      </c>
      <c r="AM116" s="188" t="str">
        <f>IF(AM114="","",VLOOKUP(AM114,'（ユニット型）シフト記号表'!$C$5:$Y$46,23,FALSE))</f>
        <v/>
      </c>
      <c r="AN116" s="197" t="str">
        <f>IF(AN114="","",VLOOKUP(AN114,'（ユニット型）シフト記号表'!$C$5:$Y$46,23,FALSE))</f>
        <v/>
      </c>
      <c r="AO116" s="197" t="str">
        <f>IF(AO114="","",VLOOKUP(AO114,'（ユニット型）シフト記号表'!$C$5:$Y$46,23,FALSE))</f>
        <v/>
      </c>
      <c r="AP116" s="197" t="str">
        <f>IF(AP114="","",VLOOKUP(AP114,'（ユニット型）シフト記号表'!$C$5:$Y$46,23,FALSE))</f>
        <v/>
      </c>
      <c r="AQ116" s="197" t="str">
        <f>IF(AQ114="","",VLOOKUP(AQ114,'（ユニット型）シフト記号表'!$C$5:$Y$46,23,FALSE))</f>
        <v/>
      </c>
      <c r="AR116" s="197" t="str">
        <f>IF(AR114="","",VLOOKUP(AR114,'（ユニット型）シフト記号表'!$C$5:$Y$46,23,FALSE))</f>
        <v/>
      </c>
      <c r="AS116" s="221" t="str">
        <f>IF(AS114="","",VLOOKUP(AS114,'（ユニット型）シフト記号表'!$C$5:$Y$46,23,FALSE))</f>
        <v/>
      </c>
      <c r="AT116" s="188" t="str">
        <f>IF(AT114="","",VLOOKUP(AT114,'（ユニット型）シフト記号表'!$C$5:$Y$46,23,FALSE))</f>
        <v/>
      </c>
      <c r="AU116" s="197" t="str">
        <f>IF(AU114="","",VLOOKUP(AU114,'（ユニット型）シフト記号表'!$C$5:$Y$46,23,FALSE))</f>
        <v/>
      </c>
      <c r="AV116" s="197" t="str">
        <f>IF(AV114="","",VLOOKUP(AV114,'（ユニット型）シフト記号表'!$C$5:$Y$46,23,FALSE))</f>
        <v/>
      </c>
      <c r="AW116" s="197" t="str">
        <f>IF(AW114="","",VLOOKUP(AW114,'（ユニット型）シフト記号表'!$C$5:$Y$46,23,FALSE))</f>
        <v/>
      </c>
      <c r="AX116" s="197" t="str">
        <f>IF(AX114="","",VLOOKUP(AX114,'（ユニット型）シフト記号表'!$C$5:$Y$46,23,FALSE))</f>
        <v/>
      </c>
      <c r="AY116" s="197" t="str">
        <f>IF(AY114="","",VLOOKUP(AY114,'（ユニット型）シフト記号表'!$C$5:$Y$46,23,FALSE))</f>
        <v/>
      </c>
      <c r="AZ116" s="221" t="str">
        <f>IF(AZ114="","",VLOOKUP(AZ114,'（ユニット型）シフト記号表'!$C$5:$Y$46,23,FALSE))</f>
        <v/>
      </c>
      <c r="BA116" s="188" t="str">
        <f>IF(BA114="","",VLOOKUP(BA114,'（ユニット型）シフト記号表'!$C$5:$Y$46,23,FALSE))</f>
        <v/>
      </c>
      <c r="BB116" s="197" t="str">
        <f>IF(BB114="","",VLOOKUP(BB114,'（ユニット型）シフト記号表'!$C$5:$Y$46,23,FALSE))</f>
        <v/>
      </c>
      <c r="BC116" s="245" t="str">
        <f>IF(BC114="","",VLOOKUP(BC114,'（ユニット型）シフト記号表'!$C$5:$Y$46,23,FALSE))</f>
        <v/>
      </c>
      <c r="BD116" s="254">
        <f>IF($BG$3="計画",SUM(Y116:AZ116),IF($BG$3="実績",SUM(Y116:BC116),""))</f>
        <v>0</v>
      </c>
      <c r="BE116" s="259"/>
      <c r="BF116" s="268">
        <f>IF($BG$3="計画",BD116/4,IF($BG$3="実績",(BD116/($L$10/7)),""))</f>
        <v>0</v>
      </c>
      <c r="BG116" s="275"/>
      <c r="BH116" s="281"/>
      <c r="BI116" s="110"/>
      <c r="BJ116" s="110"/>
      <c r="BK116" s="110"/>
      <c r="BL116" s="290"/>
    </row>
    <row r="117" spans="2:64" ht="20.25" customHeight="1">
      <c r="B117" s="12">
        <f>((ROW()-17)+2)/3</f>
        <v>34</v>
      </c>
      <c r="C117" s="22"/>
      <c r="D117" s="29"/>
      <c r="E117" s="36"/>
      <c r="F117" s="42"/>
      <c r="G117" s="54"/>
      <c r="H117" s="64"/>
      <c r="I117" s="72"/>
      <c r="J117" s="80"/>
      <c r="K117" s="54"/>
      <c r="L117" s="94"/>
      <c r="M117" s="94"/>
      <c r="N117" s="64"/>
      <c r="O117" s="104"/>
      <c r="P117" s="111"/>
      <c r="Q117" s="118"/>
      <c r="R117" s="125"/>
      <c r="S117" s="130"/>
      <c r="T117" s="138" t="s">
        <v>44</v>
      </c>
      <c r="U117" s="148"/>
      <c r="V117" s="148"/>
      <c r="W117" s="161"/>
      <c r="X117" s="178"/>
      <c r="Y117" s="189"/>
      <c r="Z117" s="199"/>
      <c r="AA117" s="199"/>
      <c r="AB117" s="199"/>
      <c r="AC117" s="199"/>
      <c r="AD117" s="199"/>
      <c r="AE117" s="222"/>
      <c r="AF117" s="189"/>
      <c r="AG117" s="199"/>
      <c r="AH117" s="199"/>
      <c r="AI117" s="199"/>
      <c r="AJ117" s="199"/>
      <c r="AK117" s="199"/>
      <c r="AL117" s="222"/>
      <c r="AM117" s="189"/>
      <c r="AN117" s="199"/>
      <c r="AO117" s="199"/>
      <c r="AP117" s="199"/>
      <c r="AQ117" s="199"/>
      <c r="AR117" s="199"/>
      <c r="AS117" s="222"/>
      <c r="AT117" s="189"/>
      <c r="AU117" s="199"/>
      <c r="AV117" s="199"/>
      <c r="AW117" s="199"/>
      <c r="AX117" s="199"/>
      <c r="AY117" s="199"/>
      <c r="AZ117" s="222"/>
      <c r="BA117" s="189"/>
      <c r="BB117" s="199"/>
      <c r="BC117" s="246"/>
      <c r="BD117" s="255"/>
      <c r="BE117" s="260"/>
      <c r="BF117" s="269"/>
      <c r="BG117" s="276"/>
      <c r="BH117" s="282"/>
      <c r="BI117" s="111"/>
      <c r="BJ117" s="111"/>
      <c r="BK117" s="111"/>
      <c r="BL117" s="291"/>
    </row>
    <row r="118" spans="2:64" ht="20.25" customHeight="1">
      <c r="B118" s="10"/>
      <c r="C118" s="21"/>
      <c r="D118" s="29"/>
      <c r="E118" s="36"/>
      <c r="F118" s="42"/>
      <c r="G118" s="53"/>
      <c r="H118" s="63"/>
      <c r="I118" s="71"/>
      <c r="J118" s="79"/>
      <c r="K118" s="53"/>
      <c r="L118" s="93"/>
      <c r="M118" s="93"/>
      <c r="N118" s="63"/>
      <c r="O118" s="102"/>
      <c r="P118" s="109"/>
      <c r="Q118" s="116"/>
      <c r="R118" s="124" t="str">
        <f>G117&amp;I117</f>
        <v/>
      </c>
      <c r="S118" s="131"/>
      <c r="T118" s="136" t="s">
        <v>121</v>
      </c>
      <c r="U118" s="145"/>
      <c r="V118" s="145"/>
      <c r="W118" s="158"/>
      <c r="X118" s="173"/>
      <c r="Y118" s="187" t="str">
        <f>IF(Y117="","",VLOOKUP(Y117,'（ユニット型）シフト記号表'!$C$5:$W$46,21,FALSE))</f>
        <v/>
      </c>
      <c r="Z118" s="196" t="str">
        <f>IF(Z117="","",VLOOKUP(Z117,'（ユニット型）シフト記号表'!$C$5:$W$46,21,FALSE))</f>
        <v/>
      </c>
      <c r="AA118" s="196" t="str">
        <f>IF(AA117="","",VLOOKUP(AA117,'（ユニット型）シフト記号表'!$C$5:$W$46,21,FALSE))</f>
        <v/>
      </c>
      <c r="AB118" s="196" t="str">
        <f>IF(AB117="","",VLOOKUP(AB117,'（ユニット型）シフト記号表'!$C$5:$W$46,21,FALSE))</f>
        <v/>
      </c>
      <c r="AC118" s="196" t="str">
        <f>IF(AC117="","",VLOOKUP(AC117,'（ユニット型）シフト記号表'!$C$5:$W$46,21,FALSE))</f>
        <v/>
      </c>
      <c r="AD118" s="196" t="str">
        <f>IF(AD117="","",VLOOKUP(AD117,'（ユニット型）シフト記号表'!$C$5:$W$46,21,FALSE))</f>
        <v/>
      </c>
      <c r="AE118" s="220" t="str">
        <f>IF(AE117="","",VLOOKUP(AE117,'（ユニット型）シフト記号表'!$C$5:$W$46,21,FALSE))</f>
        <v/>
      </c>
      <c r="AF118" s="187" t="str">
        <f>IF(AF117="","",VLOOKUP(AF117,'（ユニット型）シフト記号表'!$C$5:$W$46,21,FALSE))</f>
        <v/>
      </c>
      <c r="AG118" s="196" t="str">
        <f>IF(AG117="","",VLOOKUP(AG117,'（ユニット型）シフト記号表'!$C$5:$W$46,21,FALSE))</f>
        <v/>
      </c>
      <c r="AH118" s="196" t="str">
        <f>IF(AH117="","",VLOOKUP(AH117,'（ユニット型）シフト記号表'!$C$5:$W$46,21,FALSE))</f>
        <v/>
      </c>
      <c r="AI118" s="196" t="str">
        <f>IF(AI117="","",VLOOKUP(AI117,'（ユニット型）シフト記号表'!$C$5:$W$46,21,FALSE))</f>
        <v/>
      </c>
      <c r="AJ118" s="196" t="str">
        <f>IF(AJ117="","",VLOOKUP(AJ117,'（ユニット型）シフト記号表'!$C$5:$W$46,21,FALSE))</f>
        <v/>
      </c>
      <c r="AK118" s="196" t="str">
        <f>IF(AK117="","",VLOOKUP(AK117,'（ユニット型）シフト記号表'!$C$5:$W$46,21,FALSE))</f>
        <v/>
      </c>
      <c r="AL118" s="220" t="str">
        <f>IF(AL117="","",VLOOKUP(AL117,'（ユニット型）シフト記号表'!$C$5:$W$46,21,FALSE))</f>
        <v/>
      </c>
      <c r="AM118" s="187" t="str">
        <f>IF(AM117="","",VLOOKUP(AM117,'（ユニット型）シフト記号表'!$C$5:$W$46,21,FALSE))</f>
        <v/>
      </c>
      <c r="AN118" s="196" t="str">
        <f>IF(AN117="","",VLOOKUP(AN117,'（ユニット型）シフト記号表'!$C$5:$W$46,21,FALSE))</f>
        <v/>
      </c>
      <c r="AO118" s="196" t="str">
        <f>IF(AO117="","",VLOOKUP(AO117,'（ユニット型）シフト記号表'!$C$5:$W$46,21,FALSE))</f>
        <v/>
      </c>
      <c r="AP118" s="196" t="str">
        <f>IF(AP117="","",VLOOKUP(AP117,'（ユニット型）シフト記号表'!$C$5:$W$46,21,FALSE))</f>
        <v/>
      </c>
      <c r="AQ118" s="196" t="str">
        <f>IF(AQ117="","",VLOOKUP(AQ117,'（ユニット型）シフト記号表'!$C$5:$W$46,21,FALSE))</f>
        <v/>
      </c>
      <c r="AR118" s="196" t="str">
        <f>IF(AR117="","",VLOOKUP(AR117,'（ユニット型）シフト記号表'!$C$5:$W$46,21,FALSE))</f>
        <v/>
      </c>
      <c r="AS118" s="220" t="str">
        <f>IF(AS117="","",VLOOKUP(AS117,'（ユニット型）シフト記号表'!$C$5:$W$46,21,FALSE))</f>
        <v/>
      </c>
      <c r="AT118" s="187" t="str">
        <f>IF(AT117="","",VLOOKUP(AT117,'（ユニット型）シフト記号表'!$C$5:$W$46,21,FALSE))</f>
        <v/>
      </c>
      <c r="AU118" s="196" t="str">
        <f>IF(AU117="","",VLOOKUP(AU117,'（ユニット型）シフト記号表'!$C$5:$W$46,21,FALSE))</f>
        <v/>
      </c>
      <c r="AV118" s="196" t="str">
        <f>IF(AV117="","",VLOOKUP(AV117,'（ユニット型）シフト記号表'!$C$5:$W$46,21,FALSE))</f>
        <v/>
      </c>
      <c r="AW118" s="196" t="str">
        <f>IF(AW117="","",VLOOKUP(AW117,'（ユニット型）シフト記号表'!$C$5:$W$46,21,FALSE))</f>
        <v/>
      </c>
      <c r="AX118" s="196" t="str">
        <f>IF(AX117="","",VLOOKUP(AX117,'（ユニット型）シフト記号表'!$C$5:$W$46,21,FALSE))</f>
        <v/>
      </c>
      <c r="AY118" s="196" t="str">
        <f>IF(AY117="","",VLOOKUP(AY117,'（ユニット型）シフト記号表'!$C$5:$W$46,21,FALSE))</f>
        <v/>
      </c>
      <c r="AZ118" s="220" t="str">
        <f>IF(AZ117="","",VLOOKUP(AZ117,'（ユニット型）シフト記号表'!$C$5:$W$46,21,FALSE))</f>
        <v/>
      </c>
      <c r="BA118" s="187" t="str">
        <f>IF(BA117="","",VLOOKUP(BA117,'（ユニット型）シフト記号表'!$C$5:$W$46,21,FALSE))</f>
        <v/>
      </c>
      <c r="BB118" s="196" t="str">
        <f>IF(BB117="","",VLOOKUP(BB117,'（ユニット型）シフト記号表'!$C$5:$W$46,21,FALSE))</f>
        <v/>
      </c>
      <c r="BC118" s="244" t="str">
        <f>IF(BC117="","",VLOOKUP(BC117,'（ユニット型）シフト記号表'!$C$5:$W$46,21,FALSE))</f>
        <v/>
      </c>
      <c r="BD118" s="253">
        <f>IF($BG$3="計画",SUM(Y118:AZ118),IF($BG$3="実績",SUM(Y118:BC118),""))</f>
        <v>0</v>
      </c>
      <c r="BE118" s="258"/>
      <c r="BF118" s="267">
        <f>IF($BG$3="計画",BD118/4,IF($BG$3="実績",(BD118/($L$10/7)),""))</f>
        <v>0</v>
      </c>
      <c r="BG118" s="274"/>
      <c r="BH118" s="280"/>
      <c r="BI118" s="109"/>
      <c r="BJ118" s="109"/>
      <c r="BK118" s="109"/>
      <c r="BL118" s="289"/>
    </row>
    <row r="119" spans="2:64" ht="20.25" customHeight="1">
      <c r="B119" s="11"/>
      <c r="C119" s="21"/>
      <c r="D119" s="29"/>
      <c r="E119" s="36"/>
      <c r="F119" s="42"/>
      <c r="G119" s="55"/>
      <c r="H119" s="65"/>
      <c r="I119" s="73"/>
      <c r="J119" s="81"/>
      <c r="K119" s="55"/>
      <c r="L119" s="95"/>
      <c r="M119" s="95"/>
      <c r="N119" s="65"/>
      <c r="O119" s="103"/>
      <c r="P119" s="110"/>
      <c r="Q119" s="117"/>
      <c r="R119" s="126"/>
      <c r="S119" s="132" t="str">
        <f>G117&amp;I117</f>
        <v/>
      </c>
      <c r="T119" s="137" t="s">
        <v>162</v>
      </c>
      <c r="U119" s="150"/>
      <c r="V119" s="150"/>
      <c r="W119" s="163"/>
      <c r="X119" s="179"/>
      <c r="Y119" s="188" t="str">
        <f>IF(Y117="","",VLOOKUP(Y117,'（ユニット型）シフト記号表'!$C$5:$Y$46,23,FALSE))</f>
        <v/>
      </c>
      <c r="Z119" s="197" t="str">
        <f>IF(Z117="","",VLOOKUP(Z117,'（ユニット型）シフト記号表'!$C$5:$Y$46,23,FALSE))</f>
        <v/>
      </c>
      <c r="AA119" s="197" t="str">
        <f>IF(AA117="","",VLOOKUP(AA117,'（ユニット型）シフト記号表'!$C$5:$Y$46,23,FALSE))</f>
        <v/>
      </c>
      <c r="AB119" s="197" t="str">
        <f>IF(AB117="","",VLOOKUP(AB117,'（ユニット型）シフト記号表'!$C$5:$Y$46,23,FALSE))</f>
        <v/>
      </c>
      <c r="AC119" s="197" t="str">
        <f>IF(AC117="","",VLOOKUP(AC117,'（ユニット型）シフト記号表'!$C$5:$Y$46,23,FALSE))</f>
        <v/>
      </c>
      <c r="AD119" s="197" t="str">
        <f>IF(AD117="","",VLOOKUP(AD117,'（ユニット型）シフト記号表'!$C$5:$Y$46,23,FALSE))</f>
        <v/>
      </c>
      <c r="AE119" s="221" t="str">
        <f>IF(AE117="","",VLOOKUP(AE117,'（ユニット型）シフト記号表'!$C$5:$Y$46,23,FALSE))</f>
        <v/>
      </c>
      <c r="AF119" s="188" t="str">
        <f>IF(AF117="","",VLOOKUP(AF117,'（ユニット型）シフト記号表'!$C$5:$Y$46,23,FALSE))</f>
        <v/>
      </c>
      <c r="AG119" s="197" t="str">
        <f>IF(AG117="","",VLOOKUP(AG117,'（ユニット型）シフト記号表'!$C$5:$Y$46,23,FALSE))</f>
        <v/>
      </c>
      <c r="AH119" s="197" t="str">
        <f>IF(AH117="","",VLOOKUP(AH117,'（ユニット型）シフト記号表'!$C$5:$Y$46,23,FALSE))</f>
        <v/>
      </c>
      <c r="AI119" s="197" t="str">
        <f>IF(AI117="","",VLOOKUP(AI117,'（ユニット型）シフト記号表'!$C$5:$Y$46,23,FALSE))</f>
        <v/>
      </c>
      <c r="AJ119" s="197" t="str">
        <f>IF(AJ117="","",VLOOKUP(AJ117,'（ユニット型）シフト記号表'!$C$5:$Y$46,23,FALSE))</f>
        <v/>
      </c>
      <c r="AK119" s="197" t="str">
        <f>IF(AK117="","",VLOOKUP(AK117,'（ユニット型）シフト記号表'!$C$5:$Y$46,23,FALSE))</f>
        <v/>
      </c>
      <c r="AL119" s="221" t="str">
        <f>IF(AL117="","",VLOOKUP(AL117,'（ユニット型）シフト記号表'!$C$5:$Y$46,23,FALSE))</f>
        <v/>
      </c>
      <c r="AM119" s="188" t="str">
        <f>IF(AM117="","",VLOOKUP(AM117,'（ユニット型）シフト記号表'!$C$5:$Y$46,23,FALSE))</f>
        <v/>
      </c>
      <c r="AN119" s="197" t="str">
        <f>IF(AN117="","",VLOOKUP(AN117,'（ユニット型）シフト記号表'!$C$5:$Y$46,23,FALSE))</f>
        <v/>
      </c>
      <c r="AO119" s="197" t="str">
        <f>IF(AO117="","",VLOOKUP(AO117,'（ユニット型）シフト記号表'!$C$5:$Y$46,23,FALSE))</f>
        <v/>
      </c>
      <c r="AP119" s="197" t="str">
        <f>IF(AP117="","",VLOOKUP(AP117,'（ユニット型）シフト記号表'!$C$5:$Y$46,23,FALSE))</f>
        <v/>
      </c>
      <c r="AQ119" s="197" t="str">
        <f>IF(AQ117="","",VLOOKUP(AQ117,'（ユニット型）シフト記号表'!$C$5:$Y$46,23,FALSE))</f>
        <v/>
      </c>
      <c r="AR119" s="197" t="str">
        <f>IF(AR117="","",VLOOKUP(AR117,'（ユニット型）シフト記号表'!$C$5:$Y$46,23,FALSE))</f>
        <v/>
      </c>
      <c r="AS119" s="221" t="str">
        <f>IF(AS117="","",VLOOKUP(AS117,'（ユニット型）シフト記号表'!$C$5:$Y$46,23,FALSE))</f>
        <v/>
      </c>
      <c r="AT119" s="188" t="str">
        <f>IF(AT117="","",VLOOKUP(AT117,'（ユニット型）シフト記号表'!$C$5:$Y$46,23,FALSE))</f>
        <v/>
      </c>
      <c r="AU119" s="197" t="str">
        <f>IF(AU117="","",VLOOKUP(AU117,'（ユニット型）シフト記号表'!$C$5:$Y$46,23,FALSE))</f>
        <v/>
      </c>
      <c r="AV119" s="197" t="str">
        <f>IF(AV117="","",VLOOKUP(AV117,'（ユニット型）シフト記号表'!$C$5:$Y$46,23,FALSE))</f>
        <v/>
      </c>
      <c r="AW119" s="197" t="str">
        <f>IF(AW117="","",VLOOKUP(AW117,'（ユニット型）シフト記号表'!$C$5:$Y$46,23,FALSE))</f>
        <v/>
      </c>
      <c r="AX119" s="197" t="str">
        <f>IF(AX117="","",VLOOKUP(AX117,'（ユニット型）シフト記号表'!$C$5:$Y$46,23,FALSE))</f>
        <v/>
      </c>
      <c r="AY119" s="197" t="str">
        <f>IF(AY117="","",VLOOKUP(AY117,'（ユニット型）シフト記号表'!$C$5:$Y$46,23,FALSE))</f>
        <v/>
      </c>
      <c r="AZ119" s="221" t="str">
        <f>IF(AZ117="","",VLOOKUP(AZ117,'（ユニット型）シフト記号表'!$C$5:$Y$46,23,FALSE))</f>
        <v/>
      </c>
      <c r="BA119" s="188" t="str">
        <f>IF(BA117="","",VLOOKUP(BA117,'（ユニット型）シフト記号表'!$C$5:$Y$46,23,FALSE))</f>
        <v/>
      </c>
      <c r="BB119" s="197" t="str">
        <f>IF(BB117="","",VLOOKUP(BB117,'（ユニット型）シフト記号表'!$C$5:$Y$46,23,FALSE))</f>
        <v/>
      </c>
      <c r="BC119" s="245" t="str">
        <f>IF(BC117="","",VLOOKUP(BC117,'（ユニット型）シフト記号表'!$C$5:$Y$46,23,FALSE))</f>
        <v/>
      </c>
      <c r="BD119" s="254">
        <f>IF($BG$3="計画",SUM(Y119:AZ119),IF($BG$3="実績",SUM(Y119:BC119),""))</f>
        <v>0</v>
      </c>
      <c r="BE119" s="259"/>
      <c r="BF119" s="268">
        <f>IF($BG$3="計画",BD119/4,IF($BG$3="実績",(BD119/($L$10/7)),""))</f>
        <v>0</v>
      </c>
      <c r="BG119" s="275"/>
      <c r="BH119" s="281"/>
      <c r="BI119" s="110"/>
      <c r="BJ119" s="110"/>
      <c r="BK119" s="110"/>
      <c r="BL119" s="290"/>
    </row>
    <row r="120" spans="2:64" ht="20.25" customHeight="1">
      <c r="B120" s="12">
        <f>((ROW()-17)+2)/3</f>
        <v>35</v>
      </c>
      <c r="C120" s="22"/>
      <c r="D120" s="29"/>
      <c r="E120" s="36"/>
      <c r="F120" s="42"/>
      <c r="G120" s="54"/>
      <c r="H120" s="64"/>
      <c r="I120" s="72"/>
      <c r="J120" s="80"/>
      <c r="K120" s="54"/>
      <c r="L120" s="94"/>
      <c r="M120" s="94"/>
      <c r="N120" s="64"/>
      <c r="O120" s="104"/>
      <c r="P120" s="111"/>
      <c r="Q120" s="118"/>
      <c r="R120" s="125"/>
      <c r="S120" s="130"/>
      <c r="T120" s="138" t="s">
        <v>44</v>
      </c>
      <c r="U120" s="148"/>
      <c r="V120" s="148"/>
      <c r="W120" s="161"/>
      <c r="X120" s="178"/>
      <c r="Y120" s="189"/>
      <c r="Z120" s="199"/>
      <c r="AA120" s="199"/>
      <c r="AB120" s="199"/>
      <c r="AC120" s="199"/>
      <c r="AD120" s="199"/>
      <c r="AE120" s="222"/>
      <c r="AF120" s="189"/>
      <c r="AG120" s="199"/>
      <c r="AH120" s="199"/>
      <c r="AI120" s="199"/>
      <c r="AJ120" s="199"/>
      <c r="AK120" s="199"/>
      <c r="AL120" s="222"/>
      <c r="AM120" s="189"/>
      <c r="AN120" s="199"/>
      <c r="AO120" s="199"/>
      <c r="AP120" s="199"/>
      <c r="AQ120" s="199"/>
      <c r="AR120" s="199"/>
      <c r="AS120" s="222"/>
      <c r="AT120" s="189"/>
      <c r="AU120" s="199"/>
      <c r="AV120" s="199"/>
      <c r="AW120" s="199"/>
      <c r="AX120" s="199"/>
      <c r="AY120" s="199"/>
      <c r="AZ120" s="222"/>
      <c r="BA120" s="189"/>
      <c r="BB120" s="199"/>
      <c r="BC120" s="246"/>
      <c r="BD120" s="255"/>
      <c r="BE120" s="260"/>
      <c r="BF120" s="269"/>
      <c r="BG120" s="276"/>
      <c r="BH120" s="282"/>
      <c r="BI120" s="111"/>
      <c r="BJ120" s="111"/>
      <c r="BK120" s="111"/>
      <c r="BL120" s="291"/>
    </row>
    <row r="121" spans="2:64" ht="20.25" customHeight="1">
      <c r="B121" s="10"/>
      <c r="C121" s="21"/>
      <c r="D121" s="29"/>
      <c r="E121" s="36"/>
      <c r="F121" s="42"/>
      <c r="G121" s="53"/>
      <c r="H121" s="63"/>
      <c r="I121" s="71"/>
      <c r="J121" s="79"/>
      <c r="K121" s="53"/>
      <c r="L121" s="93"/>
      <c r="M121" s="93"/>
      <c r="N121" s="63"/>
      <c r="O121" s="102"/>
      <c r="P121" s="109"/>
      <c r="Q121" s="116"/>
      <c r="R121" s="124" t="str">
        <f>G120&amp;I120</f>
        <v/>
      </c>
      <c r="S121" s="131"/>
      <c r="T121" s="136" t="s">
        <v>121</v>
      </c>
      <c r="U121" s="145"/>
      <c r="V121" s="145"/>
      <c r="W121" s="158"/>
      <c r="X121" s="173"/>
      <c r="Y121" s="187" t="str">
        <f>IF(Y120="","",VLOOKUP(Y120,'（ユニット型）シフト記号表'!$C$5:$W$46,21,FALSE))</f>
        <v/>
      </c>
      <c r="Z121" s="196" t="str">
        <f>IF(Z120="","",VLOOKUP(Z120,'（ユニット型）シフト記号表'!$C$5:$W$46,21,FALSE))</f>
        <v/>
      </c>
      <c r="AA121" s="196" t="str">
        <f>IF(AA120="","",VLOOKUP(AA120,'（ユニット型）シフト記号表'!$C$5:$W$46,21,FALSE))</f>
        <v/>
      </c>
      <c r="AB121" s="196" t="str">
        <f>IF(AB120="","",VLOOKUP(AB120,'（ユニット型）シフト記号表'!$C$5:$W$46,21,FALSE))</f>
        <v/>
      </c>
      <c r="AC121" s="196" t="str">
        <f>IF(AC120="","",VLOOKUP(AC120,'（ユニット型）シフト記号表'!$C$5:$W$46,21,FALSE))</f>
        <v/>
      </c>
      <c r="AD121" s="196" t="str">
        <f>IF(AD120="","",VLOOKUP(AD120,'（ユニット型）シフト記号表'!$C$5:$W$46,21,FALSE))</f>
        <v/>
      </c>
      <c r="AE121" s="220" t="str">
        <f>IF(AE120="","",VLOOKUP(AE120,'（ユニット型）シフト記号表'!$C$5:$W$46,21,FALSE))</f>
        <v/>
      </c>
      <c r="AF121" s="187" t="str">
        <f>IF(AF120="","",VLOOKUP(AF120,'（ユニット型）シフト記号表'!$C$5:$W$46,21,FALSE))</f>
        <v/>
      </c>
      <c r="AG121" s="196" t="str">
        <f>IF(AG120="","",VLOOKUP(AG120,'（ユニット型）シフト記号表'!$C$5:$W$46,21,FALSE))</f>
        <v/>
      </c>
      <c r="AH121" s="196" t="str">
        <f>IF(AH120="","",VLOOKUP(AH120,'（ユニット型）シフト記号表'!$C$5:$W$46,21,FALSE))</f>
        <v/>
      </c>
      <c r="AI121" s="196" t="str">
        <f>IF(AI120="","",VLOOKUP(AI120,'（ユニット型）シフト記号表'!$C$5:$W$46,21,FALSE))</f>
        <v/>
      </c>
      <c r="AJ121" s="196" t="str">
        <f>IF(AJ120="","",VLOOKUP(AJ120,'（ユニット型）シフト記号表'!$C$5:$W$46,21,FALSE))</f>
        <v/>
      </c>
      <c r="AK121" s="196" t="str">
        <f>IF(AK120="","",VLOOKUP(AK120,'（ユニット型）シフト記号表'!$C$5:$W$46,21,FALSE))</f>
        <v/>
      </c>
      <c r="AL121" s="220" t="str">
        <f>IF(AL120="","",VLOOKUP(AL120,'（ユニット型）シフト記号表'!$C$5:$W$46,21,FALSE))</f>
        <v/>
      </c>
      <c r="AM121" s="187" t="str">
        <f>IF(AM120="","",VLOOKUP(AM120,'（ユニット型）シフト記号表'!$C$5:$W$46,21,FALSE))</f>
        <v/>
      </c>
      <c r="AN121" s="196" t="str">
        <f>IF(AN120="","",VLOOKUP(AN120,'（ユニット型）シフト記号表'!$C$5:$W$46,21,FALSE))</f>
        <v/>
      </c>
      <c r="AO121" s="196" t="str">
        <f>IF(AO120="","",VLOOKUP(AO120,'（ユニット型）シフト記号表'!$C$5:$W$46,21,FALSE))</f>
        <v/>
      </c>
      <c r="AP121" s="196" t="str">
        <f>IF(AP120="","",VLOOKUP(AP120,'（ユニット型）シフト記号表'!$C$5:$W$46,21,FALSE))</f>
        <v/>
      </c>
      <c r="AQ121" s="196" t="str">
        <f>IF(AQ120="","",VLOOKUP(AQ120,'（ユニット型）シフト記号表'!$C$5:$W$46,21,FALSE))</f>
        <v/>
      </c>
      <c r="AR121" s="196" t="str">
        <f>IF(AR120="","",VLOOKUP(AR120,'（ユニット型）シフト記号表'!$C$5:$W$46,21,FALSE))</f>
        <v/>
      </c>
      <c r="AS121" s="220" t="str">
        <f>IF(AS120="","",VLOOKUP(AS120,'（ユニット型）シフト記号表'!$C$5:$W$46,21,FALSE))</f>
        <v/>
      </c>
      <c r="AT121" s="187" t="str">
        <f>IF(AT120="","",VLOOKUP(AT120,'（ユニット型）シフト記号表'!$C$5:$W$46,21,FALSE))</f>
        <v/>
      </c>
      <c r="AU121" s="196" t="str">
        <f>IF(AU120="","",VLOOKUP(AU120,'（ユニット型）シフト記号表'!$C$5:$W$46,21,FALSE))</f>
        <v/>
      </c>
      <c r="AV121" s="196" t="str">
        <f>IF(AV120="","",VLOOKUP(AV120,'（ユニット型）シフト記号表'!$C$5:$W$46,21,FALSE))</f>
        <v/>
      </c>
      <c r="AW121" s="196" t="str">
        <f>IF(AW120="","",VLOOKUP(AW120,'（ユニット型）シフト記号表'!$C$5:$W$46,21,FALSE))</f>
        <v/>
      </c>
      <c r="AX121" s="196" t="str">
        <f>IF(AX120="","",VLOOKUP(AX120,'（ユニット型）シフト記号表'!$C$5:$W$46,21,FALSE))</f>
        <v/>
      </c>
      <c r="AY121" s="196" t="str">
        <f>IF(AY120="","",VLOOKUP(AY120,'（ユニット型）シフト記号表'!$C$5:$W$46,21,FALSE))</f>
        <v/>
      </c>
      <c r="AZ121" s="220" t="str">
        <f>IF(AZ120="","",VLOOKUP(AZ120,'（ユニット型）シフト記号表'!$C$5:$W$46,21,FALSE))</f>
        <v/>
      </c>
      <c r="BA121" s="187" t="str">
        <f>IF(BA120="","",VLOOKUP(BA120,'（ユニット型）シフト記号表'!$C$5:$W$46,21,FALSE))</f>
        <v/>
      </c>
      <c r="BB121" s="196" t="str">
        <f>IF(BB120="","",VLOOKUP(BB120,'（ユニット型）シフト記号表'!$C$5:$W$46,21,FALSE))</f>
        <v/>
      </c>
      <c r="BC121" s="244" t="str">
        <f>IF(BC120="","",VLOOKUP(BC120,'（ユニット型）シフト記号表'!$C$5:$W$46,21,FALSE))</f>
        <v/>
      </c>
      <c r="BD121" s="253">
        <f>IF($BG$3="計画",SUM(Y121:AZ121),IF($BG$3="実績",SUM(Y121:BC121),""))</f>
        <v>0</v>
      </c>
      <c r="BE121" s="258"/>
      <c r="BF121" s="267">
        <f>IF($BG$3="計画",BD121/4,IF($BG$3="実績",(BD121/($L$10/7)),""))</f>
        <v>0</v>
      </c>
      <c r="BG121" s="274"/>
      <c r="BH121" s="280"/>
      <c r="BI121" s="109"/>
      <c r="BJ121" s="109"/>
      <c r="BK121" s="109"/>
      <c r="BL121" s="289"/>
    </row>
    <row r="122" spans="2:64" ht="20.25" customHeight="1">
      <c r="B122" s="11"/>
      <c r="C122" s="21"/>
      <c r="D122" s="29"/>
      <c r="E122" s="36"/>
      <c r="F122" s="42"/>
      <c r="G122" s="55"/>
      <c r="H122" s="65"/>
      <c r="I122" s="73"/>
      <c r="J122" s="81"/>
      <c r="K122" s="55"/>
      <c r="L122" s="95"/>
      <c r="M122" s="95"/>
      <c r="N122" s="65"/>
      <c r="O122" s="103"/>
      <c r="P122" s="110"/>
      <c r="Q122" s="117"/>
      <c r="R122" s="126"/>
      <c r="S122" s="132" t="str">
        <f>G120&amp;I120</f>
        <v/>
      </c>
      <c r="T122" s="137" t="s">
        <v>162</v>
      </c>
      <c r="U122" s="150"/>
      <c r="V122" s="150"/>
      <c r="W122" s="163"/>
      <c r="X122" s="179"/>
      <c r="Y122" s="188" t="str">
        <f>IF(Y120="","",VLOOKUP(Y120,'（ユニット型）シフト記号表'!$C$5:$Y$46,23,FALSE))</f>
        <v/>
      </c>
      <c r="Z122" s="197" t="str">
        <f>IF(Z120="","",VLOOKUP(Z120,'（ユニット型）シフト記号表'!$C$5:$Y$46,23,FALSE))</f>
        <v/>
      </c>
      <c r="AA122" s="197" t="str">
        <f>IF(AA120="","",VLOOKUP(AA120,'（ユニット型）シフト記号表'!$C$5:$Y$46,23,FALSE))</f>
        <v/>
      </c>
      <c r="AB122" s="197" t="str">
        <f>IF(AB120="","",VLOOKUP(AB120,'（ユニット型）シフト記号表'!$C$5:$Y$46,23,FALSE))</f>
        <v/>
      </c>
      <c r="AC122" s="197" t="str">
        <f>IF(AC120="","",VLOOKUP(AC120,'（ユニット型）シフト記号表'!$C$5:$Y$46,23,FALSE))</f>
        <v/>
      </c>
      <c r="AD122" s="197" t="str">
        <f>IF(AD120="","",VLOOKUP(AD120,'（ユニット型）シフト記号表'!$C$5:$Y$46,23,FALSE))</f>
        <v/>
      </c>
      <c r="AE122" s="221" t="str">
        <f>IF(AE120="","",VLOOKUP(AE120,'（ユニット型）シフト記号表'!$C$5:$Y$46,23,FALSE))</f>
        <v/>
      </c>
      <c r="AF122" s="188" t="str">
        <f>IF(AF120="","",VLOOKUP(AF120,'（ユニット型）シフト記号表'!$C$5:$Y$46,23,FALSE))</f>
        <v/>
      </c>
      <c r="AG122" s="197" t="str">
        <f>IF(AG120="","",VLOOKUP(AG120,'（ユニット型）シフト記号表'!$C$5:$Y$46,23,FALSE))</f>
        <v/>
      </c>
      <c r="AH122" s="197" t="str">
        <f>IF(AH120="","",VLOOKUP(AH120,'（ユニット型）シフト記号表'!$C$5:$Y$46,23,FALSE))</f>
        <v/>
      </c>
      <c r="AI122" s="197" t="str">
        <f>IF(AI120="","",VLOOKUP(AI120,'（ユニット型）シフト記号表'!$C$5:$Y$46,23,FALSE))</f>
        <v/>
      </c>
      <c r="AJ122" s="197" t="str">
        <f>IF(AJ120="","",VLOOKUP(AJ120,'（ユニット型）シフト記号表'!$C$5:$Y$46,23,FALSE))</f>
        <v/>
      </c>
      <c r="AK122" s="197" t="str">
        <f>IF(AK120="","",VLOOKUP(AK120,'（ユニット型）シフト記号表'!$C$5:$Y$46,23,FALSE))</f>
        <v/>
      </c>
      <c r="AL122" s="221" t="str">
        <f>IF(AL120="","",VLOOKUP(AL120,'（ユニット型）シフト記号表'!$C$5:$Y$46,23,FALSE))</f>
        <v/>
      </c>
      <c r="AM122" s="188" t="str">
        <f>IF(AM120="","",VLOOKUP(AM120,'（ユニット型）シフト記号表'!$C$5:$Y$46,23,FALSE))</f>
        <v/>
      </c>
      <c r="AN122" s="197" t="str">
        <f>IF(AN120="","",VLOOKUP(AN120,'（ユニット型）シフト記号表'!$C$5:$Y$46,23,FALSE))</f>
        <v/>
      </c>
      <c r="AO122" s="197" t="str">
        <f>IF(AO120="","",VLOOKUP(AO120,'（ユニット型）シフト記号表'!$C$5:$Y$46,23,FALSE))</f>
        <v/>
      </c>
      <c r="AP122" s="197" t="str">
        <f>IF(AP120="","",VLOOKUP(AP120,'（ユニット型）シフト記号表'!$C$5:$Y$46,23,FALSE))</f>
        <v/>
      </c>
      <c r="AQ122" s="197" t="str">
        <f>IF(AQ120="","",VLOOKUP(AQ120,'（ユニット型）シフト記号表'!$C$5:$Y$46,23,FALSE))</f>
        <v/>
      </c>
      <c r="AR122" s="197" t="str">
        <f>IF(AR120="","",VLOOKUP(AR120,'（ユニット型）シフト記号表'!$C$5:$Y$46,23,FALSE))</f>
        <v/>
      </c>
      <c r="AS122" s="221" t="str">
        <f>IF(AS120="","",VLOOKUP(AS120,'（ユニット型）シフト記号表'!$C$5:$Y$46,23,FALSE))</f>
        <v/>
      </c>
      <c r="AT122" s="188" t="str">
        <f>IF(AT120="","",VLOOKUP(AT120,'（ユニット型）シフト記号表'!$C$5:$Y$46,23,FALSE))</f>
        <v/>
      </c>
      <c r="AU122" s="197" t="str">
        <f>IF(AU120="","",VLOOKUP(AU120,'（ユニット型）シフト記号表'!$C$5:$Y$46,23,FALSE))</f>
        <v/>
      </c>
      <c r="AV122" s="197" t="str">
        <f>IF(AV120="","",VLOOKUP(AV120,'（ユニット型）シフト記号表'!$C$5:$Y$46,23,FALSE))</f>
        <v/>
      </c>
      <c r="AW122" s="197" t="str">
        <f>IF(AW120="","",VLOOKUP(AW120,'（ユニット型）シフト記号表'!$C$5:$Y$46,23,FALSE))</f>
        <v/>
      </c>
      <c r="AX122" s="197" t="str">
        <f>IF(AX120="","",VLOOKUP(AX120,'（ユニット型）シフト記号表'!$C$5:$Y$46,23,FALSE))</f>
        <v/>
      </c>
      <c r="AY122" s="197" t="str">
        <f>IF(AY120="","",VLOOKUP(AY120,'（ユニット型）シフト記号表'!$C$5:$Y$46,23,FALSE))</f>
        <v/>
      </c>
      <c r="AZ122" s="221" t="str">
        <f>IF(AZ120="","",VLOOKUP(AZ120,'（ユニット型）シフト記号表'!$C$5:$Y$46,23,FALSE))</f>
        <v/>
      </c>
      <c r="BA122" s="188" t="str">
        <f>IF(BA120="","",VLOOKUP(BA120,'（ユニット型）シフト記号表'!$C$5:$Y$46,23,FALSE))</f>
        <v/>
      </c>
      <c r="BB122" s="197" t="str">
        <f>IF(BB120="","",VLOOKUP(BB120,'（ユニット型）シフト記号表'!$C$5:$Y$46,23,FALSE))</f>
        <v/>
      </c>
      <c r="BC122" s="245" t="str">
        <f>IF(BC120="","",VLOOKUP(BC120,'（ユニット型）シフト記号表'!$C$5:$Y$46,23,FALSE))</f>
        <v/>
      </c>
      <c r="BD122" s="254">
        <f>IF($BG$3="計画",SUM(Y122:AZ122),IF($BG$3="実績",SUM(Y122:BC122),""))</f>
        <v>0</v>
      </c>
      <c r="BE122" s="259"/>
      <c r="BF122" s="268">
        <f>IF($BG$3="計画",BD122/4,IF($BG$3="実績",(BD122/($L$10/7)),""))</f>
        <v>0</v>
      </c>
      <c r="BG122" s="275"/>
      <c r="BH122" s="281"/>
      <c r="BI122" s="110"/>
      <c r="BJ122" s="110"/>
      <c r="BK122" s="110"/>
      <c r="BL122" s="290"/>
    </row>
    <row r="123" spans="2:64" ht="20.25" customHeight="1">
      <c r="B123" s="12">
        <f>((ROW()-17)+2)/3</f>
        <v>36</v>
      </c>
      <c r="C123" s="22"/>
      <c r="D123" s="29"/>
      <c r="E123" s="36"/>
      <c r="F123" s="42"/>
      <c r="G123" s="54"/>
      <c r="H123" s="64"/>
      <c r="I123" s="72"/>
      <c r="J123" s="80"/>
      <c r="K123" s="54"/>
      <c r="L123" s="94"/>
      <c r="M123" s="94"/>
      <c r="N123" s="64"/>
      <c r="O123" s="104"/>
      <c r="P123" s="111"/>
      <c r="Q123" s="118"/>
      <c r="R123" s="125"/>
      <c r="S123" s="130"/>
      <c r="T123" s="140" t="s">
        <v>44</v>
      </c>
      <c r="U123" s="151"/>
      <c r="V123" s="151"/>
      <c r="W123" s="164"/>
      <c r="X123" s="180"/>
      <c r="Y123" s="189"/>
      <c r="Z123" s="199"/>
      <c r="AA123" s="199"/>
      <c r="AB123" s="199"/>
      <c r="AC123" s="199"/>
      <c r="AD123" s="199"/>
      <c r="AE123" s="222"/>
      <c r="AF123" s="189"/>
      <c r="AG123" s="199"/>
      <c r="AH123" s="199"/>
      <c r="AI123" s="199"/>
      <c r="AJ123" s="199"/>
      <c r="AK123" s="199"/>
      <c r="AL123" s="222"/>
      <c r="AM123" s="189"/>
      <c r="AN123" s="199"/>
      <c r="AO123" s="199"/>
      <c r="AP123" s="199"/>
      <c r="AQ123" s="199"/>
      <c r="AR123" s="199"/>
      <c r="AS123" s="222"/>
      <c r="AT123" s="189"/>
      <c r="AU123" s="199"/>
      <c r="AV123" s="199"/>
      <c r="AW123" s="199"/>
      <c r="AX123" s="199"/>
      <c r="AY123" s="199"/>
      <c r="AZ123" s="222"/>
      <c r="BA123" s="189"/>
      <c r="BB123" s="199"/>
      <c r="BC123" s="246"/>
      <c r="BD123" s="255"/>
      <c r="BE123" s="260"/>
      <c r="BF123" s="269"/>
      <c r="BG123" s="276"/>
      <c r="BH123" s="282"/>
      <c r="BI123" s="111"/>
      <c r="BJ123" s="111"/>
      <c r="BK123" s="111"/>
      <c r="BL123" s="291"/>
    </row>
    <row r="124" spans="2:64" ht="20.25" customHeight="1">
      <c r="B124" s="10"/>
      <c r="C124" s="21"/>
      <c r="D124" s="29"/>
      <c r="E124" s="36"/>
      <c r="F124" s="42"/>
      <c r="G124" s="53"/>
      <c r="H124" s="63"/>
      <c r="I124" s="71"/>
      <c r="J124" s="79"/>
      <c r="K124" s="53"/>
      <c r="L124" s="93"/>
      <c r="M124" s="93"/>
      <c r="N124" s="63"/>
      <c r="O124" s="102"/>
      <c r="P124" s="109"/>
      <c r="Q124" s="116"/>
      <c r="R124" s="124" t="str">
        <f>G123&amp;I123</f>
        <v/>
      </c>
      <c r="S124" s="131"/>
      <c r="T124" s="136" t="s">
        <v>121</v>
      </c>
      <c r="U124" s="145"/>
      <c r="V124" s="145"/>
      <c r="W124" s="158"/>
      <c r="X124" s="173"/>
      <c r="Y124" s="187" t="str">
        <f>IF(Y123="","",VLOOKUP(Y123,'（ユニット型）シフト記号表'!$C$5:$W$46,21,FALSE))</f>
        <v/>
      </c>
      <c r="Z124" s="196" t="str">
        <f>IF(Z123="","",VLOOKUP(Z123,'（ユニット型）シフト記号表'!$C$5:$W$46,21,FALSE))</f>
        <v/>
      </c>
      <c r="AA124" s="196" t="str">
        <f>IF(AA123="","",VLOOKUP(AA123,'（ユニット型）シフト記号表'!$C$5:$W$46,21,FALSE))</f>
        <v/>
      </c>
      <c r="AB124" s="196" t="str">
        <f>IF(AB123="","",VLOOKUP(AB123,'（ユニット型）シフト記号表'!$C$5:$W$46,21,FALSE))</f>
        <v/>
      </c>
      <c r="AC124" s="196" t="str">
        <f>IF(AC123="","",VLOOKUP(AC123,'（ユニット型）シフト記号表'!$C$5:$W$46,21,FALSE))</f>
        <v/>
      </c>
      <c r="AD124" s="196" t="str">
        <f>IF(AD123="","",VLOOKUP(AD123,'（ユニット型）シフト記号表'!$C$5:$W$46,21,FALSE))</f>
        <v/>
      </c>
      <c r="AE124" s="220" t="str">
        <f>IF(AE123="","",VLOOKUP(AE123,'（ユニット型）シフト記号表'!$C$5:$W$46,21,FALSE))</f>
        <v/>
      </c>
      <c r="AF124" s="187" t="str">
        <f>IF(AF123="","",VLOOKUP(AF123,'（ユニット型）シフト記号表'!$C$5:$W$46,21,FALSE))</f>
        <v/>
      </c>
      <c r="AG124" s="196" t="str">
        <f>IF(AG123="","",VLOOKUP(AG123,'（ユニット型）シフト記号表'!$C$5:$W$46,21,FALSE))</f>
        <v/>
      </c>
      <c r="AH124" s="196" t="str">
        <f>IF(AH123="","",VLOOKUP(AH123,'（ユニット型）シフト記号表'!$C$5:$W$46,21,FALSE))</f>
        <v/>
      </c>
      <c r="AI124" s="196" t="str">
        <f>IF(AI123="","",VLOOKUP(AI123,'（ユニット型）シフト記号表'!$C$5:$W$46,21,FALSE))</f>
        <v/>
      </c>
      <c r="AJ124" s="196" t="str">
        <f>IF(AJ123="","",VLOOKUP(AJ123,'（ユニット型）シフト記号表'!$C$5:$W$46,21,FALSE))</f>
        <v/>
      </c>
      <c r="AK124" s="196" t="str">
        <f>IF(AK123="","",VLOOKUP(AK123,'（ユニット型）シフト記号表'!$C$5:$W$46,21,FALSE))</f>
        <v/>
      </c>
      <c r="AL124" s="220" t="str">
        <f>IF(AL123="","",VLOOKUP(AL123,'（ユニット型）シフト記号表'!$C$5:$W$46,21,FALSE))</f>
        <v/>
      </c>
      <c r="AM124" s="187" t="str">
        <f>IF(AM123="","",VLOOKUP(AM123,'（ユニット型）シフト記号表'!$C$5:$W$46,21,FALSE))</f>
        <v/>
      </c>
      <c r="AN124" s="196" t="str">
        <f>IF(AN123="","",VLOOKUP(AN123,'（ユニット型）シフト記号表'!$C$5:$W$46,21,FALSE))</f>
        <v/>
      </c>
      <c r="AO124" s="196" t="str">
        <f>IF(AO123="","",VLOOKUP(AO123,'（ユニット型）シフト記号表'!$C$5:$W$46,21,FALSE))</f>
        <v/>
      </c>
      <c r="AP124" s="196" t="str">
        <f>IF(AP123="","",VLOOKUP(AP123,'（ユニット型）シフト記号表'!$C$5:$W$46,21,FALSE))</f>
        <v/>
      </c>
      <c r="AQ124" s="196" t="str">
        <f>IF(AQ123="","",VLOOKUP(AQ123,'（ユニット型）シフト記号表'!$C$5:$W$46,21,FALSE))</f>
        <v/>
      </c>
      <c r="AR124" s="196" t="str">
        <f>IF(AR123="","",VLOOKUP(AR123,'（ユニット型）シフト記号表'!$C$5:$W$46,21,FALSE))</f>
        <v/>
      </c>
      <c r="AS124" s="220" t="str">
        <f>IF(AS123="","",VLOOKUP(AS123,'（ユニット型）シフト記号表'!$C$5:$W$46,21,FALSE))</f>
        <v/>
      </c>
      <c r="AT124" s="187" t="str">
        <f>IF(AT123="","",VLOOKUP(AT123,'（ユニット型）シフト記号表'!$C$5:$W$46,21,FALSE))</f>
        <v/>
      </c>
      <c r="AU124" s="196" t="str">
        <f>IF(AU123="","",VLOOKUP(AU123,'（ユニット型）シフト記号表'!$C$5:$W$46,21,FALSE))</f>
        <v/>
      </c>
      <c r="AV124" s="196" t="str">
        <f>IF(AV123="","",VLOOKUP(AV123,'（ユニット型）シフト記号表'!$C$5:$W$46,21,FALSE))</f>
        <v/>
      </c>
      <c r="AW124" s="196" t="str">
        <f>IF(AW123="","",VLOOKUP(AW123,'（ユニット型）シフト記号表'!$C$5:$W$46,21,FALSE))</f>
        <v/>
      </c>
      <c r="AX124" s="196" t="str">
        <f>IF(AX123="","",VLOOKUP(AX123,'（ユニット型）シフト記号表'!$C$5:$W$46,21,FALSE))</f>
        <v/>
      </c>
      <c r="AY124" s="196" t="str">
        <f>IF(AY123="","",VLOOKUP(AY123,'（ユニット型）シフト記号表'!$C$5:$W$46,21,FALSE))</f>
        <v/>
      </c>
      <c r="AZ124" s="220" t="str">
        <f>IF(AZ123="","",VLOOKUP(AZ123,'（ユニット型）シフト記号表'!$C$5:$W$46,21,FALSE))</f>
        <v/>
      </c>
      <c r="BA124" s="187" t="str">
        <f>IF(BA123="","",VLOOKUP(BA123,'（ユニット型）シフト記号表'!$C$5:$W$46,21,FALSE))</f>
        <v/>
      </c>
      <c r="BB124" s="196" t="str">
        <f>IF(BB123="","",VLOOKUP(BB123,'（ユニット型）シフト記号表'!$C$5:$W$46,21,FALSE))</f>
        <v/>
      </c>
      <c r="BC124" s="244" t="str">
        <f>IF(BC123="","",VLOOKUP(BC123,'（ユニット型）シフト記号表'!$C$5:$W$46,21,FALSE))</f>
        <v/>
      </c>
      <c r="BD124" s="253">
        <f>IF($BG$3="計画",SUM(Y124:AZ124),IF($BG$3="実績",SUM(Y124:BC124),""))</f>
        <v>0</v>
      </c>
      <c r="BE124" s="258"/>
      <c r="BF124" s="267">
        <f>IF($BG$3="計画",BD124/4,IF($BG$3="実績",(BD124/($L$10/7)),""))</f>
        <v>0</v>
      </c>
      <c r="BG124" s="274"/>
      <c r="BH124" s="280"/>
      <c r="BI124" s="109"/>
      <c r="BJ124" s="109"/>
      <c r="BK124" s="109"/>
      <c r="BL124" s="289"/>
    </row>
    <row r="125" spans="2:64" ht="20.25" customHeight="1">
      <c r="B125" s="13"/>
      <c r="C125" s="23"/>
      <c r="D125" s="30"/>
      <c r="E125" s="37"/>
      <c r="F125" s="43"/>
      <c r="G125" s="56"/>
      <c r="H125" s="66"/>
      <c r="I125" s="74"/>
      <c r="J125" s="82"/>
      <c r="K125" s="56"/>
      <c r="L125" s="96"/>
      <c r="M125" s="96"/>
      <c r="N125" s="66"/>
      <c r="O125" s="105"/>
      <c r="P125" s="112"/>
      <c r="Q125" s="119"/>
      <c r="R125" s="127"/>
      <c r="S125" s="133" t="str">
        <f>G123&amp;I123</f>
        <v/>
      </c>
      <c r="T125" s="141" t="s">
        <v>162</v>
      </c>
      <c r="U125" s="152"/>
      <c r="V125" s="152"/>
      <c r="W125" s="165"/>
      <c r="X125" s="181"/>
      <c r="Y125" s="190" t="str">
        <f>IF(Y123="","",VLOOKUP(Y123,'（ユニット型）シフト記号表'!$C$5:$Y$46,23,FALSE))</f>
        <v/>
      </c>
      <c r="Z125" s="200" t="str">
        <f>IF(Z123="","",VLOOKUP(Z123,'（ユニット型）シフト記号表'!$C$5:$Y$46,23,FALSE))</f>
        <v/>
      </c>
      <c r="AA125" s="200" t="str">
        <f>IF(AA123="","",VLOOKUP(AA123,'（ユニット型）シフト記号表'!$C$5:$Y$46,23,FALSE))</f>
        <v/>
      </c>
      <c r="AB125" s="200" t="str">
        <f>IF(AB123="","",VLOOKUP(AB123,'（ユニット型）シフト記号表'!$C$5:$Y$46,23,FALSE))</f>
        <v/>
      </c>
      <c r="AC125" s="200" t="str">
        <f>IF(AC123="","",VLOOKUP(AC123,'（ユニット型）シフト記号表'!$C$5:$Y$46,23,FALSE))</f>
        <v/>
      </c>
      <c r="AD125" s="200" t="str">
        <f>IF(AD123="","",VLOOKUP(AD123,'（ユニット型）シフト記号表'!$C$5:$Y$46,23,FALSE))</f>
        <v/>
      </c>
      <c r="AE125" s="223" t="str">
        <f>IF(AE123="","",VLOOKUP(AE123,'（ユニット型）シフト記号表'!$C$5:$Y$46,23,FALSE))</f>
        <v/>
      </c>
      <c r="AF125" s="190" t="str">
        <f>IF(AF123="","",VLOOKUP(AF123,'（ユニット型）シフト記号表'!$C$5:$Y$46,23,FALSE))</f>
        <v/>
      </c>
      <c r="AG125" s="200" t="str">
        <f>IF(AG123="","",VLOOKUP(AG123,'（ユニット型）シフト記号表'!$C$5:$Y$46,23,FALSE))</f>
        <v/>
      </c>
      <c r="AH125" s="200" t="str">
        <f>IF(AH123="","",VLOOKUP(AH123,'（ユニット型）シフト記号表'!$C$5:$Y$46,23,FALSE))</f>
        <v/>
      </c>
      <c r="AI125" s="200" t="str">
        <f>IF(AI123="","",VLOOKUP(AI123,'（ユニット型）シフト記号表'!$C$5:$Y$46,23,FALSE))</f>
        <v/>
      </c>
      <c r="AJ125" s="200" t="str">
        <f>IF(AJ123="","",VLOOKUP(AJ123,'（ユニット型）シフト記号表'!$C$5:$Y$46,23,FALSE))</f>
        <v/>
      </c>
      <c r="AK125" s="200" t="str">
        <f>IF(AK123="","",VLOOKUP(AK123,'（ユニット型）シフト記号表'!$C$5:$Y$46,23,FALSE))</f>
        <v/>
      </c>
      <c r="AL125" s="223" t="str">
        <f>IF(AL123="","",VLOOKUP(AL123,'（ユニット型）シフト記号表'!$C$5:$Y$46,23,FALSE))</f>
        <v/>
      </c>
      <c r="AM125" s="190" t="str">
        <f>IF(AM123="","",VLOOKUP(AM123,'（ユニット型）シフト記号表'!$C$5:$Y$46,23,FALSE))</f>
        <v/>
      </c>
      <c r="AN125" s="200" t="str">
        <f>IF(AN123="","",VLOOKUP(AN123,'（ユニット型）シフト記号表'!$C$5:$Y$46,23,FALSE))</f>
        <v/>
      </c>
      <c r="AO125" s="200" t="str">
        <f>IF(AO123="","",VLOOKUP(AO123,'（ユニット型）シフト記号表'!$C$5:$Y$46,23,FALSE))</f>
        <v/>
      </c>
      <c r="AP125" s="200" t="str">
        <f>IF(AP123="","",VLOOKUP(AP123,'（ユニット型）シフト記号表'!$C$5:$Y$46,23,FALSE))</f>
        <v/>
      </c>
      <c r="AQ125" s="200" t="str">
        <f>IF(AQ123="","",VLOOKUP(AQ123,'（ユニット型）シフト記号表'!$C$5:$Y$46,23,FALSE))</f>
        <v/>
      </c>
      <c r="AR125" s="200" t="str">
        <f>IF(AR123="","",VLOOKUP(AR123,'（ユニット型）シフト記号表'!$C$5:$Y$46,23,FALSE))</f>
        <v/>
      </c>
      <c r="AS125" s="223" t="str">
        <f>IF(AS123="","",VLOOKUP(AS123,'（ユニット型）シフト記号表'!$C$5:$Y$46,23,FALSE))</f>
        <v/>
      </c>
      <c r="AT125" s="190" t="str">
        <f>IF(AT123="","",VLOOKUP(AT123,'（ユニット型）シフト記号表'!$C$5:$Y$46,23,FALSE))</f>
        <v/>
      </c>
      <c r="AU125" s="200" t="str">
        <f>IF(AU123="","",VLOOKUP(AU123,'（ユニット型）シフト記号表'!$C$5:$Y$46,23,FALSE))</f>
        <v/>
      </c>
      <c r="AV125" s="200" t="str">
        <f>IF(AV123="","",VLOOKUP(AV123,'（ユニット型）シフト記号表'!$C$5:$Y$46,23,FALSE))</f>
        <v/>
      </c>
      <c r="AW125" s="200" t="str">
        <f>IF(AW123="","",VLOOKUP(AW123,'（ユニット型）シフト記号表'!$C$5:$Y$46,23,FALSE))</f>
        <v/>
      </c>
      <c r="AX125" s="200" t="str">
        <f>IF(AX123="","",VLOOKUP(AX123,'（ユニット型）シフト記号表'!$C$5:$Y$46,23,FALSE))</f>
        <v/>
      </c>
      <c r="AY125" s="200" t="str">
        <f>IF(AY123="","",VLOOKUP(AY123,'（ユニット型）シフト記号表'!$C$5:$Y$46,23,FALSE))</f>
        <v/>
      </c>
      <c r="AZ125" s="223" t="str">
        <f>IF(AZ123="","",VLOOKUP(AZ123,'（ユニット型）シフト記号表'!$C$5:$Y$46,23,FALSE))</f>
        <v/>
      </c>
      <c r="BA125" s="190" t="str">
        <f>IF(BA123="","",VLOOKUP(BA123,'（ユニット型）シフト記号表'!$C$5:$Y$46,23,FALSE))</f>
        <v/>
      </c>
      <c r="BB125" s="200" t="str">
        <f>IF(BB123="","",VLOOKUP(BB123,'（ユニット型）シフト記号表'!$C$5:$Y$46,23,FALSE))</f>
        <v/>
      </c>
      <c r="BC125" s="247" t="str">
        <f>IF(BC123="","",VLOOKUP(BC123,'（ユニット型）シフト記号表'!$C$5:$Y$46,23,FALSE))</f>
        <v/>
      </c>
      <c r="BD125" s="256">
        <f>IF($BG$3="計画",SUM(Y125:AZ125),IF($BG$3="実績",SUM(Y125:BC125),""))</f>
        <v>0</v>
      </c>
      <c r="BE125" s="261"/>
      <c r="BF125" s="270">
        <f>IF($BG$3="計画",BD125/4,IF($BG$3="実績",(BD125/($L$10/7)),""))</f>
        <v>0</v>
      </c>
      <c r="BG125" s="277"/>
      <c r="BH125" s="283"/>
      <c r="BI125" s="112"/>
      <c r="BJ125" s="112"/>
      <c r="BK125" s="112"/>
      <c r="BL125" s="292"/>
    </row>
    <row r="126" spans="2:64" ht="29.25" customHeight="1">
      <c r="B126" s="14"/>
      <c r="C126" s="14"/>
      <c r="D126" s="14"/>
      <c r="E126" s="14"/>
      <c r="F126" s="14"/>
      <c r="G126" s="57"/>
      <c r="H126" s="57"/>
      <c r="I126" s="75"/>
      <c r="J126" s="75"/>
      <c r="K126" s="57"/>
      <c r="L126" s="57"/>
      <c r="M126" s="57"/>
      <c r="N126" s="57"/>
      <c r="O126" s="106"/>
      <c r="P126" s="106"/>
      <c r="Q126" s="106"/>
      <c r="R126" s="106"/>
      <c r="S126" s="106"/>
      <c r="T126" s="142"/>
      <c r="U126" s="142"/>
      <c r="V126" s="142"/>
      <c r="W126" s="166"/>
      <c r="X126" s="182"/>
      <c r="Y126" s="75"/>
      <c r="Z126" s="75"/>
      <c r="AA126" s="75"/>
      <c r="AB126" s="75"/>
      <c r="AC126" s="75"/>
      <c r="AD126" s="75"/>
      <c r="AE126" s="75"/>
      <c r="AF126" s="75"/>
      <c r="AG126" s="75"/>
      <c r="AH126" s="75"/>
      <c r="AI126" s="75"/>
      <c r="AJ126" s="75"/>
      <c r="AK126" s="75"/>
      <c r="AL126" s="75"/>
      <c r="AM126" s="75"/>
      <c r="AN126" s="75"/>
      <c r="AO126" s="75"/>
      <c r="AP126" s="75"/>
      <c r="AQ126" s="75"/>
      <c r="AR126" s="75"/>
      <c r="AS126" s="75"/>
      <c r="AT126" s="75"/>
      <c r="AU126" s="75"/>
      <c r="AV126" s="75"/>
      <c r="AW126" s="75"/>
      <c r="AX126" s="75"/>
      <c r="AY126" s="75"/>
      <c r="AZ126" s="75"/>
      <c r="BA126" s="75"/>
      <c r="BB126" s="75"/>
      <c r="BC126" s="75"/>
      <c r="BD126" s="75"/>
      <c r="BE126" s="75"/>
      <c r="BF126" s="271"/>
      <c r="BG126" s="271"/>
      <c r="BH126" s="106"/>
      <c r="BI126" s="106"/>
      <c r="BJ126" s="106"/>
      <c r="BK126" s="106"/>
      <c r="BL126" s="106"/>
    </row>
    <row r="127" spans="2:64" ht="20.25" customHeight="1">
      <c r="B127" s="14"/>
      <c r="C127" s="14"/>
      <c r="D127" s="14"/>
      <c r="E127" s="14"/>
      <c r="F127" s="14"/>
      <c r="G127" s="57"/>
      <c r="H127" s="57"/>
      <c r="I127" s="75"/>
      <c r="J127" s="83" t="s">
        <v>278</v>
      </c>
      <c r="K127" s="84"/>
      <c r="L127" s="84"/>
      <c r="M127" s="84"/>
      <c r="N127" s="84"/>
      <c r="O127" s="84"/>
      <c r="P127" s="84"/>
      <c r="Q127" s="84"/>
      <c r="R127" s="84"/>
      <c r="S127" s="84"/>
      <c r="T127" s="84"/>
      <c r="U127" s="84"/>
      <c r="V127" s="87"/>
      <c r="W127" s="84"/>
      <c r="X127" s="84"/>
      <c r="Y127" s="84"/>
      <c r="Z127" s="84"/>
      <c r="AA127" s="84"/>
      <c r="AB127" s="75"/>
      <c r="AC127" s="75"/>
      <c r="AD127" s="75"/>
      <c r="AE127" s="75"/>
      <c r="AF127" s="75"/>
      <c r="AG127" s="75"/>
      <c r="AH127" s="75"/>
      <c r="AI127" s="75"/>
      <c r="AJ127" s="75"/>
      <c r="AK127" s="75"/>
      <c r="AL127" s="75"/>
      <c r="AM127" s="75"/>
      <c r="AN127" s="75"/>
      <c r="AO127" s="75"/>
      <c r="AP127" s="75"/>
      <c r="AQ127" s="75"/>
      <c r="AR127" s="75"/>
      <c r="AS127" s="75"/>
      <c r="AT127" s="75"/>
      <c r="AU127" s="75"/>
      <c r="AV127" s="75"/>
      <c r="AW127" s="75"/>
      <c r="AX127" s="75"/>
      <c r="AY127" s="75"/>
      <c r="AZ127" s="75"/>
      <c r="BA127" s="75"/>
      <c r="BB127" s="75"/>
      <c r="BC127" s="75"/>
      <c r="BD127" s="75"/>
      <c r="BE127" s="75"/>
      <c r="BF127" s="271"/>
      <c r="BG127" s="271"/>
      <c r="BH127" s="106"/>
      <c r="BI127" s="106"/>
      <c r="BJ127" s="106"/>
      <c r="BK127" s="106"/>
      <c r="BL127" s="106"/>
    </row>
    <row r="128" spans="2:64" ht="20.25" customHeight="1">
      <c r="B128" s="14"/>
      <c r="C128" s="14"/>
      <c r="D128" s="14"/>
      <c r="E128" s="14"/>
      <c r="F128" s="14"/>
      <c r="G128" s="57"/>
      <c r="H128" s="57"/>
      <c r="I128" s="75"/>
      <c r="J128" s="84"/>
      <c r="K128" s="84" t="s">
        <v>199</v>
      </c>
      <c r="L128" s="84"/>
      <c r="M128" s="84"/>
      <c r="N128" s="84"/>
      <c r="O128" s="84"/>
      <c r="P128" s="84"/>
      <c r="Q128" s="84"/>
      <c r="R128" s="84"/>
      <c r="S128" s="84"/>
      <c r="T128" s="84"/>
      <c r="U128" s="84"/>
      <c r="V128" s="87"/>
      <c r="W128" s="84"/>
      <c r="X128" s="84"/>
      <c r="Y128" s="84"/>
      <c r="Z128" s="84"/>
      <c r="AA128" s="84"/>
      <c r="AB128" s="75"/>
      <c r="AC128" s="84" t="s">
        <v>206</v>
      </c>
      <c r="AD128" s="84"/>
      <c r="AE128" s="84"/>
      <c r="AF128" s="84"/>
      <c r="AG128" s="84"/>
      <c r="AH128" s="84"/>
      <c r="AI128" s="84"/>
      <c r="AJ128" s="84"/>
      <c r="AK128" s="84"/>
      <c r="AL128" s="87"/>
      <c r="AM128" s="84"/>
      <c r="AN128" s="84"/>
      <c r="AO128" s="84"/>
      <c r="AP128" s="84"/>
      <c r="AQ128" s="75"/>
      <c r="AR128" s="75"/>
      <c r="AS128" s="84" t="s">
        <v>207</v>
      </c>
      <c r="AT128" s="75"/>
      <c r="AU128" s="75"/>
      <c r="AV128" s="75"/>
      <c r="AW128" s="75"/>
      <c r="AX128" s="75"/>
      <c r="AY128" s="75"/>
      <c r="AZ128" s="75"/>
      <c r="BA128" s="75"/>
      <c r="BB128" s="75"/>
      <c r="BC128" s="75"/>
      <c r="BD128" s="75"/>
      <c r="BE128" s="75"/>
      <c r="BF128" s="271"/>
      <c r="BG128" s="271"/>
      <c r="BH128" s="284"/>
      <c r="BI128" s="284"/>
      <c r="BJ128" s="284"/>
      <c r="BK128" s="284"/>
      <c r="BL128" s="106"/>
    </row>
    <row r="129" spans="2:64" ht="20.25" customHeight="1">
      <c r="B129" s="14"/>
      <c r="C129" s="14"/>
      <c r="D129" s="14"/>
      <c r="E129" s="14"/>
      <c r="F129" s="14"/>
      <c r="G129" s="57"/>
      <c r="H129" s="57"/>
      <c r="I129" s="75"/>
      <c r="J129" s="84"/>
      <c r="K129" s="33" t="s">
        <v>195</v>
      </c>
      <c r="L129" s="33"/>
      <c r="M129" s="33" t="s">
        <v>196</v>
      </c>
      <c r="N129" s="33"/>
      <c r="O129" s="33"/>
      <c r="P129" s="33"/>
      <c r="Q129" s="84"/>
      <c r="R129" s="84"/>
      <c r="S129" s="84"/>
      <c r="T129" s="50" t="s">
        <v>197</v>
      </c>
      <c r="U129" s="50"/>
      <c r="V129" s="50"/>
      <c r="W129" s="50"/>
      <c r="X129" s="89"/>
      <c r="Y129" s="191" t="s">
        <v>194</v>
      </c>
      <c r="Z129" s="191"/>
      <c r="AB129" s="75"/>
      <c r="AC129" s="33" t="s">
        <v>195</v>
      </c>
      <c r="AD129" s="33"/>
      <c r="AE129" s="33" t="s">
        <v>196</v>
      </c>
      <c r="AF129" s="33"/>
      <c r="AG129" s="33"/>
      <c r="AH129" s="33"/>
      <c r="AI129" s="84"/>
      <c r="AJ129" s="50" t="s">
        <v>197</v>
      </c>
      <c r="AK129" s="50"/>
      <c r="AL129" s="50"/>
      <c r="AM129" s="50"/>
      <c r="AN129" s="89"/>
      <c r="AO129" s="191" t="s">
        <v>194</v>
      </c>
      <c r="AP129" s="191"/>
      <c r="AQ129" s="75"/>
      <c r="AR129" s="75"/>
      <c r="AS129" s="75"/>
      <c r="AT129" s="75"/>
      <c r="AU129" s="75"/>
      <c r="AV129" s="75"/>
      <c r="AW129" s="75"/>
      <c r="AX129" s="75"/>
      <c r="AY129" s="75"/>
      <c r="AZ129" s="75"/>
      <c r="BA129" s="75"/>
      <c r="BB129" s="75"/>
      <c r="BC129" s="75"/>
      <c r="BD129" s="75"/>
      <c r="BE129" s="75"/>
      <c r="BF129" s="271"/>
      <c r="BG129" s="271"/>
      <c r="BH129" s="284"/>
      <c r="BI129" s="284"/>
      <c r="BJ129" s="284"/>
      <c r="BK129" s="284"/>
      <c r="BL129" s="106"/>
    </row>
    <row r="130" spans="2:64" ht="20.25" customHeight="1">
      <c r="B130" s="14"/>
      <c r="C130" s="14"/>
      <c r="D130" s="14"/>
      <c r="E130" s="14"/>
      <c r="F130" s="14"/>
      <c r="G130" s="57"/>
      <c r="H130" s="57"/>
      <c r="I130" s="75"/>
      <c r="J130" s="84"/>
      <c r="K130" s="85"/>
      <c r="L130" s="85"/>
      <c r="M130" s="85" t="s">
        <v>198</v>
      </c>
      <c r="N130" s="85"/>
      <c r="O130" s="85" t="s">
        <v>100</v>
      </c>
      <c r="P130" s="85"/>
      <c r="Q130" s="84"/>
      <c r="R130" s="84"/>
      <c r="S130" s="84"/>
      <c r="T130" s="85" t="s">
        <v>198</v>
      </c>
      <c r="U130" s="85"/>
      <c r="V130" s="85" t="s">
        <v>100</v>
      </c>
      <c r="W130" s="85"/>
      <c r="X130" s="89"/>
      <c r="Y130" s="191" t="s">
        <v>27</v>
      </c>
      <c r="Z130" s="191"/>
      <c r="AB130" s="75"/>
      <c r="AC130" s="85"/>
      <c r="AD130" s="85"/>
      <c r="AE130" s="85" t="s">
        <v>198</v>
      </c>
      <c r="AF130" s="85"/>
      <c r="AG130" s="85" t="s">
        <v>100</v>
      </c>
      <c r="AH130" s="85"/>
      <c r="AI130" s="84"/>
      <c r="AJ130" s="85" t="s">
        <v>198</v>
      </c>
      <c r="AK130" s="85"/>
      <c r="AL130" s="85" t="s">
        <v>100</v>
      </c>
      <c r="AM130" s="85"/>
      <c r="AN130" s="89"/>
      <c r="AO130" s="191" t="s">
        <v>27</v>
      </c>
      <c r="AP130" s="191"/>
      <c r="AQ130" s="75"/>
      <c r="AR130" s="75"/>
      <c r="AS130" s="237" t="s">
        <v>174</v>
      </c>
      <c r="AT130" s="237"/>
      <c r="AU130" s="237"/>
      <c r="AV130" s="237"/>
      <c r="AW130" s="89"/>
      <c r="AX130" s="191" t="s">
        <v>175</v>
      </c>
      <c r="AY130" s="237"/>
      <c r="AZ130" s="237"/>
      <c r="BA130" s="237"/>
      <c r="BB130" s="89"/>
      <c r="BC130" s="85" t="s">
        <v>107</v>
      </c>
      <c r="BD130" s="85"/>
      <c r="BE130" s="85"/>
      <c r="BF130" s="85"/>
      <c r="BG130" s="271"/>
      <c r="BH130" s="84"/>
      <c r="BI130" s="84"/>
      <c r="BJ130" s="84"/>
      <c r="BK130" s="84"/>
      <c r="BL130" s="106"/>
    </row>
    <row r="131" spans="2:64" ht="20.25" customHeight="1">
      <c r="B131" s="14"/>
      <c r="C131" s="14"/>
      <c r="D131" s="14"/>
      <c r="E131" s="14"/>
      <c r="F131" s="14"/>
      <c r="G131" s="57"/>
      <c r="H131" s="57"/>
      <c r="I131" s="75"/>
      <c r="J131" s="84"/>
      <c r="K131" s="86" t="s">
        <v>24</v>
      </c>
      <c r="L131" s="86"/>
      <c r="M131" s="98">
        <f>SUMIF($R$18:$R$126,"看護職員A",$BD$18:$BE$126)+SUMIF($S$18:$S$126,"看護職員A",$BD$18:$BE$126)</f>
        <v>0</v>
      </c>
      <c r="N131" s="98"/>
      <c r="O131" s="107">
        <f>SUMIF($R$18:$R$126,"看護職員A",$BF$18:$BG$126)+SUMIF($S$18:$S$126,"看護職員A",$BF$18:$BG$126)</f>
        <v>0</v>
      </c>
      <c r="P131" s="107"/>
      <c r="Q131" s="84"/>
      <c r="R131" s="84"/>
      <c r="S131" s="84"/>
      <c r="T131" s="143">
        <v>0</v>
      </c>
      <c r="U131" s="143"/>
      <c r="V131" s="153">
        <v>0</v>
      </c>
      <c r="W131" s="153"/>
      <c r="X131" s="89"/>
      <c r="Y131" s="192">
        <v>0</v>
      </c>
      <c r="Z131" s="201"/>
      <c r="AB131" s="75"/>
      <c r="AC131" s="86" t="s">
        <v>24</v>
      </c>
      <c r="AD131" s="86"/>
      <c r="AE131" s="98">
        <f>SUMIF($R$18:$R$126,"介護職員A",$BD$18:$BE$126)+SUMIF($S$18:$S$126,"介護職員A",$BD$18:$BE$126)</f>
        <v>0</v>
      </c>
      <c r="AF131" s="98"/>
      <c r="AG131" s="107">
        <f>SUMIF($R$18:$R$126,"介護職員A",$BF$18:$BG$126)+SUMIF($S$18:$S$126,"介護職員A",$BF$18:$BG$126)</f>
        <v>0</v>
      </c>
      <c r="AH131" s="107"/>
      <c r="AI131" s="84"/>
      <c r="AJ131" s="143">
        <v>0</v>
      </c>
      <c r="AK131" s="143"/>
      <c r="AL131" s="153">
        <v>0</v>
      </c>
      <c r="AM131" s="153"/>
      <c r="AN131" s="89"/>
      <c r="AO131" s="192">
        <v>0</v>
      </c>
      <c r="AP131" s="201"/>
      <c r="AQ131" s="75"/>
      <c r="AR131" s="75"/>
      <c r="AS131" s="238">
        <f>W145</f>
        <v>0</v>
      </c>
      <c r="AT131" s="86"/>
      <c r="AU131" s="86"/>
      <c r="AV131" s="86"/>
      <c r="AW131" s="33" t="s">
        <v>208</v>
      </c>
      <c r="AX131" s="238">
        <f>AM145</f>
        <v>0</v>
      </c>
      <c r="AY131" s="86"/>
      <c r="AZ131" s="86"/>
      <c r="BA131" s="86"/>
      <c r="BB131" s="33" t="s">
        <v>203</v>
      </c>
      <c r="BC131" s="167">
        <f>ROUNDDOWN(AS131+AX131,1)</f>
        <v>0</v>
      </c>
      <c r="BD131" s="167"/>
      <c r="BE131" s="167"/>
      <c r="BF131" s="167"/>
      <c r="BG131" s="271"/>
      <c r="BH131" s="285"/>
      <c r="BI131" s="285"/>
      <c r="BJ131" s="285"/>
      <c r="BK131" s="285"/>
      <c r="BL131" s="106"/>
    </row>
    <row r="132" spans="2:64" ht="20.25" customHeight="1">
      <c r="B132" s="14"/>
      <c r="C132" s="14"/>
      <c r="D132" s="14"/>
      <c r="E132" s="14"/>
      <c r="F132" s="14"/>
      <c r="G132" s="57"/>
      <c r="H132" s="57"/>
      <c r="I132" s="75"/>
      <c r="J132" s="84"/>
      <c r="K132" s="86" t="s">
        <v>11</v>
      </c>
      <c r="L132" s="86"/>
      <c r="M132" s="98">
        <f>SUMIF($R$18:$R$126,"看護職員B",$BD$18:$BE$126)+SUMIF($S$18:$S$126,"看護職員B",$BD$18:$BE$126)</f>
        <v>0</v>
      </c>
      <c r="N132" s="98"/>
      <c r="O132" s="107">
        <f>SUMIF($R$18:$R$126,"看護職員B",$BF$18:$BG$126)+SUMIF($S$18:$S$126,"看護職員B",$BF$18:$BG$126)</f>
        <v>0</v>
      </c>
      <c r="P132" s="107"/>
      <c r="Q132" s="84"/>
      <c r="R132" s="84"/>
      <c r="S132" s="84"/>
      <c r="T132" s="143">
        <v>0</v>
      </c>
      <c r="U132" s="143"/>
      <c r="V132" s="153">
        <v>0</v>
      </c>
      <c r="W132" s="153"/>
      <c r="X132" s="89"/>
      <c r="Y132" s="192">
        <v>0</v>
      </c>
      <c r="Z132" s="201"/>
      <c r="AB132" s="75"/>
      <c r="AC132" s="86" t="s">
        <v>11</v>
      </c>
      <c r="AD132" s="86"/>
      <c r="AE132" s="98">
        <f>SUMIF($R$18:$R$126,"介護職員B",$BD$18:$BE$126)+SUMIF($S$18:$S$126,"介護職員B",$BD$18:$BE$126)</f>
        <v>0</v>
      </c>
      <c r="AF132" s="98"/>
      <c r="AG132" s="107">
        <f>SUMIF($R$18:$R$126,"介護職員B",$BF$18:$BG$126)+SUMIF($S$18:$S$126,"介護職員B",$BF$18:$BG$126)</f>
        <v>0</v>
      </c>
      <c r="AH132" s="107"/>
      <c r="AI132" s="84"/>
      <c r="AJ132" s="143">
        <v>0</v>
      </c>
      <c r="AK132" s="143"/>
      <c r="AL132" s="153">
        <v>0</v>
      </c>
      <c r="AM132" s="153"/>
      <c r="AN132" s="89"/>
      <c r="AO132" s="192">
        <v>0</v>
      </c>
      <c r="AP132" s="201"/>
      <c r="AQ132" s="75"/>
      <c r="AR132" s="75"/>
      <c r="AS132" s="75"/>
      <c r="AT132" s="75"/>
      <c r="AU132" s="75"/>
      <c r="AV132" s="75"/>
      <c r="AW132" s="75"/>
      <c r="AX132" s="75"/>
      <c r="AY132" s="75"/>
      <c r="AZ132" s="75"/>
      <c r="BA132" s="75"/>
      <c r="BB132" s="75"/>
      <c r="BC132" s="75"/>
      <c r="BD132" s="75"/>
      <c r="BE132" s="75"/>
      <c r="BF132" s="271"/>
      <c r="BG132" s="271"/>
      <c r="BH132" s="106"/>
      <c r="BI132" s="106"/>
      <c r="BJ132" s="106"/>
      <c r="BK132" s="106"/>
      <c r="BL132" s="106"/>
    </row>
    <row r="133" spans="2:64" ht="20.25" customHeight="1">
      <c r="B133" s="14"/>
      <c r="C133" s="14"/>
      <c r="D133" s="14"/>
      <c r="E133" s="14"/>
      <c r="F133" s="14"/>
      <c r="G133" s="57"/>
      <c r="H133" s="57"/>
      <c r="I133" s="75"/>
      <c r="J133" s="84"/>
      <c r="K133" s="86" t="s">
        <v>20</v>
      </c>
      <c r="L133" s="86"/>
      <c r="M133" s="98">
        <f>SUMIF($R$18:$R$126,"看護職員C",$BD$18:$BE$126)+SUMIF($S$18:$S$126,"看護職員C",$BD$18:$BE$126)</f>
        <v>0</v>
      </c>
      <c r="N133" s="98"/>
      <c r="O133" s="107">
        <f>SUMIF($R$18:$R$126,"看護職員C",$BF$18:$BG$126)+SUMIF($S$18:$S$126,"看護職員C",$BF$18:$BG$126)</f>
        <v>0</v>
      </c>
      <c r="P133" s="107"/>
      <c r="Q133" s="84"/>
      <c r="R133" s="84"/>
      <c r="S133" s="84"/>
      <c r="T133" s="143">
        <v>0</v>
      </c>
      <c r="U133" s="143"/>
      <c r="V133" s="154">
        <v>0</v>
      </c>
      <c r="W133" s="154"/>
      <c r="X133" s="89"/>
      <c r="Y133" s="193" t="s">
        <v>75</v>
      </c>
      <c r="Z133" s="185"/>
      <c r="AB133" s="75"/>
      <c r="AC133" s="86" t="s">
        <v>20</v>
      </c>
      <c r="AD133" s="86"/>
      <c r="AE133" s="98">
        <f>SUMIF($R$18:$R$126,"介護職員C",$BD$18:$BE$126)+SUMIF($S$18:$S$126,"介護職員C",$BD$18:$BE$126)</f>
        <v>0</v>
      </c>
      <c r="AF133" s="98"/>
      <c r="AG133" s="107">
        <f>SUMIF($R$18:$R$126,"介護職員C",$BF$18:$BG$126)+SUMIF($S$18:$S$126,"介護職員C",$BF$18:$BG$126)</f>
        <v>0</v>
      </c>
      <c r="AH133" s="107"/>
      <c r="AI133" s="84"/>
      <c r="AJ133" s="143">
        <v>0</v>
      </c>
      <c r="AK133" s="143"/>
      <c r="AL133" s="154">
        <v>0</v>
      </c>
      <c r="AM133" s="154"/>
      <c r="AN133" s="89"/>
      <c r="AO133" s="193" t="s">
        <v>75</v>
      </c>
      <c r="AP133" s="185"/>
      <c r="AQ133" s="75"/>
      <c r="AR133" s="75"/>
      <c r="AS133" s="75"/>
      <c r="AT133" s="75"/>
      <c r="AU133" s="75"/>
      <c r="AV133" s="75"/>
      <c r="AW133" s="75"/>
      <c r="AX133" s="75"/>
      <c r="AY133" s="75"/>
      <c r="AZ133" s="75"/>
      <c r="BA133" s="75"/>
      <c r="BB133" s="75"/>
      <c r="BC133" s="75"/>
      <c r="BD133" s="75"/>
      <c r="BE133" s="75"/>
      <c r="BF133" s="271"/>
      <c r="BG133" s="271"/>
      <c r="BH133" s="106"/>
      <c r="BI133" s="106"/>
      <c r="BJ133" s="106"/>
      <c r="BK133" s="106"/>
      <c r="BL133" s="106"/>
    </row>
    <row r="134" spans="2:64" ht="20.25" customHeight="1">
      <c r="B134" s="14"/>
      <c r="C134" s="14"/>
      <c r="D134" s="14"/>
      <c r="E134" s="14"/>
      <c r="F134" s="14"/>
      <c r="G134" s="57"/>
      <c r="H134" s="57"/>
      <c r="I134" s="75"/>
      <c r="J134" s="84"/>
      <c r="K134" s="86" t="s">
        <v>28</v>
      </c>
      <c r="L134" s="86"/>
      <c r="M134" s="98">
        <f>SUMIF($R$18:$R$126,"看護職員D",$BD$18:$BE$126)+SUMIF($S$18:$S$126,"看護職員D",$BD$18:$BE$126)</f>
        <v>0</v>
      </c>
      <c r="N134" s="98"/>
      <c r="O134" s="107">
        <f>SUMIF($R$18:$R$126,"看護職員D",$BF$18:$BG$126)+SUMIF($S$18:$S$126,"看護職員D",$BF$18:$BG$126)</f>
        <v>0</v>
      </c>
      <c r="P134" s="107"/>
      <c r="Q134" s="84"/>
      <c r="R134" s="84"/>
      <c r="S134" s="84"/>
      <c r="T134" s="143">
        <v>0</v>
      </c>
      <c r="U134" s="143"/>
      <c r="V134" s="154">
        <v>0</v>
      </c>
      <c r="W134" s="154"/>
      <c r="X134" s="89"/>
      <c r="Y134" s="193" t="s">
        <v>75</v>
      </c>
      <c r="Z134" s="185"/>
      <c r="AB134" s="75"/>
      <c r="AC134" s="86" t="s">
        <v>28</v>
      </c>
      <c r="AD134" s="86"/>
      <c r="AE134" s="98">
        <f>SUMIF($R$18:$R$126,"介護職員D",$BD$18:$BE$126)+SUMIF($S$18:$S$126,"介護職員D",$BD$18:$BE$126)</f>
        <v>0</v>
      </c>
      <c r="AF134" s="98"/>
      <c r="AG134" s="107">
        <f>SUMIF($R$18:$R$126,"介護職員D",$BF$18:$BG$126)+SUMIF($S$18:$S$126,"介護職員D",$BF$18:$BG$126)</f>
        <v>0</v>
      </c>
      <c r="AH134" s="107"/>
      <c r="AI134" s="84"/>
      <c r="AJ134" s="143">
        <v>0</v>
      </c>
      <c r="AK134" s="143"/>
      <c r="AL134" s="154">
        <v>0</v>
      </c>
      <c r="AM134" s="154"/>
      <c r="AN134" s="89"/>
      <c r="AO134" s="193" t="s">
        <v>75</v>
      </c>
      <c r="AP134" s="185"/>
      <c r="AQ134" s="75"/>
      <c r="AR134" s="75"/>
      <c r="AS134" s="84" t="s">
        <v>210</v>
      </c>
      <c r="AT134" s="84"/>
      <c r="AU134" s="84"/>
      <c r="AV134" s="84"/>
      <c r="AW134" s="84"/>
      <c r="AX134" s="84"/>
      <c r="AY134" s="75"/>
      <c r="AZ134" s="75"/>
      <c r="BA134" s="75"/>
      <c r="BB134" s="75"/>
      <c r="BC134" s="75"/>
      <c r="BD134" s="75"/>
      <c r="BE134" s="75"/>
      <c r="BF134" s="271"/>
      <c r="BG134" s="271"/>
      <c r="BH134" s="106"/>
      <c r="BI134" s="106"/>
      <c r="BJ134" s="106"/>
      <c r="BK134" s="106"/>
      <c r="BL134" s="106"/>
    </row>
    <row r="135" spans="2:64" ht="20.25" customHeight="1">
      <c r="B135" s="14"/>
      <c r="C135" s="14"/>
      <c r="D135" s="14"/>
      <c r="E135" s="14"/>
      <c r="F135" s="14"/>
      <c r="G135" s="57"/>
      <c r="H135" s="57"/>
      <c r="I135" s="75"/>
      <c r="J135" s="84"/>
      <c r="K135" s="86" t="s">
        <v>107</v>
      </c>
      <c r="L135" s="86"/>
      <c r="M135" s="98">
        <f>SUM(M131:N134)</f>
        <v>0</v>
      </c>
      <c r="N135" s="98"/>
      <c r="O135" s="107">
        <f>SUM(O131:P134)</f>
        <v>0</v>
      </c>
      <c r="P135" s="107"/>
      <c r="Q135" s="84"/>
      <c r="R135" s="84"/>
      <c r="S135" s="84"/>
      <c r="T135" s="98">
        <f>SUM(T131:U134)</f>
        <v>0</v>
      </c>
      <c r="U135" s="98"/>
      <c r="V135" s="155">
        <f>SUM(V131:W134)</f>
        <v>0</v>
      </c>
      <c r="W135" s="155"/>
      <c r="X135" s="89"/>
      <c r="Y135" s="194">
        <f>SUM(Y131:Z132)</f>
        <v>0</v>
      </c>
      <c r="Z135" s="202"/>
      <c r="AB135" s="75"/>
      <c r="AC135" s="86" t="s">
        <v>107</v>
      </c>
      <c r="AD135" s="86"/>
      <c r="AE135" s="98">
        <f>SUM(AE131:AF134)</f>
        <v>0</v>
      </c>
      <c r="AF135" s="98"/>
      <c r="AG135" s="107">
        <f>SUM(AG131:AH134)</f>
        <v>0</v>
      </c>
      <c r="AH135" s="107"/>
      <c r="AI135" s="84"/>
      <c r="AJ135" s="98">
        <f>SUM(AJ131:AK134)</f>
        <v>0</v>
      </c>
      <c r="AK135" s="98"/>
      <c r="AL135" s="155">
        <f>SUM(AL131:AM134)</f>
        <v>0</v>
      </c>
      <c r="AM135" s="155"/>
      <c r="AN135" s="89"/>
      <c r="AO135" s="194">
        <f>SUM(AO131:AP132)</f>
        <v>0</v>
      </c>
      <c r="AP135" s="202"/>
      <c r="AQ135" s="75"/>
      <c r="AR135" s="75"/>
      <c r="AS135" s="86" t="s">
        <v>19</v>
      </c>
      <c r="AT135" s="86"/>
      <c r="AU135" s="86" t="s">
        <v>15</v>
      </c>
      <c r="AV135" s="86"/>
      <c r="AW135" s="86"/>
      <c r="AX135" s="86"/>
      <c r="AY135" s="75"/>
      <c r="AZ135" s="75"/>
      <c r="BA135" s="75"/>
      <c r="BB135" s="75"/>
      <c r="BC135" s="75"/>
      <c r="BD135" s="75"/>
      <c r="BE135" s="75"/>
      <c r="BF135" s="271"/>
      <c r="BG135" s="271"/>
      <c r="BH135" s="106"/>
      <c r="BI135" s="106"/>
      <c r="BJ135" s="106"/>
      <c r="BK135" s="106"/>
      <c r="BL135" s="106"/>
    </row>
    <row r="136" spans="2:64" ht="20.25" customHeight="1">
      <c r="B136" s="14"/>
      <c r="C136" s="14"/>
      <c r="D136" s="14"/>
      <c r="E136" s="14"/>
      <c r="F136" s="14"/>
      <c r="G136" s="57"/>
      <c r="H136" s="57"/>
      <c r="I136" s="75"/>
      <c r="J136" s="75"/>
      <c r="K136" s="57"/>
      <c r="L136" s="57"/>
      <c r="M136" s="57"/>
      <c r="N136" s="57"/>
      <c r="O136" s="106"/>
      <c r="P136" s="106"/>
      <c r="Q136" s="106"/>
      <c r="R136" s="106"/>
      <c r="S136" s="106"/>
      <c r="T136" s="142"/>
      <c r="U136" s="142"/>
      <c r="V136" s="142"/>
      <c r="W136" s="166"/>
      <c r="X136" s="182"/>
      <c r="Y136" s="75"/>
      <c r="Z136" s="75"/>
      <c r="AA136" s="75"/>
      <c r="AB136" s="75"/>
      <c r="AC136" s="57"/>
      <c r="AD136" s="57"/>
      <c r="AE136" s="57"/>
      <c r="AF136" s="57"/>
      <c r="AG136" s="106"/>
      <c r="AH136" s="106"/>
      <c r="AI136" s="106"/>
      <c r="AJ136" s="142"/>
      <c r="AK136" s="142"/>
      <c r="AL136" s="142"/>
      <c r="AM136" s="166"/>
      <c r="AN136" s="182"/>
      <c r="AO136" s="75"/>
      <c r="AP136" s="75"/>
      <c r="AQ136" s="75"/>
      <c r="AR136" s="75"/>
      <c r="AS136" s="86" t="s">
        <v>24</v>
      </c>
      <c r="AT136" s="86"/>
      <c r="AU136" s="86" t="s">
        <v>158</v>
      </c>
      <c r="AV136" s="86"/>
      <c r="AW136" s="86"/>
      <c r="AX136" s="86"/>
      <c r="AY136" s="75"/>
      <c r="AZ136" s="75"/>
      <c r="BA136" s="75"/>
      <c r="BB136" s="75"/>
      <c r="BC136" s="75"/>
      <c r="BD136" s="75"/>
      <c r="BE136" s="75"/>
      <c r="BF136" s="271"/>
      <c r="BG136" s="271"/>
      <c r="BH136" s="106"/>
      <c r="BI136" s="106"/>
      <c r="BJ136" s="106"/>
      <c r="BK136" s="106"/>
      <c r="BL136" s="106"/>
    </row>
    <row r="137" spans="2:64" ht="20.25" customHeight="1">
      <c r="B137" s="14"/>
      <c r="C137" s="14"/>
      <c r="D137" s="14"/>
      <c r="E137" s="14"/>
      <c r="F137" s="14"/>
      <c r="G137" s="57"/>
      <c r="H137" s="57"/>
      <c r="I137" s="75"/>
      <c r="J137" s="75"/>
      <c r="K137" s="87" t="s">
        <v>200</v>
      </c>
      <c r="L137" s="84"/>
      <c r="M137" s="84"/>
      <c r="N137" s="84"/>
      <c r="O137" s="84"/>
      <c r="P137" s="84"/>
      <c r="Q137" s="84"/>
      <c r="R137" s="84"/>
      <c r="S137" s="84"/>
      <c r="T137" s="84"/>
      <c r="U137" s="84"/>
      <c r="V137" s="156"/>
      <c r="W137" s="156"/>
      <c r="X137" s="84"/>
      <c r="Y137" s="84"/>
      <c r="Z137" s="84"/>
      <c r="AA137" s="75"/>
      <c r="AB137" s="75"/>
      <c r="AC137" s="87" t="s">
        <v>200</v>
      </c>
      <c r="AD137" s="84"/>
      <c r="AE137" s="84"/>
      <c r="AF137" s="84"/>
      <c r="AG137" s="84"/>
      <c r="AH137" s="84"/>
      <c r="AI137" s="84"/>
      <c r="AJ137" s="84"/>
      <c r="AK137" s="84"/>
      <c r="AL137" s="156"/>
      <c r="AM137" s="156"/>
      <c r="AN137" s="84"/>
      <c r="AO137" s="84"/>
      <c r="AP137" s="84"/>
      <c r="AQ137" s="75"/>
      <c r="AR137" s="75"/>
      <c r="AS137" s="86" t="s">
        <v>11</v>
      </c>
      <c r="AT137" s="86"/>
      <c r="AU137" s="86" t="s">
        <v>159</v>
      </c>
      <c r="AV137" s="86"/>
      <c r="AW137" s="86"/>
      <c r="AX137" s="86"/>
      <c r="AY137" s="75"/>
      <c r="AZ137" s="75"/>
      <c r="BA137" s="75"/>
      <c r="BB137" s="75"/>
      <c r="BC137" s="75"/>
      <c r="BD137" s="75"/>
      <c r="BE137" s="75"/>
      <c r="BF137" s="271"/>
      <c r="BG137" s="271"/>
      <c r="BH137" s="106"/>
      <c r="BI137" s="106"/>
      <c r="BJ137" s="106"/>
      <c r="BK137" s="106"/>
      <c r="BL137" s="106"/>
    </row>
    <row r="138" spans="2:64" ht="20.25" customHeight="1">
      <c r="B138" s="14"/>
      <c r="C138" s="14"/>
      <c r="D138" s="14"/>
      <c r="E138" s="14"/>
      <c r="F138" s="14"/>
      <c r="G138" s="57"/>
      <c r="H138" s="57"/>
      <c r="I138" s="75"/>
      <c r="J138" s="75"/>
      <c r="K138" s="84" t="s">
        <v>201</v>
      </c>
      <c r="L138" s="84"/>
      <c r="M138" s="84"/>
      <c r="N138" s="84"/>
      <c r="O138" s="84"/>
      <c r="P138" s="84" t="s">
        <v>99</v>
      </c>
      <c r="Q138" s="84"/>
      <c r="R138" s="84"/>
      <c r="S138" s="84"/>
      <c r="T138" s="84"/>
      <c r="U138" s="84"/>
      <c r="V138" s="87"/>
      <c r="W138" s="84"/>
      <c r="X138" s="84"/>
      <c r="Y138" s="84"/>
      <c r="Z138" s="84"/>
      <c r="AA138" s="75"/>
      <c r="AB138" s="75"/>
      <c r="AC138" s="84" t="s">
        <v>201</v>
      </c>
      <c r="AD138" s="84"/>
      <c r="AE138" s="84"/>
      <c r="AF138" s="84"/>
      <c r="AG138" s="84"/>
      <c r="AH138" s="84" t="s">
        <v>99</v>
      </c>
      <c r="AI138" s="84"/>
      <c r="AJ138" s="84"/>
      <c r="AK138" s="84"/>
      <c r="AL138" s="87"/>
      <c r="AM138" s="84"/>
      <c r="AN138" s="84"/>
      <c r="AO138" s="84"/>
      <c r="AP138" s="84"/>
      <c r="AQ138" s="75"/>
      <c r="AR138" s="75"/>
      <c r="AS138" s="86" t="s">
        <v>20</v>
      </c>
      <c r="AT138" s="86"/>
      <c r="AU138" s="86" t="s">
        <v>160</v>
      </c>
      <c r="AV138" s="86"/>
      <c r="AW138" s="86"/>
      <c r="AX138" s="86"/>
      <c r="AY138" s="75"/>
      <c r="AZ138" s="75"/>
      <c r="BA138" s="75"/>
      <c r="BB138" s="75"/>
      <c r="BC138" s="75"/>
      <c r="BD138" s="75"/>
      <c r="BE138" s="75"/>
      <c r="BF138" s="271"/>
      <c r="BG138" s="271"/>
      <c r="BH138" s="106"/>
      <c r="BI138" s="106"/>
      <c r="BJ138" s="106"/>
      <c r="BK138" s="106"/>
      <c r="BL138" s="106"/>
    </row>
    <row r="139" spans="2:64" ht="20.25" customHeight="1">
      <c r="B139" s="14"/>
      <c r="C139" s="14"/>
      <c r="D139" s="14"/>
      <c r="E139" s="14"/>
      <c r="F139" s="14"/>
      <c r="G139" s="57"/>
      <c r="H139" s="57"/>
      <c r="I139" s="75"/>
      <c r="J139" s="75"/>
      <c r="K139" s="84" t="str">
        <f>IF($BG$3="計画","対象時間数（週平均）","対象時間数（当月合計）")</f>
        <v>対象時間数（当月合計）</v>
      </c>
      <c r="L139" s="84"/>
      <c r="M139" s="84"/>
      <c r="N139" s="84"/>
      <c r="O139" s="84"/>
      <c r="P139" s="84" t="str">
        <f>IF($BG$3="計画","週に勤務すべき時間数","当月に勤務すべき時間数")</f>
        <v>当月に勤務すべき時間数</v>
      </c>
      <c r="Q139" s="84"/>
      <c r="R139" s="84"/>
      <c r="S139" s="84"/>
      <c r="T139" s="84"/>
      <c r="U139" s="84"/>
      <c r="V139" s="87"/>
      <c r="W139" s="84" t="s">
        <v>202</v>
      </c>
      <c r="X139" s="84"/>
      <c r="Y139" s="84"/>
      <c r="Z139" s="84"/>
      <c r="AA139" s="75"/>
      <c r="AB139" s="75"/>
      <c r="AC139" s="84" t="str">
        <f>IF($BG$3="計画","対象時間数（週平均）","対象時間数（当月合計）")</f>
        <v>対象時間数（当月合計）</v>
      </c>
      <c r="AD139" s="84"/>
      <c r="AE139" s="84"/>
      <c r="AF139" s="84"/>
      <c r="AG139" s="84"/>
      <c r="AH139" s="84" t="str">
        <f>IF($BG$3="計画","週に勤務すべき時間数","当月に勤務すべき時間数")</f>
        <v>当月に勤務すべき時間数</v>
      </c>
      <c r="AI139" s="84"/>
      <c r="AJ139" s="84"/>
      <c r="AK139" s="84"/>
      <c r="AL139" s="87"/>
      <c r="AM139" s="84" t="s">
        <v>202</v>
      </c>
      <c r="AN139" s="84"/>
      <c r="AO139" s="84"/>
      <c r="AP139" s="84"/>
      <c r="AQ139" s="75"/>
      <c r="AR139" s="75"/>
      <c r="AS139" s="86" t="s">
        <v>28</v>
      </c>
      <c r="AT139" s="86"/>
      <c r="AU139" s="86" t="s">
        <v>37</v>
      </c>
      <c r="AV139" s="86"/>
      <c r="AW139" s="86"/>
      <c r="AX139" s="86"/>
      <c r="AY139" s="75"/>
      <c r="AZ139" s="75"/>
      <c r="BA139" s="75"/>
      <c r="BB139" s="75"/>
      <c r="BC139" s="75"/>
      <c r="BD139" s="75"/>
      <c r="BE139" s="75"/>
      <c r="BF139" s="271"/>
      <c r="BG139" s="271"/>
      <c r="BH139" s="106"/>
      <c r="BI139" s="106"/>
      <c r="BJ139" s="106"/>
      <c r="BK139" s="106"/>
      <c r="BL139" s="106"/>
    </row>
    <row r="140" spans="2:64" ht="20.25" customHeight="1">
      <c r="K140" s="88">
        <f>IF($BG$3="計画",V135,T135)</f>
        <v>0</v>
      </c>
      <c r="L140" s="86"/>
      <c r="M140" s="86"/>
      <c r="N140" s="86"/>
      <c r="O140" s="33" t="s">
        <v>172</v>
      </c>
      <c r="P140" s="86">
        <f>IF($BG$3="計画",$G$8,$L$8)</f>
        <v>160</v>
      </c>
      <c r="Q140" s="86"/>
      <c r="R140" s="86"/>
      <c r="S140" s="86"/>
      <c r="T140" s="86"/>
      <c r="U140" s="86"/>
      <c r="V140" s="33" t="s">
        <v>203</v>
      </c>
      <c r="W140" s="113">
        <f>ROUNDDOWN(K140/P140,1)</f>
        <v>0</v>
      </c>
      <c r="X140" s="113"/>
      <c r="Y140" s="113"/>
      <c r="Z140" s="113"/>
      <c r="AC140" s="88">
        <f>IF($BG$3="計画",AL135,AJ135)</f>
        <v>0</v>
      </c>
      <c r="AD140" s="86"/>
      <c r="AE140" s="86"/>
      <c r="AF140" s="86"/>
      <c r="AG140" s="33" t="s">
        <v>172</v>
      </c>
      <c r="AH140" s="86">
        <f>IF($BG$3="計画",$G$8,$L$8)</f>
        <v>160</v>
      </c>
      <c r="AI140" s="86"/>
      <c r="AJ140" s="86"/>
      <c r="AK140" s="86"/>
      <c r="AL140" s="33" t="s">
        <v>203</v>
      </c>
      <c r="AM140" s="113">
        <f>ROUNDDOWN(AC140/AH140,1)</f>
        <v>0</v>
      </c>
      <c r="AN140" s="113"/>
      <c r="AO140" s="113"/>
      <c r="AP140" s="113"/>
    </row>
    <row r="141" spans="2:64" ht="20.25" customHeight="1">
      <c r="K141" s="84"/>
      <c r="L141" s="84"/>
      <c r="M141" s="84"/>
      <c r="N141" s="84"/>
      <c r="O141" s="84"/>
      <c r="P141" s="84"/>
      <c r="Q141" s="84"/>
      <c r="R141" s="84"/>
      <c r="S141" s="84"/>
      <c r="T141" s="84"/>
      <c r="U141" s="84"/>
      <c r="V141" s="87"/>
      <c r="W141" s="84" t="s">
        <v>204</v>
      </c>
      <c r="X141" s="84"/>
      <c r="Y141" s="84"/>
      <c r="Z141" s="84"/>
      <c r="AC141" s="84"/>
      <c r="AD141" s="84"/>
      <c r="AE141" s="84"/>
      <c r="AF141" s="84"/>
      <c r="AG141" s="84"/>
      <c r="AH141" s="84"/>
      <c r="AI141" s="84"/>
      <c r="AJ141" s="84"/>
      <c r="AK141" s="84"/>
      <c r="AL141" s="87"/>
      <c r="AM141" s="84" t="s">
        <v>204</v>
      </c>
      <c r="AN141" s="84"/>
      <c r="AO141" s="84"/>
      <c r="AP141" s="84"/>
    </row>
    <row r="142" spans="2:64" ht="20.25" customHeight="1">
      <c r="K142" s="84" t="s">
        <v>257</v>
      </c>
      <c r="L142" s="84"/>
      <c r="M142" s="84"/>
      <c r="N142" s="84"/>
      <c r="O142" s="84"/>
      <c r="P142" s="84"/>
      <c r="Q142" s="84"/>
      <c r="R142" s="84"/>
      <c r="S142" s="84"/>
      <c r="T142" s="84"/>
      <c r="U142" s="84"/>
      <c r="V142" s="87"/>
      <c r="W142" s="84"/>
      <c r="X142" s="84"/>
      <c r="Y142" s="84"/>
      <c r="Z142" s="84"/>
      <c r="AC142" s="84" t="s">
        <v>258</v>
      </c>
      <c r="AD142" s="84"/>
      <c r="AE142" s="84"/>
      <c r="AF142" s="84"/>
      <c r="AG142" s="84"/>
      <c r="AH142" s="84"/>
      <c r="AI142" s="84"/>
      <c r="AJ142" s="84"/>
      <c r="AK142" s="84"/>
      <c r="AL142" s="87"/>
      <c r="AM142" s="84"/>
      <c r="AN142" s="84"/>
      <c r="AO142" s="84"/>
      <c r="AP142" s="84"/>
    </row>
    <row r="143" spans="2:64" ht="20.25" customHeight="1">
      <c r="K143" s="84" t="s">
        <v>194</v>
      </c>
      <c r="L143" s="84"/>
      <c r="M143" s="84"/>
      <c r="N143" s="84"/>
      <c r="O143" s="84"/>
      <c r="P143" s="84"/>
      <c r="Q143" s="84"/>
      <c r="R143" s="84"/>
      <c r="S143" s="84"/>
      <c r="T143" s="84"/>
      <c r="U143" s="84"/>
      <c r="V143" s="87"/>
      <c r="W143" s="33"/>
      <c r="X143" s="33"/>
      <c r="Y143" s="33"/>
      <c r="Z143" s="33"/>
      <c r="AC143" s="84" t="s">
        <v>194</v>
      </c>
      <c r="AD143" s="84"/>
      <c r="AE143" s="84"/>
      <c r="AF143" s="84"/>
      <c r="AG143" s="84"/>
      <c r="AH143" s="84"/>
      <c r="AI143" s="84"/>
      <c r="AJ143" s="84"/>
      <c r="AK143" s="84"/>
      <c r="AL143" s="87"/>
      <c r="AM143" s="33"/>
      <c r="AN143" s="33"/>
      <c r="AO143" s="33"/>
      <c r="AP143" s="33"/>
    </row>
    <row r="144" spans="2:64" ht="20.25" customHeight="1">
      <c r="K144" s="89" t="s">
        <v>205</v>
      </c>
      <c r="L144" s="89"/>
      <c r="M144" s="89"/>
      <c r="N144" s="89"/>
      <c r="O144" s="89"/>
      <c r="P144" s="84" t="s">
        <v>122</v>
      </c>
      <c r="Q144" s="89"/>
      <c r="R144" s="89"/>
      <c r="S144" s="89"/>
      <c r="T144" s="89"/>
      <c r="U144" s="89"/>
      <c r="V144" s="89"/>
      <c r="W144" s="85" t="s">
        <v>107</v>
      </c>
      <c r="X144" s="85"/>
      <c r="Y144" s="85"/>
      <c r="Z144" s="85"/>
      <c r="AC144" s="89" t="s">
        <v>205</v>
      </c>
      <c r="AD144" s="89"/>
      <c r="AE144" s="89"/>
      <c r="AF144" s="89"/>
      <c r="AG144" s="89"/>
      <c r="AH144" s="84" t="s">
        <v>122</v>
      </c>
      <c r="AI144" s="89"/>
      <c r="AJ144" s="89"/>
      <c r="AK144" s="89"/>
      <c r="AL144" s="89"/>
      <c r="AM144" s="85" t="s">
        <v>107</v>
      </c>
      <c r="AN144" s="85"/>
      <c r="AO144" s="85"/>
      <c r="AP144" s="85"/>
    </row>
    <row r="145" spans="11:42" ht="20.25" customHeight="1">
      <c r="K145" s="86">
        <f>Y135</f>
        <v>0</v>
      </c>
      <c r="L145" s="86"/>
      <c r="M145" s="86"/>
      <c r="N145" s="86"/>
      <c r="O145" s="33" t="s">
        <v>208</v>
      </c>
      <c r="P145" s="113">
        <f>W140</f>
        <v>0</v>
      </c>
      <c r="Q145" s="113"/>
      <c r="R145" s="113"/>
      <c r="S145" s="113"/>
      <c r="T145" s="113"/>
      <c r="U145" s="113"/>
      <c r="V145" s="33" t="s">
        <v>203</v>
      </c>
      <c r="W145" s="167">
        <f>ROUNDDOWN(K145+P145,1)</f>
        <v>0</v>
      </c>
      <c r="X145" s="167"/>
      <c r="Y145" s="167"/>
      <c r="Z145" s="167"/>
      <c r="AA145" s="206"/>
      <c r="AB145" s="206"/>
      <c r="AC145" s="212">
        <f>AO135</f>
        <v>0</v>
      </c>
      <c r="AD145" s="212"/>
      <c r="AE145" s="212"/>
      <c r="AF145" s="212"/>
      <c r="AG145" s="14" t="s">
        <v>208</v>
      </c>
      <c r="AH145" s="231">
        <f>AM140</f>
        <v>0</v>
      </c>
      <c r="AI145" s="231"/>
      <c r="AJ145" s="231"/>
      <c r="AK145" s="231"/>
      <c r="AL145" s="14" t="s">
        <v>203</v>
      </c>
      <c r="AM145" s="167">
        <f>ROUNDDOWN(AC145+AH145,1)</f>
        <v>0</v>
      </c>
      <c r="AN145" s="167"/>
      <c r="AO145" s="167"/>
      <c r="AP145" s="167"/>
    </row>
    <row r="146" spans="11:42" ht="20.25" customHeight="1"/>
    <row r="147" spans="11:42" ht="20.25" customHeight="1"/>
    <row r="148" spans="11:42" ht="20.25" customHeight="1"/>
    <row r="149" spans="11:42" ht="20.25" customHeight="1"/>
    <row r="150" spans="11:42" ht="20.25" customHeight="1"/>
    <row r="151" spans="11:42" ht="20.25" customHeight="1"/>
    <row r="152" spans="11:42" ht="20.25" customHeight="1"/>
    <row r="153" spans="11:42" ht="20.25" customHeight="1"/>
    <row r="154" spans="11:42" ht="20.25" customHeight="1"/>
    <row r="155" spans="11:42" ht="20.25" customHeight="1"/>
    <row r="156" spans="11:42" ht="20.25" customHeight="1"/>
    <row r="157" spans="11:42" ht="20.25" customHeight="1"/>
    <row r="158" spans="11:42" ht="20.25" customHeight="1"/>
    <row r="159" spans="11:42" ht="20.25" customHeight="1"/>
    <row r="160" spans="11:42" ht="20.25" customHeight="1"/>
    <row r="161" ht="20.25" customHeight="1"/>
    <row r="162" ht="20.25" customHeight="1"/>
    <row r="163" ht="20.25" customHeight="1"/>
    <row r="164" ht="20.25" customHeight="1"/>
    <row r="165" ht="20.25" customHeight="1"/>
    <row r="192" spans="1:61">
      <c r="A192" s="1"/>
      <c r="B192" s="1"/>
      <c r="C192" s="1"/>
      <c r="D192" s="1"/>
      <c r="E192" s="1"/>
      <c r="F192" s="1"/>
      <c r="G192" s="48"/>
      <c r="H192" s="48"/>
      <c r="I192" s="48"/>
      <c r="J192" s="48"/>
      <c r="K192" s="90"/>
      <c r="L192" s="90"/>
      <c r="M192" s="90"/>
      <c r="N192" s="90"/>
      <c r="O192" s="90"/>
      <c r="P192" s="90"/>
      <c r="Q192" s="90"/>
      <c r="R192" s="90"/>
      <c r="S192" s="90"/>
      <c r="T192" s="90"/>
      <c r="U192" s="90"/>
      <c r="V192" s="90"/>
      <c r="W192" s="90"/>
      <c r="X192" s="90"/>
      <c r="Y192" s="90"/>
      <c r="Z192" s="90"/>
      <c r="AA192" s="90"/>
      <c r="AB192" s="90"/>
      <c r="AC192" s="90"/>
      <c r="AD192" s="90"/>
      <c r="AE192" s="90"/>
      <c r="AF192" s="90"/>
      <c r="AG192" s="90"/>
      <c r="AH192" s="90"/>
      <c r="AI192" s="90"/>
      <c r="AJ192" s="90"/>
      <c r="AK192" s="90"/>
      <c r="AL192" s="90"/>
      <c r="AM192" s="90"/>
      <c r="AN192" s="90"/>
      <c r="AO192" s="90"/>
      <c r="AP192" s="90"/>
      <c r="AQ192" s="90"/>
      <c r="AR192" s="90"/>
      <c r="AS192" s="90"/>
      <c r="AT192" s="90"/>
      <c r="AU192" s="90"/>
      <c r="AV192" s="90"/>
      <c r="AW192" s="90"/>
      <c r="AX192" s="90"/>
      <c r="AY192" s="90"/>
      <c r="AZ192" s="90"/>
      <c r="BA192" s="90"/>
      <c r="BB192" s="90"/>
      <c r="BC192" s="90"/>
      <c r="BD192" s="90"/>
      <c r="BE192" s="90"/>
      <c r="BF192" s="90"/>
      <c r="BG192" s="90"/>
      <c r="BH192" s="90"/>
      <c r="BI192" s="90"/>
    </row>
    <row r="193" spans="1:61">
      <c r="A193" s="1"/>
      <c r="B193" s="1"/>
      <c r="C193" s="1"/>
      <c r="D193" s="1"/>
      <c r="E193" s="1"/>
      <c r="F193" s="1"/>
      <c r="G193" s="48"/>
      <c r="H193" s="48"/>
      <c r="I193" s="48"/>
      <c r="J193" s="48"/>
      <c r="K193" s="90"/>
      <c r="L193" s="90"/>
      <c r="M193" s="90"/>
      <c r="N193" s="90"/>
      <c r="O193" s="90"/>
      <c r="P193" s="90"/>
      <c r="Q193" s="90"/>
      <c r="R193" s="90"/>
      <c r="S193" s="90"/>
      <c r="T193" s="90"/>
      <c r="U193" s="90"/>
      <c r="V193" s="90"/>
      <c r="W193" s="90"/>
      <c r="X193" s="90"/>
      <c r="Y193" s="90"/>
      <c r="Z193" s="90"/>
      <c r="AA193" s="90"/>
      <c r="AB193" s="90"/>
      <c r="AC193" s="90"/>
      <c r="AD193" s="90"/>
      <c r="AE193" s="90"/>
      <c r="AF193" s="90"/>
      <c r="AG193" s="90"/>
      <c r="AH193" s="90"/>
      <c r="AI193" s="90"/>
      <c r="AJ193" s="90"/>
      <c r="AK193" s="90"/>
      <c r="AL193" s="90"/>
      <c r="AM193" s="90"/>
      <c r="AN193" s="90"/>
      <c r="AO193" s="90"/>
      <c r="AP193" s="90"/>
      <c r="AQ193" s="90"/>
      <c r="AR193" s="90"/>
      <c r="AS193" s="90"/>
      <c r="AT193" s="90"/>
      <c r="AU193" s="90"/>
      <c r="AV193" s="90"/>
      <c r="AW193" s="90"/>
      <c r="AX193" s="90"/>
      <c r="AY193" s="90"/>
      <c r="AZ193" s="90"/>
      <c r="BA193" s="90"/>
      <c r="BB193" s="90"/>
      <c r="BC193" s="90"/>
      <c r="BD193" s="90"/>
      <c r="BE193" s="90"/>
      <c r="BF193" s="90"/>
      <c r="BG193" s="90"/>
      <c r="BH193" s="90"/>
      <c r="BI193" s="90"/>
    </row>
    <row r="194" spans="1:61">
      <c r="A194" s="1"/>
      <c r="B194" s="1"/>
      <c r="C194" s="1"/>
      <c r="D194" s="1"/>
      <c r="E194" s="1"/>
      <c r="F194" s="1"/>
      <c r="G194" s="58"/>
      <c r="H194" s="58"/>
      <c r="I194" s="58"/>
      <c r="J194" s="58"/>
      <c r="K194" s="48"/>
      <c r="L194" s="48"/>
      <c r="M194" s="1"/>
      <c r="N194" s="1"/>
      <c r="O194" s="1"/>
      <c r="P194" s="1"/>
      <c r="Q194" s="1"/>
      <c r="R194" s="1"/>
      <c r="S194" s="1"/>
      <c r="T194" s="1"/>
    </row>
    <row r="195" spans="1:61">
      <c r="A195" s="1"/>
      <c r="B195" s="1"/>
      <c r="C195" s="1"/>
      <c r="D195" s="1"/>
      <c r="E195" s="1"/>
      <c r="F195" s="1"/>
      <c r="G195" s="58"/>
      <c r="H195" s="58"/>
      <c r="I195" s="58"/>
      <c r="J195" s="58"/>
      <c r="K195" s="48"/>
      <c r="L195" s="48"/>
      <c r="M195" s="1"/>
      <c r="N195" s="1"/>
      <c r="O195" s="1"/>
      <c r="P195" s="1"/>
      <c r="Q195" s="1"/>
      <c r="R195" s="1"/>
      <c r="S195" s="1"/>
      <c r="T195" s="1"/>
    </row>
    <row r="196" spans="1:61">
      <c r="G196" s="48"/>
      <c r="H196" s="48"/>
      <c r="I196" s="48"/>
      <c r="J196" s="48"/>
    </row>
    <row r="197" spans="1:61">
      <c r="G197" s="48"/>
      <c r="H197" s="48"/>
      <c r="I197" s="48"/>
      <c r="J197" s="48"/>
    </row>
    <row r="198" spans="1:61">
      <c r="G198" s="48"/>
      <c r="H198" s="48"/>
      <c r="I198" s="48"/>
      <c r="J198" s="48"/>
    </row>
    <row r="199" spans="1:61">
      <c r="G199" s="48"/>
      <c r="H199" s="48"/>
      <c r="I199" s="48"/>
      <c r="J199" s="48"/>
    </row>
  </sheetData>
  <sheetProtection sheet="1" deleteRows="0"/>
  <mergeCells count="647">
    <mergeCell ref="AV1:BK1"/>
    <mergeCell ref="AB2:AC2"/>
    <mergeCell ref="AE2:AF2"/>
    <mergeCell ref="AI2:AJ2"/>
    <mergeCell ref="AV2:BK2"/>
    <mergeCell ref="BG3:BJ3"/>
    <mergeCell ref="AP6:AQ6"/>
    <mergeCell ref="BD6:BE6"/>
    <mergeCell ref="C8:D8"/>
    <mergeCell ref="G8:H8"/>
    <mergeCell ref="L8:M8"/>
    <mergeCell ref="AA8:AC8"/>
    <mergeCell ref="AE8:AG8"/>
    <mergeCell ref="AT8:AU8"/>
    <mergeCell ref="BH8:BI8"/>
    <mergeCell ref="Y9:Z9"/>
    <mergeCell ref="AA9:AC9"/>
    <mergeCell ref="AE9:AG9"/>
    <mergeCell ref="L10:M10"/>
    <mergeCell ref="AT10:AU10"/>
    <mergeCell ref="BH10:BI10"/>
    <mergeCell ref="Y13:BC13"/>
    <mergeCell ref="Y14:AE14"/>
    <mergeCell ref="AF14:AL14"/>
    <mergeCell ref="AM14:AS14"/>
    <mergeCell ref="AT14:AZ14"/>
    <mergeCell ref="BA14:BC14"/>
    <mergeCell ref="BD18:BE18"/>
    <mergeCell ref="BF18:BG18"/>
    <mergeCell ref="BD19:BE19"/>
    <mergeCell ref="BF19:BG19"/>
    <mergeCell ref="BD20:BE20"/>
    <mergeCell ref="BF20:BG20"/>
    <mergeCell ref="BD21:BE21"/>
    <mergeCell ref="BF21:BG21"/>
    <mergeCell ref="BD22:BE22"/>
    <mergeCell ref="BF22:BG22"/>
    <mergeCell ref="BD23:BE23"/>
    <mergeCell ref="BF23:BG23"/>
    <mergeCell ref="BD24:BE24"/>
    <mergeCell ref="BF24:BG24"/>
    <mergeCell ref="BD25:BE25"/>
    <mergeCell ref="BF25:BG25"/>
    <mergeCell ref="BD26:BE26"/>
    <mergeCell ref="BF26:BG26"/>
    <mergeCell ref="BD27:BE27"/>
    <mergeCell ref="BF27:BG27"/>
    <mergeCell ref="BD28:BE28"/>
    <mergeCell ref="BF28:BG28"/>
    <mergeCell ref="BD29:BE29"/>
    <mergeCell ref="BF29:BG29"/>
    <mergeCell ref="BD30:BE30"/>
    <mergeCell ref="BF30:BG30"/>
    <mergeCell ref="BD31:BE31"/>
    <mergeCell ref="BF31:BG31"/>
    <mergeCell ref="BD32:BE32"/>
    <mergeCell ref="BF32:BG32"/>
    <mergeCell ref="BD33:BE33"/>
    <mergeCell ref="BF33:BG33"/>
    <mergeCell ref="BD34:BE34"/>
    <mergeCell ref="BF34:BG34"/>
    <mergeCell ref="BD35:BE35"/>
    <mergeCell ref="BF35:BG35"/>
    <mergeCell ref="BD36:BE36"/>
    <mergeCell ref="BF36:BG36"/>
    <mergeCell ref="BD37:BE37"/>
    <mergeCell ref="BF37:BG37"/>
    <mergeCell ref="BD38:BE38"/>
    <mergeCell ref="BF38:BG38"/>
    <mergeCell ref="BD39:BE39"/>
    <mergeCell ref="BF39:BG39"/>
    <mergeCell ref="BD40:BE40"/>
    <mergeCell ref="BF40:BG40"/>
    <mergeCell ref="BD41:BE41"/>
    <mergeCell ref="BF41:BG41"/>
    <mergeCell ref="BD42:BE42"/>
    <mergeCell ref="BF42:BG42"/>
    <mergeCell ref="BD43:BE43"/>
    <mergeCell ref="BF43:BG43"/>
    <mergeCell ref="BD44:BE44"/>
    <mergeCell ref="BF44:BG44"/>
    <mergeCell ref="BD45:BE45"/>
    <mergeCell ref="BF45:BG45"/>
    <mergeCell ref="BD46:BE46"/>
    <mergeCell ref="BF46:BG46"/>
    <mergeCell ref="BD47:BE47"/>
    <mergeCell ref="BF47:BG47"/>
    <mergeCell ref="BD48:BE48"/>
    <mergeCell ref="BF48:BG48"/>
    <mergeCell ref="BD49:BE49"/>
    <mergeCell ref="BF49:BG49"/>
    <mergeCell ref="BD50:BE50"/>
    <mergeCell ref="BF50:BG50"/>
    <mergeCell ref="BD51:BE51"/>
    <mergeCell ref="BF51:BG51"/>
    <mergeCell ref="BD52:BE52"/>
    <mergeCell ref="BF52:BG52"/>
    <mergeCell ref="BD53:BE53"/>
    <mergeCell ref="BF53:BG53"/>
    <mergeCell ref="BD54:BE54"/>
    <mergeCell ref="BF54:BG54"/>
    <mergeCell ref="BD55:BE55"/>
    <mergeCell ref="BF55:BG55"/>
    <mergeCell ref="BD56:BE56"/>
    <mergeCell ref="BF56:BG56"/>
    <mergeCell ref="BD57:BE57"/>
    <mergeCell ref="BF57:BG57"/>
    <mergeCell ref="BD58:BE58"/>
    <mergeCell ref="BF58:BG58"/>
    <mergeCell ref="BD59:BE59"/>
    <mergeCell ref="BF59:BG59"/>
    <mergeCell ref="BD60:BE60"/>
    <mergeCell ref="BF60:BG60"/>
    <mergeCell ref="BD61:BE61"/>
    <mergeCell ref="BF61:BG61"/>
    <mergeCell ref="BD62:BE62"/>
    <mergeCell ref="BF62:BG62"/>
    <mergeCell ref="BD63:BE63"/>
    <mergeCell ref="BF63:BG63"/>
    <mergeCell ref="BD64:BE64"/>
    <mergeCell ref="BF64:BG64"/>
    <mergeCell ref="BD65:BE65"/>
    <mergeCell ref="BF65:BG65"/>
    <mergeCell ref="BD66:BE66"/>
    <mergeCell ref="BF66:BG66"/>
    <mergeCell ref="BD67:BE67"/>
    <mergeCell ref="BF67:BG67"/>
    <mergeCell ref="BD68:BE68"/>
    <mergeCell ref="BF68:BG68"/>
    <mergeCell ref="BD69:BE69"/>
    <mergeCell ref="BF69:BG69"/>
    <mergeCell ref="BD70:BE70"/>
    <mergeCell ref="BF70:BG70"/>
    <mergeCell ref="BD71:BE71"/>
    <mergeCell ref="BF71:BG71"/>
    <mergeCell ref="BD72:BE72"/>
    <mergeCell ref="BF72:BG72"/>
    <mergeCell ref="BD73:BE73"/>
    <mergeCell ref="BF73:BG73"/>
    <mergeCell ref="BD74:BE74"/>
    <mergeCell ref="BF74:BG74"/>
    <mergeCell ref="BD75:BE75"/>
    <mergeCell ref="BF75:BG75"/>
    <mergeCell ref="BD76:BE76"/>
    <mergeCell ref="BF76:BG76"/>
    <mergeCell ref="BD77:BE77"/>
    <mergeCell ref="BF77:BG77"/>
    <mergeCell ref="BD78:BE78"/>
    <mergeCell ref="BF78:BG78"/>
    <mergeCell ref="BD79:BE79"/>
    <mergeCell ref="BF79:BG79"/>
    <mergeCell ref="BD80:BE80"/>
    <mergeCell ref="BF80:BG80"/>
    <mergeCell ref="BD81:BE81"/>
    <mergeCell ref="BF81:BG81"/>
    <mergeCell ref="BD82:BE82"/>
    <mergeCell ref="BF82:BG82"/>
    <mergeCell ref="BD83:BE83"/>
    <mergeCell ref="BF83:BG83"/>
    <mergeCell ref="BD84:BE84"/>
    <mergeCell ref="BF84:BG84"/>
    <mergeCell ref="BD85:BE85"/>
    <mergeCell ref="BF85:BG85"/>
    <mergeCell ref="BD86:BE86"/>
    <mergeCell ref="BF86:BG86"/>
    <mergeCell ref="BD87:BE87"/>
    <mergeCell ref="BF87:BG87"/>
    <mergeCell ref="BD88:BE88"/>
    <mergeCell ref="BF88:BG88"/>
    <mergeCell ref="BD89:BE89"/>
    <mergeCell ref="BF89:BG89"/>
    <mergeCell ref="BD90:BE90"/>
    <mergeCell ref="BF90:BG90"/>
    <mergeCell ref="BD91:BE91"/>
    <mergeCell ref="BF91:BG91"/>
    <mergeCell ref="BD92:BE92"/>
    <mergeCell ref="BF92:BG92"/>
    <mergeCell ref="BD93:BE93"/>
    <mergeCell ref="BF93:BG93"/>
    <mergeCell ref="BD94:BE94"/>
    <mergeCell ref="BF94:BG94"/>
    <mergeCell ref="BD95:BE95"/>
    <mergeCell ref="BF95:BG95"/>
    <mergeCell ref="BD96:BE96"/>
    <mergeCell ref="BF96:BG96"/>
    <mergeCell ref="BD97:BE97"/>
    <mergeCell ref="BF97:BG97"/>
    <mergeCell ref="BD98:BE98"/>
    <mergeCell ref="BF98:BG98"/>
    <mergeCell ref="BD99:BE99"/>
    <mergeCell ref="BF99:BG99"/>
    <mergeCell ref="BD100:BE100"/>
    <mergeCell ref="BF100:BG100"/>
    <mergeCell ref="BD101:BE101"/>
    <mergeCell ref="BF101:BG101"/>
    <mergeCell ref="BD102:BE102"/>
    <mergeCell ref="BF102:BG102"/>
    <mergeCell ref="BD103:BE103"/>
    <mergeCell ref="BF103:BG103"/>
    <mergeCell ref="BD104:BE104"/>
    <mergeCell ref="BF104:BG104"/>
    <mergeCell ref="BD105:BE105"/>
    <mergeCell ref="BF105:BG105"/>
    <mergeCell ref="BD106:BE106"/>
    <mergeCell ref="BF106:BG106"/>
    <mergeCell ref="BD107:BE107"/>
    <mergeCell ref="BF107:BG107"/>
    <mergeCell ref="BD108:BE108"/>
    <mergeCell ref="BF108:BG108"/>
    <mergeCell ref="BD109:BE109"/>
    <mergeCell ref="BF109:BG109"/>
    <mergeCell ref="BD110:BE110"/>
    <mergeCell ref="BF110:BG110"/>
    <mergeCell ref="BD111:BE111"/>
    <mergeCell ref="BF111:BG111"/>
    <mergeCell ref="BD112:BE112"/>
    <mergeCell ref="BF112:BG112"/>
    <mergeCell ref="BD113:BE113"/>
    <mergeCell ref="BF113:BG113"/>
    <mergeCell ref="BD114:BE114"/>
    <mergeCell ref="BF114:BG114"/>
    <mergeCell ref="BD115:BE115"/>
    <mergeCell ref="BF115:BG115"/>
    <mergeCell ref="BD116:BE116"/>
    <mergeCell ref="BF116:BG116"/>
    <mergeCell ref="BD117:BE117"/>
    <mergeCell ref="BF117:BG117"/>
    <mergeCell ref="BD118:BE118"/>
    <mergeCell ref="BF118:BG118"/>
    <mergeCell ref="BD119:BE119"/>
    <mergeCell ref="BF119:BG119"/>
    <mergeCell ref="BD120:BE120"/>
    <mergeCell ref="BF120:BG120"/>
    <mergeCell ref="BD121:BE121"/>
    <mergeCell ref="BF121:BG121"/>
    <mergeCell ref="BD122:BE122"/>
    <mergeCell ref="BF122:BG122"/>
    <mergeCell ref="BD123:BE123"/>
    <mergeCell ref="BF123:BG123"/>
    <mergeCell ref="BD124:BE124"/>
    <mergeCell ref="BF124:BG124"/>
    <mergeCell ref="BD125:BE125"/>
    <mergeCell ref="BF125:BG125"/>
    <mergeCell ref="M129:P129"/>
    <mergeCell ref="T129:W129"/>
    <mergeCell ref="AE129:AH129"/>
    <mergeCell ref="AJ129:AM129"/>
    <mergeCell ref="M130:N130"/>
    <mergeCell ref="O130:P130"/>
    <mergeCell ref="T130:U130"/>
    <mergeCell ref="V130:W130"/>
    <mergeCell ref="AE130:AF130"/>
    <mergeCell ref="AG130:AH130"/>
    <mergeCell ref="AJ130:AK130"/>
    <mergeCell ref="AL130:AM130"/>
    <mergeCell ref="BC130:BF130"/>
    <mergeCell ref="K131:L131"/>
    <mergeCell ref="M131:N131"/>
    <mergeCell ref="O131:P131"/>
    <mergeCell ref="T131:U131"/>
    <mergeCell ref="V131:W131"/>
    <mergeCell ref="Y131:Z131"/>
    <mergeCell ref="AC131:AD131"/>
    <mergeCell ref="AE131:AF131"/>
    <mergeCell ref="AG131:AH131"/>
    <mergeCell ref="AJ131:AK131"/>
    <mergeCell ref="AL131:AM131"/>
    <mergeCell ref="AO131:AP131"/>
    <mergeCell ref="AS131:AV131"/>
    <mergeCell ref="AX131:BA131"/>
    <mergeCell ref="BC131:BF131"/>
    <mergeCell ref="K132:L132"/>
    <mergeCell ref="M132:N132"/>
    <mergeCell ref="O132:P132"/>
    <mergeCell ref="T132:U132"/>
    <mergeCell ref="V132:W132"/>
    <mergeCell ref="Y132:Z132"/>
    <mergeCell ref="AC132:AD132"/>
    <mergeCell ref="AE132:AF132"/>
    <mergeCell ref="AG132:AH132"/>
    <mergeCell ref="AJ132:AK132"/>
    <mergeCell ref="AL132:AM132"/>
    <mergeCell ref="AO132:AP132"/>
    <mergeCell ref="K133:L133"/>
    <mergeCell ref="M133:N133"/>
    <mergeCell ref="O133:P133"/>
    <mergeCell ref="T133:U133"/>
    <mergeCell ref="V133:W133"/>
    <mergeCell ref="Y133:Z133"/>
    <mergeCell ref="AC133:AD133"/>
    <mergeCell ref="AE133:AF133"/>
    <mergeCell ref="AG133:AH133"/>
    <mergeCell ref="AJ133:AK133"/>
    <mergeCell ref="AL133:AM133"/>
    <mergeCell ref="AO133:AP133"/>
    <mergeCell ref="K134:L134"/>
    <mergeCell ref="M134:N134"/>
    <mergeCell ref="O134:P134"/>
    <mergeCell ref="T134:U134"/>
    <mergeCell ref="V134:W134"/>
    <mergeCell ref="Y134:Z134"/>
    <mergeCell ref="AC134:AD134"/>
    <mergeCell ref="AE134:AF134"/>
    <mergeCell ref="AG134:AH134"/>
    <mergeCell ref="AJ134:AK134"/>
    <mergeCell ref="AL134:AM134"/>
    <mergeCell ref="AO134:AP134"/>
    <mergeCell ref="K135:L135"/>
    <mergeCell ref="M135:N135"/>
    <mergeCell ref="O135:P135"/>
    <mergeCell ref="T135:U135"/>
    <mergeCell ref="V135:W135"/>
    <mergeCell ref="Y135:Z135"/>
    <mergeCell ref="AC135:AD135"/>
    <mergeCell ref="AE135:AF135"/>
    <mergeCell ref="AG135:AH135"/>
    <mergeCell ref="AJ135:AK135"/>
    <mergeCell ref="AL135:AM135"/>
    <mergeCell ref="AO135:AP135"/>
    <mergeCell ref="AS135:AT135"/>
    <mergeCell ref="AU135:AX135"/>
    <mergeCell ref="AS136:AT136"/>
    <mergeCell ref="AU136:AX136"/>
    <mergeCell ref="AS137:AT137"/>
    <mergeCell ref="AU137:AX137"/>
    <mergeCell ref="AS138:AT138"/>
    <mergeCell ref="AU138:AX138"/>
    <mergeCell ref="AS139:AT139"/>
    <mergeCell ref="AU139:AX139"/>
    <mergeCell ref="K140:N140"/>
    <mergeCell ref="P140:U140"/>
    <mergeCell ref="W140:Z140"/>
    <mergeCell ref="AC140:AF140"/>
    <mergeCell ref="AH140:AK140"/>
    <mergeCell ref="AM140:AP140"/>
    <mergeCell ref="W143:Z143"/>
    <mergeCell ref="AM143:AP143"/>
    <mergeCell ref="W144:Z144"/>
    <mergeCell ref="AM144:AP144"/>
    <mergeCell ref="K145:N145"/>
    <mergeCell ref="P145:U145"/>
    <mergeCell ref="W145:Z145"/>
    <mergeCell ref="AC145:AF145"/>
    <mergeCell ref="AH145:AK145"/>
    <mergeCell ref="AM145:AP145"/>
    <mergeCell ref="A1:Z2"/>
    <mergeCell ref="B13:B17"/>
    <mergeCell ref="C13:C17"/>
    <mergeCell ref="D13:F17"/>
    <mergeCell ref="G13:H17"/>
    <mergeCell ref="I13:J17"/>
    <mergeCell ref="K13:N17"/>
    <mergeCell ref="O13:Q17"/>
    <mergeCell ref="T13:X17"/>
    <mergeCell ref="BD13:BE17"/>
    <mergeCell ref="BF13:BG17"/>
    <mergeCell ref="BH13:BL17"/>
    <mergeCell ref="B18:B20"/>
    <mergeCell ref="C18:C20"/>
    <mergeCell ref="D18:F20"/>
    <mergeCell ref="G18:H20"/>
    <mergeCell ref="I18:J20"/>
    <mergeCell ref="K18:N20"/>
    <mergeCell ref="O18:Q20"/>
    <mergeCell ref="BH18:BL20"/>
    <mergeCell ref="B21:B23"/>
    <mergeCell ref="C21:C23"/>
    <mergeCell ref="D21:F23"/>
    <mergeCell ref="G21:H23"/>
    <mergeCell ref="I21:J23"/>
    <mergeCell ref="K21:N23"/>
    <mergeCell ref="O21:Q23"/>
    <mergeCell ref="BH21:BL23"/>
    <mergeCell ref="B24:B26"/>
    <mergeCell ref="C24:C26"/>
    <mergeCell ref="D24:F26"/>
    <mergeCell ref="G24:H26"/>
    <mergeCell ref="I24:J26"/>
    <mergeCell ref="K24:N26"/>
    <mergeCell ref="O24:Q26"/>
    <mergeCell ref="BH24:BL26"/>
    <mergeCell ref="B27:B29"/>
    <mergeCell ref="C27:C29"/>
    <mergeCell ref="D27:F29"/>
    <mergeCell ref="G27:H29"/>
    <mergeCell ref="I27:J29"/>
    <mergeCell ref="K27:N29"/>
    <mergeCell ref="O27:Q29"/>
    <mergeCell ref="BH27:BL29"/>
    <mergeCell ref="B30:B32"/>
    <mergeCell ref="C30:C32"/>
    <mergeCell ref="D30:F32"/>
    <mergeCell ref="G30:H32"/>
    <mergeCell ref="I30:J32"/>
    <mergeCell ref="K30:N32"/>
    <mergeCell ref="O30:Q32"/>
    <mergeCell ref="BH30:BL32"/>
    <mergeCell ref="B33:B35"/>
    <mergeCell ref="C33:C35"/>
    <mergeCell ref="D33:F35"/>
    <mergeCell ref="G33:H35"/>
    <mergeCell ref="I33:J35"/>
    <mergeCell ref="K33:N35"/>
    <mergeCell ref="O33:Q35"/>
    <mergeCell ref="BH33:BL35"/>
    <mergeCell ref="B36:B38"/>
    <mergeCell ref="C36:C38"/>
    <mergeCell ref="D36:F38"/>
    <mergeCell ref="G36:H38"/>
    <mergeCell ref="I36:J38"/>
    <mergeCell ref="K36:N38"/>
    <mergeCell ref="O36:Q38"/>
    <mergeCell ref="BH36:BL38"/>
    <mergeCell ref="B39:B41"/>
    <mergeCell ref="C39:C41"/>
    <mergeCell ref="D39:F41"/>
    <mergeCell ref="G39:H41"/>
    <mergeCell ref="I39:J41"/>
    <mergeCell ref="K39:N41"/>
    <mergeCell ref="O39:Q41"/>
    <mergeCell ref="BH39:BL41"/>
    <mergeCell ref="B42:B44"/>
    <mergeCell ref="C42:C44"/>
    <mergeCell ref="D42:F44"/>
    <mergeCell ref="G42:H44"/>
    <mergeCell ref="I42:J44"/>
    <mergeCell ref="K42:N44"/>
    <mergeCell ref="O42:Q44"/>
    <mergeCell ref="BH42:BL44"/>
    <mergeCell ref="B45:B47"/>
    <mergeCell ref="C45:C47"/>
    <mergeCell ref="D45:F47"/>
    <mergeCell ref="G45:H47"/>
    <mergeCell ref="I45:J47"/>
    <mergeCell ref="K45:N47"/>
    <mergeCell ref="O45:Q47"/>
    <mergeCell ref="BH45:BL47"/>
    <mergeCell ref="B48:B50"/>
    <mergeCell ref="C48:C50"/>
    <mergeCell ref="D48:F50"/>
    <mergeCell ref="G48:H50"/>
    <mergeCell ref="I48:J50"/>
    <mergeCell ref="K48:N50"/>
    <mergeCell ref="O48:Q50"/>
    <mergeCell ref="BH48:BL50"/>
    <mergeCell ref="B51:B53"/>
    <mergeCell ref="C51:C53"/>
    <mergeCell ref="D51:F53"/>
    <mergeCell ref="G51:H53"/>
    <mergeCell ref="I51:J53"/>
    <mergeCell ref="K51:N53"/>
    <mergeCell ref="O51:Q53"/>
    <mergeCell ref="BH51:BL53"/>
    <mergeCell ref="B54:B56"/>
    <mergeCell ref="C54:C56"/>
    <mergeCell ref="D54:F56"/>
    <mergeCell ref="G54:H56"/>
    <mergeCell ref="I54:J56"/>
    <mergeCell ref="K54:N56"/>
    <mergeCell ref="O54:Q56"/>
    <mergeCell ref="BH54:BL56"/>
    <mergeCell ref="B57:B59"/>
    <mergeCell ref="C57:C59"/>
    <mergeCell ref="D57:F59"/>
    <mergeCell ref="G57:H59"/>
    <mergeCell ref="I57:J59"/>
    <mergeCell ref="K57:N59"/>
    <mergeCell ref="O57:Q59"/>
    <mergeCell ref="BH57:BL59"/>
    <mergeCell ref="B60:B62"/>
    <mergeCell ref="C60:C62"/>
    <mergeCell ref="D60:F62"/>
    <mergeCell ref="G60:H62"/>
    <mergeCell ref="I60:J62"/>
    <mergeCell ref="K60:N62"/>
    <mergeCell ref="O60:Q62"/>
    <mergeCell ref="BH60:BL62"/>
    <mergeCell ref="B63:B65"/>
    <mergeCell ref="C63:C65"/>
    <mergeCell ref="D63:F65"/>
    <mergeCell ref="G63:H65"/>
    <mergeCell ref="I63:J65"/>
    <mergeCell ref="K63:N65"/>
    <mergeCell ref="O63:Q65"/>
    <mergeCell ref="BH63:BL65"/>
    <mergeCell ref="B66:B68"/>
    <mergeCell ref="C66:C68"/>
    <mergeCell ref="D66:F68"/>
    <mergeCell ref="G66:H68"/>
    <mergeCell ref="I66:J68"/>
    <mergeCell ref="K66:N68"/>
    <mergeCell ref="O66:Q68"/>
    <mergeCell ref="BH66:BL68"/>
    <mergeCell ref="B69:B71"/>
    <mergeCell ref="C69:C71"/>
    <mergeCell ref="D69:F71"/>
    <mergeCell ref="G69:H71"/>
    <mergeCell ref="I69:J71"/>
    <mergeCell ref="K69:N71"/>
    <mergeCell ref="O69:Q71"/>
    <mergeCell ref="BH69:BL71"/>
    <mergeCell ref="B72:B74"/>
    <mergeCell ref="C72:C74"/>
    <mergeCell ref="D72:F74"/>
    <mergeCell ref="G72:H74"/>
    <mergeCell ref="I72:J74"/>
    <mergeCell ref="K72:N74"/>
    <mergeCell ref="O72:Q74"/>
    <mergeCell ref="BH72:BL74"/>
    <mergeCell ref="B75:B77"/>
    <mergeCell ref="C75:C77"/>
    <mergeCell ref="D75:F77"/>
    <mergeCell ref="G75:H77"/>
    <mergeCell ref="I75:J77"/>
    <mergeCell ref="K75:N77"/>
    <mergeCell ref="O75:Q77"/>
    <mergeCell ref="BH75:BL77"/>
    <mergeCell ref="B78:B80"/>
    <mergeCell ref="C78:C80"/>
    <mergeCell ref="D78:F80"/>
    <mergeCell ref="G78:H80"/>
    <mergeCell ref="I78:J80"/>
    <mergeCell ref="K78:N80"/>
    <mergeCell ref="O78:Q80"/>
    <mergeCell ref="BH78:BL80"/>
    <mergeCell ref="B81:B83"/>
    <mergeCell ref="C81:C83"/>
    <mergeCell ref="D81:F83"/>
    <mergeCell ref="G81:H83"/>
    <mergeCell ref="I81:J83"/>
    <mergeCell ref="K81:N83"/>
    <mergeCell ref="O81:Q83"/>
    <mergeCell ref="BH81:BL83"/>
    <mergeCell ref="B84:B86"/>
    <mergeCell ref="C84:C86"/>
    <mergeCell ref="D84:F86"/>
    <mergeCell ref="G84:H86"/>
    <mergeCell ref="I84:J86"/>
    <mergeCell ref="K84:N86"/>
    <mergeCell ref="O84:Q86"/>
    <mergeCell ref="BH84:BL86"/>
    <mergeCell ref="B87:B89"/>
    <mergeCell ref="C87:C89"/>
    <mergeCell ref="D87:F89"/>
    <mergeCell ref="G87:H89"/>
    <mergeCell ref="I87:J89"/>
    <mergeCell ref="K87:N89"/>
    <mergeCell ref="O87:Q89"/>
    <mergeCell ref="BH87:BL89"/>
    <mergeCell ref="B90:B92"/>
    <mergeCell ref="C90:C92"/>
    <mergeCell ref="D90:F92"/>
    <mergeCell ref="G90:H92"/>
    <mergeCell ref="I90:J92"/>
    <mergeCell ref="K90:N92"/>
    <mergeCell ref="O90:Q92"/>
    <mergeCell ref="BH90:BL92"/>
    <mergeCell ref="B93:B95"/>
    <mergeCell ref="C93:C95"/>
    <mergeCell ref="D93:F95"/>
    <mergeCell ref="G93:H95"/>
    <mergeCell ref="I93:J95"/>
    <mergeCell ref="K93:N95"/>
    <mergeCell ref="O93:Q95"/>
    <mergeCell ref="BH93:BL95"/>
    <mergeCell ref="B96:B98"/>
    <mergeCell ref="C96:C98"/>
    <mergeCell ref="D96:F98"/>
    <mergeCell ref="G96:H98"/>
    <mergeCell ref="I96:J98"/>
    <mergeCell ref="K96:N98"/>
    <mergeCell ref="O96:Q98"/>
    <mergeCell ref="BH96:BL98"/>
    <mergeCell ref="B99:B101"/>
    <mergeCell ref="C99:C101"/>
    <mergeCell ref="D99:F101"/>
    <mergeCell ref="G99:H101"/>
    <mergeCell ref="I99:J101"/>
    <mergeCell ref="K99:N101"/>
    <mergeCell ref="O99:Q101"/>
    <mergeCell ref="BH99:BL101"/>
    <mergeCell ref="B102:B104"/>
    <mergeCell ref="C102:C104"/>
    <mergeCell ref="D102:F104"/>
    <mergeCell ref="G102:H104"/>
    <mergeCell ref="I102:J104"/>
    <mergeCell ref="K102:N104"/>
    <mergeCell ref="O102:Q104"/>
    <mergeCell ref="BH102:BL104"/>
    <mergeCell ref="B105:B107"/>
    <mergeCell ref="C105:C107"/>
    <mergeCell ref="D105:F107"/>
    <mergeCell ref="G105:H107"/>
    <mergeCell ref="I105:J107"/>
    <mergeCell ref="K105:N107"/>
    <mergeCell ref="O105:Q107"/>
    <mergeCell ref="BH105:BL107"/>
    <mergeCell ref="B108:B110"/>
    <mergeCell ref="C108:C110"/>
    <mergeCell ref="D108:F110"/>
    <mergeCell ref="G108:H110"/>
    <mergeCell ref="I108:J110"/>
    <mergeCell ref="K108:N110"/>
    <mergeCell ref="O108:Q110"/>
    <mergeCell ref="BH108:BL110"/>
    <mergeCell ref="B111:B113"/>
    <mergeCell ref="C111:C113"/>
    <mergeCell ref="D111:F113"/>
    <mergeCell ref="G111:H113"/>
    <mergeCell ref="I111:J113"/>
    <mergeCell ref="K111:N113"/>
    <mergeCell ref="O111:Q113"/>
    <mergeCell ref="BH111:BL113"/>
    <mergeCell ref="B114:B116"/>
    <mergeCell ref="C114:C116"/>
    <mergeCell ref="D114:F116"/>
    <mergeCell ref="G114:H116"/>
    <mergeCell ref="I114:J116"/>
    <mergeCell ref="K114:N116"/>
    <mergeCell ref="O114:Q116"/>
    <mergeCell ref="BH114:BL116"/>
    <mergeCell ref="B117:B119"/>
    <mergeCell ref="C117:C119"/>
    <mergeCell ref="D117:F119"/>
    <mergeCell ref="G117:H119"/>
    <mergeCell ref="I117:J119"/>
    <mergeCell ref="K117:N119"/>
    <mergeCell ref="O117:Q119"/>
    <mergeCell ref="BH117:BL119"/>
    <mergeCell ref="B120:B122"/>
    <mergeCell ref="C120:C122"/>
    <mergeCell ref="D120:F122"/>
    <mergeCell ref="G120:H122"/>
    <mergeCell ref="I120:J122"/>
    <mergeCell ref="K120:N122"/>
    <mergeCell ref="O120:Q122"/>
    <mergeCell ref="BH120:BL122"/>
    <mergeCell ref="B123:B125"/>
    <mergeCell ref="C123:C125"/>
    <mergeCell ref="D123:F125"/>
    <mergeCell ref="G123:H125"/>
    <mergeCell ref="I123:J125"/>
    <mergeCell ref="K123:N125"/>
    <mergeCell ref="O123:Q125"/>
    <mergeCell ref="BH123:BL125"/>
    <mergeCell ref="K129:L130"/>
    <mergeCell ref="AC129:AD130"/>
  </mergeCells>
  <phoneticPr fontId="1"/>
  <conditionalFormatting sqref="Y26:BC26 Y29:BC29 Y32:BC32 Y35:BC35 Y38:BC38 Y41:BC41 Y44:BC44 Y47:BC47 Y50:AT50 Y116:BC116 Y119:BC119 Y122:BC122 Y113:BC113 Y125:BC127 AB130 Y130:Z130 Y136:AB137 AQ135:BC137 AQ132:BC133 Y128:AB128 AQ128:AR128 AT128:BC128 AQ130:AR131 AV50:BC50">
    <cfRule type="expression" dxfId="267" priority="37">
      <formula>OR(#REF!=$B25,#REF!=$B25)</formula>
    </cfRule>
  </conditionalFormatting>
  <conditionalFormatting sqref="AQ139:BC139">
    <cfRule type="expression" dxfId="266" priority="38">
      <formula>OR(#REF!=$B126,#REF!=$B126)</formula>
    </cfRule>
  </conditionalFormatting>
  <conditionalFormatting sqref="AQ134:BC134">
    <cfRule type="expression" dxfId="265" priority="39">
      <formula>OR(#REF!=$B126,#REF!=$B126)</formula>
    </cfRule>
  </conditionalFormatting>
  <conditionalFormatting sqref="AB129 Y129:Z129 Y138:AB138 AQ138:BC138 AQ129:BC129">
    <cfRule type="expression" dxfId="264" priority="40">
      <formula>OR(#REF!=$B127,#REF!=$B127)</formula>
    </cfRule>
  </conditionalFormatting>
  <conditionalFormatting sqref="AO130:AP130 AO136:AP137 AO128:AP128">
    <cfRule type="expression" dxfId="263" priority="33">
      <formula>OR(#REF!=$B127,#REF!=$B127)</formula>
    </cfRule>
  </conditionalFormatting>
  <conditionalFormatting sqref="AO129:AP129 AO138:AP138">
    <cfRule type="expression" dxfId="262" priority="36">
      <formula>OR(#REF!=$B127,#REF!=$B127)</formula>
    </cfRule>
  </conditionalFormatting>
  <conditionalFormatting sqref="Y110:BC110">
    <cfRule type="expression" dxfId="261" priority="32">
      <formula>OR(#REF!=$B109,#REF!=$B109)</formula>
    </cfRule>
  </conditionalFormatting>
  <conditionalFormatting sqref="Y107:BC107">
    <cfRule type="expression" dxfId="260" priority="31">
      <formula>OR(#REF!=$B106,#REF!=$B106)</formula>
    </cfRule>
  </conditionalFormatting>
  <conditionalFormatting sqref="Y104:BC104">
    <cfRule type="expression" dxfId="259" priority="30">
      <formula>OR(#REF!=$B103,#REF!=$B103)</formula>
    </cfRule>
  </conditionalFormatting>
  <conditionalFormatting sqref="Y101:BC101">
    <cfRule type="expression" dxfId="258" priority="29">
      <formula>OR(#REF!=$B100,#REF!=$B100)</formula>
    </cfRule>
  </conditionalFormatting>
  <conditionalFormatting sqref="Y98:BC98">
    <cfRule type="expression" dxfId="257" priority="28">
      <formula>OR(#REF!=$B97,#REF!=$B97)</formula>
    </cfRule>
  </conditionalFormatting>
  <conditionalFormatting sqref="Y95:BC95">
    <cfRule type="expression" dxfId="256" priority="27">
      <formula>OR(#REF!=$B94,#REF!=$B94)</formula>
    </cfRule>
  </conditionalFormatting>
  <conditionalFormatting sqref="Y92:BC92">
    <cfRule type="expression" dxfId="255" priority="26">
      <formula>OR(#REF!=$B91,#REF!=$B91)</formula>
    </cfRule>
  </conditionalFormatting>
  <conditionalFormatting sqref="Y89:BC89">
    <cfRule type="expression" dxfId="254" priority="25">
      <formula>OR(#REF!=$B88,#REF!=$B88)</formula>
    </cfRule>
  </conditionalFormatting>
  <conditionalFormatting sqref="Y86:BC86">
    <cfRule type="expression" dxfId="253" priority="24">
      <formula>OR(#REF!=$B85,#REF!=$B85)</formula>
    </cfRule>
  </conditionalFormatting>
  <conditionalFormatting sqref="Y83:BC83">
    <cfRule type="expression" dxfId="252" priority="23">
      <formula>OR(#REF!=$B82,#REF!=$B82)</formula>
    </cfRule>
  </conditionalFormatting>
  <conditionalFormatting sqref="Y80:BC80">
    <cfRule type="expression" dxfId="251" priority="22">
      <formula>OR(#REF!=$B79,#REF!=$B79)</formula>
    </cfRule>
  </conditionalFormatting>
  <conditionalFormatting sqref="Y77:BC77">
    <cfRule type="expression" dxfId="250" priority="21">
      <formula>OR(#REF!=$B76,#REF!=$B76)</formula>
    </cfRule>
  </conditionalFormatting>
  <conditionalFormatting sqref="Y74:BC74">
    <cfRule type="expression" dxfId="249" priority="20">
      <formula>OR(#REF!=$B73,#REF!=$B73)</formula>
    </cfRule>
  </conditionalFormatting>
  <conditionalFormatting sqref="Y71:BC71">
    <cfRule type="expression" dxfId="248" priority="19">
      <formula>OR(#REF!=$B70,#REF!=$B70)</formula>
    </cfRule>
  </conditionalFormatting>
  <conditionalFormatting sqref="Y68:BC68">
    <cfRule type="expression" dxfId="247" priority="18">
      <formula>OR(#REF!=$B67,#REF!=$B67)</formula>
    </cfRule>
  </conditionalFormatting>
  <conditionalFormatting sqref="Y65:BC65">
    <cfRule type="expression" dxfId="246" priority="17">
      <formula>OR(#REF!=$B64,#REF!=$B64)</formula>
    </cfRule>
  </conditionalFormatting>
  <conditionalFormatting sqref="Y62:BC62">
    <cfRule type="expression" dxfId="245" priority="16">
      <formula>OR(#REF!=$B61,#REF!=$B61)</formula>
    </cfRule>
  </conditionalFormatting>
  <conditionalFormatting sqref="Y59:BC59">
    <cfRule type="expression" dxfId="244" priority="15">
      <formula>OR(#REF!=$B58,#REF!=$B58)</formula>
    </cfRule>
  </conditionalFormatting>
  <conditionalFormatting sqref="Y56:BC56">
    <cfRule type="expression" dxfId="243" priority="14">
      <formula>OR(#REF!=$B55,#REF!=$B55)</formula>
    </cfRule>
  </conditionalFormatting>
  <conditionalFormatting sqref="Y53:BC53">
    <cfRule type="expression" dxfId="242" priority="13">
      <formula>OR(#REF!=$B52,#REF!=$B52)</formula>
    </cfRule>
  </conditionalFormatting>
  <conditionalFormatting sqref="AU50">
    <cfRule type="expression" dxfId="241" priority="11">
      <formula>OR(#REF!=$B49,#REF!=$B49)</formula>
    </cfRule>
  </conditionalFormatting>
  <conditionalFormatting sqref="Y139:AB139">
    <cfRule type="expression" dxfId="240" priority="8">
      <formula>OR(#REF!=$B126,#REF!=$B126)</formula>
    </cfRule>
  </conditionalFormatting>
  <conditionalFormatting sqref="AO139:AP139">
    <cfRule type="expression" dxfId="239" priority="7">
      <formula>OR(#REF!=$B126,#REF!=$B126)</formula>
    </cfRule>
  </conditionalFormatting>
  <conditionalFormatting sqref="AB131:AB133 AB135 Y135 Y132:Y133">
    <cfRule type="expression" dxfId="238" priority="5">
      <formula>OR(#REF!=$B130,#REF!=$B130)</formula>
    </cfRule>
  </conditionalFormatting>
  <conditionalFormatting sqref="AB134 Y134">
    <cfRule type="expression" dxfId="237" priority="6">
      <formula>OR(#REF!=$B126,#REF!=$B126)</formula>
    </cfRule>
  </conditionalFormatting>
  <conditionalFormatting sqref="AO135 AO132:AO133">
    <cfRule type="expression" dxfId="236" priority="3">
      <formula>OR(#REF!=$B131,#REF!=$B131)</formula>
    </cfRule>
  </conditionalFormatting>
  <conditionalFormatting sqref="AO134">
    <cfRule type="expression" dxfId="235" priority="4">
      <formula>OR(#REF!=$B126,#REF!=$B126)</formula>
    </cfRule>
  </conditionalFormatting>
  <conditionalFormatting sqref="Y131">
    <cfRule type="expression" dxfId="234" priority="2">
      <formula>OR(#REF!=$B130,#REF!=$B130)</formula>
    </cfRule>
  </conditionalFormatting>
  <conditionalFormatting sqref="AO131">
    <cfRule type="expression" dxfId="233" priority="1">
      <formula>OR(#REF!=$B130,#REF!=$B130)</formula>
    </cfRule>
  </conditionalFormatting>
  <conditionalFormatting sqref="Y20:BC20 Y23:BC23">
    <cfRule type="expression" dxfId="232" priority="220">
      <formula>OR(#REF!=$B18,#REF!=$B18)</formula>
    </cfRule>
  </conditionalFormatting>
  <dataValidations count="7">
    <dataValidation type="list" errorStyle="warning" allowBlank="1" showDropDown="0" showInputMessage="1" showErrorMessage="1" error="リストにない場合のみ、入力してください。" sqref="K18:N125">
      <formula1>INDIRECT(G18)</formula1>
    </dataValidation>
    <dataValidation type="list" allowBlank="1" showDropDown="0" showInputMessage="1" showErrorMessage="1" sqref="I18:I125">
      <formula1>"A, B, C, D"</formula1>
    </dataValidation>
    <dataValidation type="list" allowBlank="1" showDropDown="0" showInputMessage="1" showErrorMessage="1" sqref="G18:G125">
      <formula1>職種</formula1>
    </dataValidation>
    <dataValidation type="list" allowBlank="1" showDropDown="0" showInputMessage="1" showErrorMessage="1" sqref="AH3">
      <formula1>#REF!</formula1>
    </dataValidation>
    <dataValidation type="decimal" allowBlank="1" showDropDown="0" showInputMessage="1" showErrorMessage="1" error="入力可能範囲　32～40" sqref="G8:H8">
      <formula1>32</formula1>
      <formula2>40</formula2>
    </dataValidation>
    <dataValidation type="list" allowBlank="1" showDropDown="0" showInputMessage="1" showErrorMessage="1" sqref="BG3:BJ3">
      <formula1>"計画,実績"</formula1>
    </dataValidation>
    <dataValidation type="list" allowBlank="1" showDropDown="0" showInputMessage="1" showErrorMessage="0" sqref="C18:C139">
      <formula1>"◎,○"</formula1>
    </dataValidation>
  </dataValidations>
  <printOptions horizontalCentered="1"/>
  <pageMargins left="0.15748031496062992" right="0.15748031496062992" top="0.39370078740157483" bottom="0.35433070866141736" header="0.15748031496062992" footer="0.15748031496062992"/>
  <pageSetup paperSize="9" scale="37" fitToWidth="1" fitToHeight="0" orientation="landscape" usePrinterDefaults="1" r:id="rId1"/>
  <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'（ユニット型）シフト記号表'!$C$5:$C$46</xm:f>
          </x14:formula1>
          <xm:sqref>Y75:BC75 Y123:BC123 Y21:BC21 Y96:BC96 Y87:BC87 Y30:BC30 Y33:BC33 Y24:BC24 Y54:BC54 Y72:BC72 Y78:BC78 Y111:BC111 Y114:BC114 Y117:BC117 Y18:BC18 Y108:BC108 Y105:BC105 Y102:BC102 Y39:BC39 Y60:BC60 Y81:BC81 Y69:BC69 Y99:BC99 Y27:BC27 Y45:BC45 Y63:BC63 Y84:BC84 Y36:BC36 Y90:BC90 Y48:BC48 Y120:BC120 Y42:BC42 Y66:BC66 Y57:BC57 Y93:BC93 Y51:BC51</xm:sqref>
        </x14:dataValidation>
        <x14:dataValidation type="list" errorStyle="information" allowBlank="1" showDropDown="0" showInputMessage="1" showErrorMessage="1" error="プルダウンにないケースは直接入力してください。">
          <x14:formula1>
            <xm:f>'プルダウン・リスト'!$C$4:$C$17</xm:f>
          </x14:formula1>
          <xm:sqref>AV1:BK1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tabColor theme="7" tint="0.8"/>
    <pageSetUpPr fitToPage="1"/>
  </sheetPr>
  <dimension ref="B1:AA47"/>
  <sheetViews>
    <sheetView workbookViewId="0">
      <selection activeCell="E18" sqref="E18"/>
    </sheetView>
  </sheetViews>
  <sheetFormatPr defaultRowHeight="18.75"/>
  <cols>
    <col min="1" max="1" width="1.625" style="294" customWidth="1"/>
    <col min="2" max="2" width="15.125" style="295" bestFit="1" customWidth="1"/>
    <col min="3" max="3" width="10.625" style="295" customWidth="1"/>
    <col min="4" max="4" width="3.375" style="295" bestFit="1" customWidth="1"/>
    <col min="5" max="5" width="15.625" style="294" customWidth="1"/>
    <col min="6" max="6" width="3.375" style="294" bestFit="1" customWidth="1"/>
    <col min="7" max="7" width="15.625" style="294" customWidth="1"/>
    <col min="8" max="8" width="3.375" style="294" bestFit="1" customWidth="1"/>
    <col min="9" max="9" width="15.625" style="295" customWidth="1"/>
    <col min="10" max="10" width="3.375" style="294" bestFit="1" customWidth="1"/>
    <col min="11" max="11" width="15.625" style="294" customWidth="1"/>
    <col min="12" max="12" width="5" style="294" customWidth="1"/>
    <col min="13" max="13" width="15.625" style="294" customWidth="1"/>
    <col min="14" max="14" width="3.375" style="294" customWidth="1"/>
    <col min="15" max="15" width="15.625" style="294" customWidth="1"/>
    <col min="16" max="16" width="3.375" style="294" customWidth="1"/>
    <col min="17" max="17" width="15.625" style="294" customWidth="1"/>
    <col min="18" max="18" width="3.375" style="294" customWidth="1"/>
    <col min="19" max="19" width="15.625" style="294" customWidth="1"/>
    <col min="20" max="20" width="3.375" style="294" customWidth="1"/>
    <col min="21" max="21" width="15.625" style="294" customWidth="1"/>
    <col min="22" max="22" width="3.375" style="294" customWidth="1"/>
    <col min="23" max="23" width="15.625" style="294" customWidth="1"/>
    <col min="24" max="24" width="3.375" style="294" customWidth="1"/>
    <col min="25" max="25" width="15.625" style="294" customWidth="1"/>
    <col min="26" max="16384" width="9" style="294" customWidth="1"/>
  </cols>
  <sheetData>
    <row r="1" spans="2:25">
      <c r="B1" s="296" t="s">
        <v>68</v>
      </c>
    </row>
    <row r="2" spans="2:25">
      <c r="B2" s="297" t="s">
        <v>69</v>
      </c>
      <c r="E2" s="303" t="s">
        <v>261</v>
      </c>
      <c r="I2" s="308" t="s">
        <v>262</v>
      </c>
    </row>
    <row r="3" spans="2:25">
      <c r="B3" s="297"/>
      <c r="E3" s="304" t="s">
        <v>42</v>
      </c>
      <c r="F3" s="304"/>
      <c r="G3" s="304"/>
      <c r="H3" s="304"/>
      <c r="I3" s="304"/>
      <c r="J3" s="304"/>
      <c r="K3" s="304"/>
      <c r="M3" s="304" t="s">
        <v>166</v>
      </c>
      <c r="N3" s="304"/>
      <c r="O3" s="304"/>
      <c r="Q3" s="304" t="s">
        <v>167</v>
      </c>
      <c r="R3" s="304"/>
      <c r="S3" s="304"/>
      <c r="T3" s="304"/>
      <c r="U3" s="304"/>
      <c r="V3" s="304"/>
      <c r="W3" s="304"/>
      <c r="Y3" s="310" t="s">
        <v>163</v>
      </c>
    </row>
    <row r="4" spans="2:25">
      <c r="B4" s="295" t="s">
        <v>71</v>
      </c>
      <c r="C4" s="295" t="s">
        <v>19</v>
      </c>
      <c r="E4" s="295" t="s">
        <v>72</v>
      </c>
      <c r="F4" s="295"/>
      <c r="G4" s="295" t="s">
        <v>10</v>
      </c>
      <c r="I4" s="295" t="s">
        <v>16</v>
      </c>
      <c r="K4" s="295" t="s">
        <v>42</v>
      </c>
      <c r="M4" s="295" t="s">
        <v>1</v>
      </c>
      <c r="O4" s="295" t="s">
        <v>73</v>
      </c>
      <c r="Q4" s="295" t="s">
        <v>1</v>
      </c>
      <c r="S4" s="295" t="s">
        <v>73</v>
      </c>
      <c r="U4" s="295" t="s">
        <v>16</v>
      </c>
      <c r="W4" s="295" t="s">
        <v>42</v>
      </c>
      <c r="Y4" s="311" t="s">
        <v>125</v>
      </c>
    </row>
    <row r="5" spans="2:25">
      <c r="B5" s="295" t="s">
        <v>33</v>
      </c>
      <c r="C5" s="299" t="s">
        <v>74</v>
      </c>
      <c r="D5" s="295" t="s">
        <v>39</v>
      </c>
      <c r="E5" s="305" t="s">
        <v>75</v>
      </c>
      <c r="F5" s="295" t="s">
        <v>12</v>
      </c>
      <c r="G5" s="305" t="s">
        <v>75</v>
      </c>
      <c r="H5" s="307" t="s">
        <v>76</v>
      </c>
      <c r="I5" s="305" t="s">
        <v>75</v>
      </c>
      <c r="J5" s="294" t="s">
        <v>8</v>
      </c>
      <c r="K5" s="304" t="s">
        <v>75</v>
      </c>
      <c r="M5" s="306" t="s">
        <v>75</v>
      </c>
      <c r="N5" s="295" t="s">
        <v>12</v>
      </c>
      <c r="O5" s="306" t="s">
        <v>75</v>
      </c>
      <c r="Q5" s="304" t="s">
        <v>75</v>
      </c>
      <c r="R5" s="295" t="s">
        <v>12</v>
      </c>
      <c r="S5" s="304" t="s">
        <v>75</v>
      </c>
      <c r="T5" s="307" t="s">
        <v>76</v>
      </c>
      <c r="U5" s="305" t="s">
        <v>75</v>
      </c>
      <c r="V5" s="294" t="s">
        <v>8</v>
      </c>
      <c r="W5" s="304" t="s">
        <v>75</v>
      </c>
      <c r="Y5" s="304" t="s">
        <v>75</v>
      </c>
    </row>
    <row r="6" spans="2:25">
      <c r="B6" s="295" t="s">
        <v>77</v>
      </c>
      <c r="C6" s="299" t="s">
        <v>47</v>
      </c>
      <c r="D6" s="295" t="s">
        <v>39</v>
      </c>
      <c r="E6" s="305" t="s">
        <v>75</v>
      </c>
      <c r="F6" s="295" t="s">
        <v>12</v>
      </c>
      <c r="G6" s="305" t="s">
        <v>75</v>
      </c>
      <c r="H6" s="307" t="s">
        <v>76</v>
      </c>
      <c r="I6" s="305" t="s">
        <v>75</v>
      </c>
      <c r="J6" s="294" t="s">
        <v>8</v>
      </c>
      <c r="K6" s="304" t="s">
        <v>75</v>
      </c>
      <c r="M6" s="306" t="s">
        <v>75</v>
      </c>
      <c r="N6" s="295" t="s">
        <v>12</v>
      </c>
      <c r="O6" s="306" t="s">
        <v>75</v>
      </c>
      <c r="Q6" s="304" t="s">
        <v>75</v>
      </c>
      <c r="R6" s="295" t="s">
        <v>12</v>
      </c>
      <c r="S6" s="304" t="s">
        <v>75</v>
      </c>
      <c r="T6" s="307" t="s">
        <v>76</v>
      </c>
      <c r="U6" s="305" t="s">
        <v>75</v>
      </c>
      <c r="V6" s="294" t="s">
        <v>8</v>
      </c>
      <c r="W6" s="304" t="s">
        <v>75</v>
      </c>
      <c r="Y6" s="304" t="s">
        <v>75</v>
      </c>
    </row>
    <row r="7" spans="2:25">
      <c r="B7" s="295" t="s">
        <v>9</v>
      </c>
      <c r="C7" s="299" t="s">
        <v>79</v>
      </c>
      <c r="D7" s="295" t="s">
        <v>39</v>
      </c>
      <c r="E7" s="305" t="s">
        <v>75</v>
      </c>
      <c r="F7" s="295" t="s">
        <v>12</v>
      </c>
      <c r="G7" s="305" t="s">
        <v>75</v>
      </c>
      <c r="H7" s="307" t="s">
        <v>76</v>
      </c>
      <c r="I7" s="305" t="s">
        <v>75</v>
      </c>
      <c r="J7" s="294" t="s">
        <v>8</v>
      </c>
      <c r="K7" s="304" t="s">
        <v>75</v>
      </c>
      <c r="M7" s="306" t="s">
        <v>75</v>
      </c>
      <c r="N7" s="295" t="s">
        <v>12</v>
      </c>
      <c r="O7" s="306" t="s">
        <v>75</v>
      </c>
      <c r="Q7" s="304" t="s">
        <v>75</v>
      </c>
      <c r="R7" s="295" t="s">
        <v>12</v>
      </c>
      <c r="S7" s="304" t="s">
        <v>75</v>
      </c>
      <c r="T7" s="307" t="s">
        <v>76</v>
      </c>
      <c r="U7" s="305" t="s">
        <v>75</v>
      </c>
      <c r="V7" s="294" t="s">
        <v>8</v>
      </c>
      <c r="W7" s="304" t="s">
        <v>75</v>
      </c>
      <c r="Y7" s="304" t="s">
        <v>75</v>
      </c>
    </row>
    <row r="8" spans="2:25">
      <c r="C8" s="299" t="s">
        <v>81</v>
      </c>
      <c r="D8" s="295" t="s">
        <v>39</v>
      </c>
      <c r="E8" s="305">
        <v>0.29166666666666669</v>
      </c>
      <c r="F8" s="295" t="s">
        <v>12</v>
      </c>
      <c r="G8" s="305">
        <v>0.66666666666666663</v>
      </c>
      <c r="H8" s="307" t="s">
        <v>76</v>
      </c>
      <c r="I8" s="305">
        <v>4.1666666666666664e-002</v>
      </c>
      <c r="J8" s="294" t="s">
        <v>8</v>
      </c>
      <c r="K8" s="304">
        <f t="shared" ref="K8:K21" si="0">IF(OR(E8="",G8=""),"",(G8+IF(E8&gt;G8,1,0)-E8-I8)*24)</f>
        <v>7.9999999999999982</v>
      </c>
      <c r="M8" s="306">
        <f>'（ユニット型）介護老人福祉施設'!$AA$8</f>
        <v>0.375</v>
      </c>
      <c r="N8" s="295" t="s">
        <v>12</v>
      </c>
      <c r="O8" s="306">
        <f>'（ユニット型）介護老人福祉施設'!$AE$8</f>
        <v>0.70833333333333337</v>
      </c>
      <c r="Q8" s="309">
        <f t="shared" ref="Q8:Q21" si="1">IF(E8="","",IF(E8&lt;M8,M8,IF(E8&gt;=O8,"",E8)))</f>
        <v>0.375</v>
      </c>
      <c r="R8" s="295" t="s">
        <v>12</v>
      </c>
      <c r="S8" s="309">
        <f t="shared" ref="S8:S21" si="2">IF(G8="","",IF(G8&gt;E8,IF(G8&lt;O8,G8,O8),O8))</f>
        <v>0.66666666666666663</v>
      </c>
      <c r="T8" s="307" t="s">
        <v>76</v>
      </c>
      <c r="U8" s="305">
        <v>4.1666666666666664e-002</v>
      </c>
      <c r="V8" s="294" t="s">
        <v>8</v>
      </c>
      <c r="W8" s="304">
        <f t="shared" ref="W8:W21" si="3">IF(Q8="","",IF((S8+IF(Q8&gt;S8,1,0)-Q8-U8)*24=0,"",(S8+IF(Q8&gt;S8,1,0)-Q8-U8)*24))</f>
        <v>5.9999999999999991</v>
      </c>
      <c r="Y8" s="304">
        <f t="shared" ref="Y8:Y21" si="4">IF(W8="",K8,IF(OR(K8-W8=0,K8-W8&lt;0),"-",K8-W8))</f>
        <v>1.9999999999999991</v>
      </c>
    </row>
    <row r="9" spans="2:25">
      <c r="C9" s="299" t="s">
        <v>49</v>
      </c>
      <c r="D9" s="295" t="s">
        <v>39</v>
      </c>
      <c r="E9" s="305">
        <v>0.375</v>
      </c>
      <c r="F9" s="295" t="s">
        <v>12</v>
      </c>
      <c r="G9" s="305">
        <v>0.75</v>
      </c>
      <c r="H9" s="307" t="s">
        <v>76</v>
      </c>
      <c r="I9" s="305">
        <v>4.1666666666666664e-002</v>
      </c>
      <c r="J9" s="294" t="s">
        <v>8</v>
      </c>
      <c r="K9" s="304">
        <f t="shared" si="0"/>
        <v>8</v>
      </c>
      <c r="M9" s="306">
        <f>'（ユニット型）介護老人福祉施設'!$AA$8</f>
        <v>0.375</v>
      </c>
      <c r="N9" s="295" t="s">
        <v>12</v>
      </c>
      <c r="O9" s="306">
        <f>'（ユニット型）介護老人福祉施設'!$AE$8</f>
        <v>0.70833333333333337</v>
      </c>
      <c r="Q9" s="309">
        <f t="shared" si="1"/>
        <v>0.375</v>
      </c>
      <c r="R9" s="295" t="s">
        <v>12</v>
      </c>
      <c r="S9" s="309">
        <f t="shared" si="2"/>
        <v>0.70833333333333337</v>
      </c>
      <c r="T9" s="307" t="s">
        <v>76</v>
      </c>
      <c r="U9" s="305">
        <v>4.1666666666666664e-002</v>
      </c>
      <c r="V9" s="294" t="s">
        <v>8</v>
      </c>
      <c r="W9" s="304">
        <f t="shared" si="3"/>
        <v>7</v>
      </c>
      <c r="Y9" s="304">
        <f t="shared" si="4"/>
        <v>1</v>
      </c>
    </row>
    <row r="10" spans="2:25">
      <c r="C10" s="299" t="s">
        <v>83</v>
      </c>
      <c r="D10" s="295" t="s">
        <v>39</v>
      </c>
      <c r="E10" s="305">
        <v>0.41666666666666669</v>
      </c>
      <c r="F10" s="295" t="s">
        <v>12</v>
      </c>
      <c r="G10" s="305">
        <v>0.79166666666666663</v>
      </c>
      <c r="H10" s="307" t="s">
        <v>76</v>
      </c>
      <c r="I10" s="305">
        <v>4.1666666666666699e-002</v>
      </c>
      <c r="J10" s="294" t="s">
        <v>8</v>
      </c>
      <c r="K10" s="304">
        <f t="shared" si="0"/>
        <v>7.9999999999999982</v>
      </c>
      <c r="M10" s="306">
        <f>'（ユニット型）介護老人福祉施設'!$AA$8</f>
        <v>0.375</v>
      </c>
      <c r="N10" s="295" t="s">
        <v>12</v>
      </c>
      <c r="O10" s="306">
        <f>'（ユニット型）介護老人福祉施設'!$AE$8</f>
        <v>0.70833333333333337</v>
      </c>
      <c r="Q10" s="309">
        <f t="shared" si="1"/>
        <v>0.41666666666666669</v>
      </c>
      <c r="R10" s="295" t="s">
        <v>12</v>
      </c>
      <c r="S10" s="309">
        <f t="shared" si="2"/>
        <v>0.70833333333333337</v>
      </c>
      <c r="T10" s="307" t="s">
        <v>76</v>
      </c>
      <c r="U10" s="305">
        <v>4.1666666666666664e-002</v>
      </c>
      <c r="V10" s="294" t="s">
        <v>8</v>
      </c>
      <c r="W10" s="304">
        <f t="shared" si="3"/>
        <v>6</v>
      </c>
      <c r="Y10" s="304">
        <f t="shared" si="4"/>
        <v>1.9999999999999982</v>
      </c>
    </row>
    <row r="11" spans="2:25">
      <c r="C11" s="299" t="s">
        <v>84</v>
      </c>
      <c r="D11" s="295" t="s">
        <v>39</v>
      </c>
      <c r="E11" s="305">
        <v>0.5</v>
      </c>
      <c r="F11" s="295" t="s">
        <v>12</v>
      </c>
      <c r="G11" s="305">
        <v>0.875</v>
      </c>
      <c r="H11" s="307" t="s">
        <v>76</v>
      </c>
      <c r="I11" s="305">
        <v>4.1666666666666664e-002</v>
      </c>
      <c r="J11" s="294" t="s">
        <v>8</v>
      </c>
      <c r="K11" s="304">
        <f t="shared" si="0"/>
        <v>8</v>
      </c>
      <c r="M11" s="306">
        <f>'（ユニット型）介護老人福祉施設'!$AA$8</f>
        <v>0.375</v>
      </c>
      <c r="N11" s="295" t="s">
        <v>12</v>
      </c>
      <c r="O11" s="306">
        <f>'（ユニット型）介護老人福祉施設'!$AE$8</f>
        <v>0.70833333333333337</v>
      </c>
      <c r="Q11" s="309">
        <f t="shared" si="1"/>
        <v>0.5</v>
      </c>
      <c r="R11" s="295" t="s">
        <v>12</v>
      </c>
      <c r="S11" s="309">
        <f t="shared" si="2"/>
        <v>0.70833333333333337</v>
      </c>
      <c r="T11" s="307" t="s">
        <v>76</v>
      </c>
      <c r="U11" s="305">
        <v>0</v>
      </c>
      <c r="V11" s="294" t="s">
        <v>8</v>
      </c>
      <c r="W11" s="304">
        <f t="shared" si="3"/>
        <v>5.0000000000000009</v>
      </c>
      <c r="Y11" s="304">
        <f t="shared" si="4"/>
        <v>2.9999999999999991</v>
      </c>
    </row>
    <row r="12" spans="2:25">
      <c r="C12" s="299" t="s">
        <v>86</v>
      </c>
      <c r="D12" s="295" t="s">
        <v>39</v>
      </c>
      <c r="E12" s="305">
        <v>0.375</v>
      </c>
      <c r="F12" s="295" t="s">
        <v>12</v>
      </c>
      <c r="G12" s="305">
        <v>0.54166666666666663</v>
      </c>
      <c r="H12" s="307" t="s">
        <v>76</v>
      </c>
      <c r="I12" s="305">
        <v>0</v>
      </c>
      <c r="J12" s="294" t="s">
        <v>8</v>
      </c>
      <c r="K12" s="304">
        <f t="shared" si="0"/>
        <v>3.9999999999999991</v>
      </c>
      <c r="M12" s="306">
        <f>'（ユニット型）介護老人福祉施設'!$AA$8</f>
        <v>0.375</v>
      </c>
      <c r="N12" s="295" t="s">
        <v>12</v>
      </c>
      <c r="O12" s="306">
        <f>'（ユニット型）介護老人福祉施設'!$AE$8</f>
        <v>0.70833333333333337</v>
      </c>
      <c r="Q12" s="309">
        <f t="shared" si="1"/>
        <v>0.375</v>
      </c>
      <c r="R12" s="295" t="s">
        <v>12</v>
      </c>
      <c r="S12" s="309">
        <f t="shared" si="2"/>
        <v>0.54166666666666663</v>
      </c>
      <c r="T12" s="307" t="s">
        <v>76</v>
      </c>
      <c r="U12" s="305">
        <v>0</v>
      </c>
      <c r="V12" s="294" t="s">
        <v>8</v>
      </c>
      <c r="W12" s="304">
        <f t="shared" si="3"/>
        <v>3.9999999999999991</v>
      </c>
      <c r="Y12" s="304" t="str">
        <f t="shared" si="4"/>
        <v>-</v>
      </c>
    </row>
    <row r="13" spans="2:25">
      <c r="C13" s="299" t="s">
        <v>56</v>
      </c>
      <c r="D13" s="295" t="s">
        <v>39</v>
      </c>
      <c r="E13" s="305">
        <v>0.54166666666666663</v>
      </c>
      <c r="F13" s="295" t="s">
        <v>12</v>
      </c>
      <c r="G13" s="305">
        <v>0.70833333333333337</v>
      </c>
      <c r="H13" s="307" t="s">
        <v>76</v>
      </c>
      <c r="I13" s="305">
        <v>0</v>
      </c>
      <c r="J13" s="294" t="s">
        <v>8</v>
      </c>
      <c r="K13" s="304">
        <f t="shared" si="0"/>
        <v>4.0000000000000018</v>
      </c>
      <c r="M13" s="306">
        <f>'（ユニット型）介護老人福祉施設'!$AA$8</f>
        <v>0.375</v>
      </c>
      <c r="N13" s="295" t="s">
        <v>12</v>
      </c>
      <c r="O13" s="306">
        <f>'（ユニット型）介護老人福祉施設'!$AE$8</f>
        <v>0.70833333333333337</v>
      </c>
      <c r="Q13" s="309">
        <f t="shared" si="1"/>
        <v>0.54166666666666663</v>
      </c>
      <c r="R13" s="295" t="s">
        <v>12</v>
      </c>
      <c r="S13" s="309">
        <f t="shared" si="2"/>
        <v>0.70833333333333337</v>
      </c>
      <c r="T13" s="307" t="s">
        <v>76</v>
      </c>
      <c r="U13" s="305">
        <v>0</v>
      </c>
      <c r="V13" s="294" t="s">
        <v>8</v>
      </c>
      <c r="W13" s="304">
        <f t="shared" si="3"/>
        <v>4.0000000000000018</v>
      </c>
      <c r="Y13" s="304" t="str">
        <f t="shared" si="4"/>
        <v>-</v>
      </c>
    </row>
    <row r="14" spans="2:25">
      <c r="C14" s="299" t="s">
        <v>87</v>
      </c>
      <c r="D14" s="295" t="s">
        <v>39</v>
      </c>
      <c r="E14" s="305">
        <v>0.58333333333333337</v>
      </c>
      <c r="F14" s="295" t="s">
        <v>12</v>
      </c>
      <c r="G14" s="305">
        <v>0.83333333333333337</v>
      </c>
      <c r="H14" s="307" t="s">
        <v>76</v>
      </c>
      <c r="I14" s="305">
        <v>0</v>
      </c>
      <c r="J14" s="294" t="s">
        <v>8</v>
      </c>
      <c r="K14" s="304">
        <f t="shared" si="0"/>
        <v>6</v>
      </c>
      <c r="M14" s="306">
        <f>'（ユニット型）介護老人福祉施設'!$AA$8</f>
        <v>0.375</v>
      </c>
      <c r="N14" s="295" t="s">
        <v>12</v>
      </c>
      <c r="O14" s="306">
        <f>'（ユニット型）介護老人福祉施設'!$AE$8</f>
        <v>0.70833333333333337</v>
      </c>
      <c r="Q14" s="309">
        <f t="shared" si="1"/>
        <v>0.58333333333333337</v>
      </c>
      <c r="R14" s="295" t="s">
        <v>12</v>
      </c>
      <c r="S14" s="309">
        <f t="shared" si="2"/>
        <v>0.70833333333333337</v>
      </c>
      <c r="T14" s="307" t="s">
        <v>76</v>
      </c>
      <c r="U14" s="305">
        <v>0</v>
      </c>
      <c r="V14" s="294" t="s">
        <v>8</v>
      </c>
      <c r="W14" s="304">
        <f t="shared" si="3"/>
        <v>3</v>
      </c>
      <c r="Y14" s="304">
        <f t="shared" si="4"/>
        <v>3</v>
      </c>
    </row>
    <row r="15" spans="2:25">
      <c r="C15" s="299" t="s">
        <v>80</v>
      </c>
      <c r="D15" s="295" t="s">
        <v>39</v>
      </c>
      <c r="E15" s="305">
        <v>0.66666666666666663</v>
      </c>
      <c r="F15" s="295" t="s">
        <v>12</v>
      </c>
      <c r="G15" s="305">
        <v>0.375</v>
      </c>
      <c r="H15" s="307" t="s">
        <v>76</v>
      </c>
      <c r="I15" s="305">
        <v>8.3333333333333329e-002</v>
      </c>
      <c r="J15" s="294" t="s">
        <v>8</v>
      </c>
      <c r="K15" s="304">
        <f t="shared" si="0"/>
        <v>15</v>
      </c>
      <c r="M15" s="306">
        <f>'（ユニット型）介護老人福祉施設'!$AA$8</f>
        <v>0.375</v>
      </c>
      <c r="N15" s="295" t="s">
        <v>12</v>
      </c>
      <c r="O15" s="306">
        <f>'（ユニット型）介護老人福祉施設'!$AE$8</f>
        <v>0.70833333333333337</v>
      </c>
      <c r="Q15" s="309">
        <f t="shared" si="1"/>
        <v>0.66666666666666663</v>
      </c>
      <c r="R15" s="295" t="s">
        <v>12</v>
      </c>
      <c r="S15" s="309">
        <f t="shared" si="2"/>
        <v>0.70833333333333337</v>
      </c>
      <c r="T15" s="307" t="s">
        <v>76</v>
      </c>
      <c r="U15" s="305">
        <v>0</v>
      </c>
      <c r="V15" s="294" t="s">
        <v>8</v>
      </c>
      <c r="W15" s="304">
        <f t="shared" si="3"/>
        <v>1.0000000000000018</v>
      </c>
      <c r="Y15" s="304">
        <f t="shared" si="4"/>
        <v>13.999999999999998</v>
      </c>
    </row>
    <row r="16" spans="2:25">
      <c r="C16" s="299" t="s">
        <v>66</v>
      </c>
      <c r="D16" s="295" t="s">
        <v>39</v>
      </c>
      <c r="E16" s="305">
        <v>0.25</v>
      </c>
      <c r="F16" s="295" t="s">
        <v>12</v>
      </c>
      <c r="G16" s="305">
        <v>0.5</v>
      </c>
      <c r="H16" s="307" t="s">
        <v>76</v>
      </c>
      <c r="I16" s="305">
        <v>0</v>
      </c>
      <c r="J16" s="294" t="s">
        <v>8</v>
      </c>
      <c r="K16" s="304">
        <f t="shared" si="0"/>
        <v>6</v>
      </c>
      <c r="M16" s="306">
        <f>'（ユニット型）介護老人福祉施設'!$AA$8</f>
        <v>0.375</v>
      </c>
      <c r="N16" s="295" t="s">
        <v>12</v>
      </c>
      <c r="O16" s="306">
        <f>'（ユニット型）介護老人福祉施設'!$AE$8</f>
        <v>0.70833333333333337</v>
      </c>
      <c r="Q16" s="309">
        <f t="shared" si="1"/>
        <v>0.375</v>
      </c>
      <c r="R16" s="295" t="s">
        <v>12</v>
      </c>
      <c r="S16" s="309">
        <f t="shared" si="2"/>
        <v>0.5</v>
      </c>
      <c r="T16" s="307" t="s">
        <v>76</v>
      </c>
      <c r="U16" s="305">
        <v>0</v>
      </c>
      <c r="V16" s="294" t="s">
        <v>8</v>
      </c>
      <c r="W16" s="304">
        <f t="shared" si="3"/>
        <v>3</v>
      </c>
      <c r="Y16" s="304">
        <f t="shared" si="4"/>
        <v>3</v>
      </c>
    </row>
    <row r="17" spans="3:25">
      <c r="C17" s="299" t="s">
        <v>54</v>
      </c>
      <c r="D17" s="295" t="s">
        <v>39</v>
      </c>
      <c r="E17" s="305"/>
      <c r="F17" s="295" t="s">
        <v>12</v>
      </c>
      <c r="G17" s="305"/>
      <c r="H17" s="307" t="s">
        <v>76</v>
      </c>
      <c r="I17" s="305">
        <v>0</v>
      </c>
      <c r="J17" s="294" t="s">
        <v>8</v>
      </c>
      <c r="K17" s="304" t="str">
        <f t="shared" si="0"/>
        <v/>
      </c>
      <c r="M17" s="306">
        <f>'（ユニット型）介護老人福祉施設'!$AA$8</f>
        <v>0.375</v>
      </c>
      <c r="N17" s="295" t="s">
        <v>12</v>
      </c>
      <c r="O17" s="306">
        <f>'（ユニット型）介護老人福祉施設'!$AE$8</f>
        <v>0.70833333333333337</v>
      </c>
      <c r="Q17" s="309" t="str">
        <f t="shared" si="1"/>
        <v/>
      </c>
      <c r="R17" s="295" t="s">
        <v>12</v>
      </c>
      <c r="S17" s="309" t="str">
        <f t="shared" si="2"/>
        <v/>
      </c>
      <c r="T17" s="307" t="s">
        <v>76</v>
      </c>
      <c r="U17" s="305">
        <v>0</v>
      </c>
      <c r="V17" s="294" t="s">
        <v>8</v>
      </c>
      <c r="W17" s="304" t="str">
        <f t="shared" si="3"/>
        <v/>
      </c>
      <c r="Y17" s="304" t="str">
        <f t="shared" si="4"/>
        <v/>
      </c>
    </row>
    <row r="18" spans="3:25">
      <c r="C18" s="299" t="s">
        <v>88</v>
      </c>
      <c r="D18" s="295" t="s">
        <v>39</v>
      </c>
      <c r="E18" s="305"/>
      <c r="F18" s="295" t="s">
        <v>12</v>
      </c>
      <c r="G18" s="305"/>
      <c r="H18" s="307" t="s">
        <v>76</v>
      </c>
      <c r="I18" s="305">
        <v>0</v>
      </c>
      <c r="J18" s="294" t="s">
        <v>8</v>
      </c>
      <c r="K18" s="304" t="str">
        <f t="shared" si="0"/>
        <v/>
      </c>
      <c r="M18" s="306">
        <f>'（ユニット型）介護老人福祉施設'!$AA$8</f>
        <v>0.375</v>
      </c>
      <c r="N18" s="295" t="s">
        <v>12</v>
      </c>
      <c r="O18" s="306">
        <f>'（ユニット型）介護老人福祉施設'!$AE$8</f>
        <v>0.70833333333333337</v>
      </c>
      <c r="Q18" s="309" t="str">
        <f t="shared" si="1"/>
        <v/>
      </c>
      <c r="R18" s="295" t="s">
        <v>12</v>
      </c>
      <c r="S18" s="309" t="str">
        <f t="shared" si="2"/>
        <v/>
      </c>
      <c r="T18" s="307" t="s">
        <v>76</v>
      </c>
      <c r="U18" s="305">
        <v>0</v>
      </c>
      <c r="V18" s="294" t="s">
        <v>8</v>
      </c>
      <c r="W18" s="304" t="str">
        <f t="shared" si="3"/>
        <v/>
      </c>
      <c r="Y18" s="304" t="str">
        <f t="shared" si="4"/>
        <v/>
      </c>
    </row>
    <row r="19" spans="3:25">
      <c r="C19" s="299" t="s">
        <v>90</v>
      </c>
      <c r="D19" s="295" t="s">
        <v>39</v>
      </c>
      <c r="E19" s="305"/>
      <c r="F19" s="295" t="s">
        <v>12</v>
      </c>
      <c r="G19" s="305"/>
      <c r="H19" s="307" t="s">
        <v>76</v>
      </c>
      <c r="I19" s="305">
        <v>0</v>
      </c>
      <c r="J19" s="294" t="s">
        <v>8</v>
      </c>
      <c r="K19" s="304" t="str">
        <f t="shared" si="0"/>
        <v/>
      </c>
      <c r="M19" s="306">
        <f>'（ユニット型）介護老人福祉施設'!$AA$8</f>
        <v>0.375</v>
      </c>
      <c r="N19" s="295" t="s">
        <v>12</v>
      </c>
      <c r="O19" s="306">
        <f>'（ユニット型）介護老人福祉施設'!$AE$8</f>
        <v>0.70833333333333337</v>
      </c>
      <c r="Q19" s="309" t="str">
        <f t="shared" si="1"/>
        <v/>
      </c>
      <c r="R19" s="295" t="s">
        <v>12</v>
      </c>
      <c r="S19" s="309" t="str">
        <f t="shared" si="2"/>
        <v/>
      </c>
      <c r="T19" s="307" t="s">
        <v>76</v>
      </c>
      <c r="U19" s="305">
        <v>0</v>
      </c>
      <c r="V19" s="294" t="s">
        <v>8</v>
      </c>
      <c r="W19" s="304" t="str">
        <f t="shared" si="3"/>
        <v/>
      </c>
      <c r="Y19" s="304" t="str">
        <f t="shared" si="4"/>
        <v/>
      </c>
    </row>
    <row r="20" spans="3:25">
      <c r="C20" s="299" t="s">
        <v>5</v>
      </c>
      <c r="D20" s="295" t="s">
        <v>39</v>
      </c>
      <c r="E20" s="305"/>
      <c r="F20" s="295" t="s">
        <v>12</v>
      </c>
      <c r="G20" s="305"/>
      <c r="H20" s="307" t="s">
        <v>76</v>
      </c>
      <c r="I20" s="305">
        <v>0</v>
      </c>
      <c r="J20" s="294" t="s">
        <v>8</v>
      </c>
      <c r="K20" s="304" t="str">
        <f t="shared" si="0"/>
        <v/>
      </c>
      <c r="M20" s="306">
        <f>'（ユニット型）介護老人福祉施設'!$AA$8</f>
        <v>0.375</v>
      </c>
      <c r="N20" s="295" t="s">
        <v>12</v>
      </c>
      <c r="O20" s="306">
        <f>'（ユニット型）介護老人福祉施設'!$AE$8</f>
        <v>0.70833333333333337</v>
      </c>
      <c r="Q20" s="309" t="str">
        <f t="shared" si="1"/>
        <v/>
      </c>
      <c r="R20" s="295" t="s">
        <v>12</v>
      </c>
      <c r="S20" s="309" t="str">
        <f t="shared" si="2"/>
        <v/>
      </c>
      <c r="T20" s="307" t="s">
        <v>76</v>
      </c>
      <c r="U20" s="305">
        <v>0</v>
      </c>
      <c r="V20" s="294" t="s">
        <v>8</v>
      </c>
      <c r="W20" s="304" t="str">
        <f t="shared" si="3"/>
        <v/>
      </c>
      <c r="Y20" s="304" t="str">
        <f t="shared" si="4"/>
        <v/>
      </c>
    </row>
    <row r="21" spans="3:25">
      <c r="C21" s="299" t="s">
        <v>21</v>
      </c>
      <c r="D21" s="295" t="s">
        <v>39</v>
      </c>
      <c r="E21" s="305"/>
      <c r="F21" s="295" t="s">
        <v>12</v>
      </c>
      <c r="G21" s="305"/>
      <c r="H21" s="307" t="s">
        <v>76</v>
      </c>
      <c r="I21" s="305">
        <v>0</v>
      </c>
      <c r="J21" s="294" t="s">
        <v>8</v>
      </c>
      <c r="K21" s="304" t="str">
        <f t="shared" si="0"/>
        <v/>
      </c>
      <c r="M21" s="306">
        <f>'（ユニット型）介護老人福祉施設'!$AA$8</f>
        <v>0.375</v>
      </c>
      <c r="N21" s="295" t="s">
        <v>12</v>
      </c>
      <c r="O21" s="306">
        <f>'（ユニット型）介護老人福祉施設'!$AE$8</f>
        <v>0.70833333333333337</v>
      </c>
      <c r="Q21" s="309" t="str">
        <f t="shared" si="1"/>
        <v/>
      </c>
      <c r="R21" s="295" t="s">
        <v>12</v>
      </c>
      <c r="S21" s="309" t="str">
        <f t="shared" si="2"/>
        <v/>
      </c>
      <c r="T21" s="307" t="s">
        <v>76</v>
      </c>
      <c r="U21" s="305">
        <v>0</v>
      </c>
      <c r="V21" s="294" t="s">
        <v>8</v>
      </c>
      <c r="W21" s="304" t="str">
        <f t="shared" si="3"/>
        <v/>
      </c>
      <c r="Y21" s="304" t="str">
        <f t="shared" si="4"/>
        <v/>
      </c>
    </row>
    <row r="22" spans="3:25">
      <c r="C22" s="299" t="s">
        <v>41</v>
      </c>
      <c r="D22" s="295" t="s">
        <v>39</v>
      </c>
      <c r="E22" s="306">
        <v>0.66666666666666663</v>
      </c>
      <c r="F22" s="295" t="s">
        <v>12</v>
      </c>
      <c r="G22" s="306">
        <v>0.41666666666666669</v>
      </c>
      <c r="H22" s="307" t="s">
        <v>76</v>
      </c>
      <c r="I22" s="306">
        <v>8.3333333333333329e-002</v>
      </c>
      <c r="J22" s="294" t="s">
        <v>8</v>
      </c>
      <c r="K22" s="299">
        <v>16</v>
      </c>
      <c r="M22" s="304"/>
      <c r="N22" s="295" t="s">
        <v>12</v>
      </c>
      <c r="O22" s="304"/>
      <c r="Q22" s="304"/>
      <c r="R22" s="295" t="s">
        <v>12</v>
      </c>
      <c r="S22" s="304"/>
      <c r="T22" s="307" t="s">
        <v>76</v>
      </c>
      <c r="U22" s="306">
        <v>8.3333333333333329e-002</v>
      </c>
      <c r="V22" s="294" t="s">
        <v>8</v>
      </c>
      <c r="W22" s="299">
        <v>2</v>
      </c>
      <c r="Y22" s="299">
        <v>14</v>
      </c>
    </row>
    <row r="23" spans="3:25">
      <c r="C23" s="299" t="s">
        <v>91</v>
      </c>
      <c r="D23" s="295" t="s">
        <v>39</v>
      </c>
      <c r="E23" s="306"/>
      <c r="F23" s="295" t="s">
        <v>12</v>
      </c>
      <c r="G23" s="306"/>
      <c r="H23" s="307" t="s">
        <v>76</v>
      </c>
      <c r="I23" s="306"/>
      <c r="J23" s="294" t="s">
        <v>8</v>
      </c>
      <c r="K23" s="299">
        <v>2</v>
      </c>
      <c r="M23" s="304"/>
      <c r="N23" s="295" t="s">
        <v>12</v>
      </c>
      <c r="O23" s="304"/>
      <c r="Q23" s="304"/>
      <c r="R23" s="295" t="s">
        <v>12</v>
      </c>
      <c r="S23" s="304"/>
      <c r="T23" s="307" t="s">
        <v>76</v>
      </c>
      <c r="U23" s="306"/>
      <c r="V23" s="294" t="s">
        <v>8</v>
      </c>
      <c r="W23" s="299">
        <v>2</v>
      </c>
      <c r="Y23" s="299"/>
    </row>
    <row r="24" spans="3:25">
      <c r="C24" s="299" t="s">
        <v>92</v>
      </c>
      <c r="D24" s="295" t="s">
        <v>39</v>
      </c>
      <c r="E24" s="306"/>
      <c r="F24" s="295" t="s">
        <v>12</v>
      </c>
      <c r="G24" s="306"/>
      <c r="H24" s="307" t="s">
        <v>76</v>
      </c>
      <c r="I24" s="306"/>
      <c r="J24" s="294" t="s">
        <v>8</v>
      </c>
      <c r="K24" s="299">
        <v>3</v>
      </c>
      <c r="M24" s="304"/>
      <c r="N24" s="295" t="s">
        <v>12</v>
      </c>
      <c r="O24" s="304"/>
      <c r="Q24" s="304"/>
      <c r="R24" s="295" t="s">
        <v>12</v>
      </c>
      <c r="S24" s="304"/>
      <c r="T24" s="307" t="s">
        <v>76</v>
      </c>
      <c r="U24" s="306"/>
      <c r="V24" s="294" t="s">
        <v>8</v>
      </c>
      <c r="W24" s="299">
        <v>3</v>
      </c>
      <c r="Y24" s="299"/>
    </row>
    <row r="25" spans="3:25">
      <c r="C25" s="299" t="s">
        <v>93</v>
      </c>
      <c r="D25" s="295" t="s">
        <v>39</v>
      </c>
      <c r="E25" s="306"/>
      <c r="F25" s="295" t="s">
        <v>12</v>
      </c>
      <c r="G25" s="306"/>
      <c r="H25" s="307" t="s">
        <v>76</v>
      </c>
      <c r="I25" s="306"/>
      <c r="J25" s="294" t="s">
        <v>8</v>
      </c>
      <c r="K25" s="299">
        <v>4</v>
      </c>
      <c r="M25" s="304"/>
      <c r="N25" s="295" t="s">
        <v>12</v>
      </c>
      <c r="O25" s="304"/>
      <c r="Q25" s="304"/>
      <c r="R25" s="295" t="s">
        <v>12</v>
      </c>
      <c r="S25" s="304"/>
      <c r="T25" s="307" t="s">
        <v>76</v>
      </c>
      <c r="U25" s="306"/>
      <c r="V25" s="294" t="s">
        <v>8</v>
      </c>
      <c r="W25" s="299">
        <v>4</v>
      </c>
      <c r="Y25" s="299"/>
    </row>
    <row r="26" spans="3:25">
      <c r="C26" s="299" t="s">
        <v>94</v>
      </c>
      <c r="D26" s="295" t="s">
        <v>39</v>
      </c>
      <c r="E26" s="306"/>
      <c r="F26" s="295" t="s">
        <v>12</v>
      </c>
      <c r="G26" s="306"/>
      <c r="H26" s="307" t="s">
        <v>76</v>
      </c>
      <c r="I26" s="306"/>
      <c r="J26" s="294" t="s">
        <v>8</v>
      </c>
      <c r="K26" s="299">
        <v>5</v>
      </c>
      <c r="M26" s="304"/>
      <c r="N26" s="295" t="s">
        <v>12</v>
      </c>
      <c r="O26" s="304"/>
      <c r="Q26" s="304"/>
      <c r="R26" s="295" t="s">
        <v>12</v>
      </c>
      <c r="S26" s="304"/>
      <c r="T26" s="307" t="s">
        <v>76</v>
      </c>
      <c r="U26" s="306"/>
      <c r="V26" s="294" t="s">
        <v>8</v>
      </c>
      <c r="W26" s="299">
        <v>5</v>
      </c>
      <c r="Y26" s="299"/>
    </row>
    <row r="27" spans="3:25">
      <c r="C27" s="299" t="s">
        <v>95</v>
      </c>
      <c r="D27" s="295" t="s">
        <v>39</v>
      </c>
      <c r="E27" s="306"/>
      <c r="F27" s="295" t="s">
        <v>12</v>
      </c>
      <c r="G27" s="306"/>
      <c r="H27" s="307" t="s">
        <v>76</v>
      </c>
      <c r="I27" s="306"/>
      <c r="J27" s="294" t="s">
        <v>8</v>
      </c>
      <c r="K27" s="299">
        <v>6</v>
      </c>
      <c r="M27" s="304"/>
      <c r="N27" s="295" t="s">
        <v>12</v>
      </c>
      <c r="O27" s="304"/>
      <c r="Q27" s="304"/>
      <c r="R27" s="295" t="s">
        <v>12</v>
      </c>
      <c r="S27" s="304"/>
      <c r="T27" s="307" t="s">
        <v>76</v>
      </c>
      <c r="U27" s="306"/>
      <c r="V27" s="294" t="s">
        <v>8</v>
      </c>
      <c r="W27" s="299">
        <v>6</v>
      </c>
      <c r="Y27" s="299"/>
    </row>
    <row r="28" spans="3:25">
      <c r="C28" s="299" t="s">
        <v>96</v>
      </c>
      <c r="D28" s="295" t="s">
        <v>39</v>
      </c>
      <c r="E28" s="306"/>
      <c r="F28" s="295" t="s">
        <v>12</v>
      </c>
      <c r="G28" s="306"/>
      <c r="H28" s="307" t="s">
        <v>76</v>
      </c>
      <c r="I28" s="306"/>
      <c r="J28" s="294" t="s">
        <v>8</v>
      </c>
      <c r="K28" s="299">
        <v>7</v>
      </c>
      <c r="M28" s="304"/>
      <c r="N28" s="295" t="s">
        <v>12</v>
      </c>
      <c r="O28" s="304"/>
      <c r="Q28" s="304"/>
      <c r="R28" s="295" t="s">
        <v>12</v>
      </c>
      <c r="S28" s="304"/>
      <c r="T28" s="307" t="s">
        <v>76</v>
      </c>
      <c r="U28" s="306"/>
      <c r="V28" s="294" t="s">
        <v>8</v>
      </c>
      <c r="W28" s="299">
        <v>7</v>
      </c>
      <c r="Y28" s="299"/>
    </row>
    <row r="29" spans="3:25">
      <c r="C29" s="299" t="s">
        <v>98</v>
      </c>
      <c r="D29" s="295" t="s">
        <v>39</v>
      </c>
      <c r="E29" s="306"/>
      <c r="F29" s="295" t="s">
        <v>12</v>
      </c>
      <c r="G29" s="306"/>
      <c r="H29" s="307" t="s">
        <v>76</v>
      </c>
      <c r="I29" s="306"/>
      <c r="J29" s="294" t="s">
        <v>8</v>
      </c>
      <c r="K29" s="299">
        <v>8</v>
      </c>
      <c r="M29" s="304"/>
      <c r="N29" s="295" t="s">
        <v>12</v>
      </c>
      <c r="O29" s="304"/>
      <c r="Q29" s="304"/>
      <c r="R29" s="295" t="s">
        <v>12</v>
      </c>
      <c r="S29" s="304"/>
      <c r="T29" s="307" t="s">
        <v>76</v>
      </c>
      <c r="U29" s="306"/>
      <c r="V29" s="294" t="s">
        <v>8</v>
      </c>
      <c r="W29" s="299">
        <v>8</v>
      </c>
      <c r="Y29" s="299"/>
    </row>
    <row r="30" spans="3:25">
      <c r="C30" s="299" t="s">
        <v>101</v>
      </c>
      <c r="D30" s="295" t="s">
        <v>39</v>
      </c>
      <c r="E30" s="306"/>
      <c r="F30" s="295" t="s">
        <v>12</v>
      </c>
      <c r="G30" s="306"/>
      <c r="H30" s="307" t="s">
        <v>76</v>
      </c>
      <c r="I30" s="306"/>
      <c r="J30" s="294" t="s">
        <v>8</v>
      </c>
      <c r="K30" s="299">
        <v>1</v>
      </c>
      <c r="M30" s="304"/>
      <c r="N30" s="295" t="s">
        <v>12</v>
      </c>
      <c r="O30" s="304"/>
      <c r="Q30" s="304"/>
      <c r="R30" s="295" t="s">
        <v>12</v>
      </c>
      <c r="S30" s="304"/>
      <c r="T30" s="307" t="s">
        <v>76</v>
      </c>
      <c r="U30" s="306"/>
      <c r="V30" s="294" t="s">
        <v>8</v>
      </c>
      <c r="W30" s="299"/>
      <c r="Y30" s="299">
        <v>1</v>
      </c>
    </row>
    <row r="31" spans="3:25">
      <c r="C31" s="299" t="s">
        <v>102</v>
      </c>
      <c r="D31" s="295" t="s">
        <v>39</v>
      </c>
      <c r="E31" s="306"/>
      <c r="F31" s="295" t="s">
        <v>12</v>
      </c>
      <c r="G31" s="306"/>
      <c r="H31" s="307" t="s">
        <v>76</v>
      </c>
      <c r="I31" s="306"/>
      <c r="J31" s="294" t="s">
        <v>8</v>
      </c>
      <c r="K31" s="299">
        <v>2</v>
      </c>
      <c r="M31" s="304"/>
      <c r="N31" s="295" t="s">
        <v>12</v>
      </c>
      <c r="O31" s="304"/>
      <c r="Q31" s="304"/>
      <c r="R31" s="295" t="s">
        <v>12</v>
      </c>
      <c r="S31" s="304"/>
      <c r="T31" s="307" t="s">
        <v>76</v>
      </c>
      <c r="U31" s="306"/>
      <c r="V31" s="294" t="s">
        <v>8</v>
      </c>
      <c r="W31" s="299"/>
      <c r="Y31" s="299">
        <v>2</v>
      </c>
    </row>
    <row r="32" spans="3:25">
      <c r="C32" s="299" t="s">
        <v>105</v>
      </c>
      <c r="D32" s="295" t="s">
        <v>39</v>
      </c>
      <c r="E32" s="306"/>
      <c r="F32" s="295" t="s">
        <v>12</v>
      </c>
      <c r="G32" s="306"/>
      <c r="H32" s="307" t="s">
        <v>76</v>
      </c>
      <c r="I32" s="306"/>
      <c r="J32" s="294" t="s">
        <v>8</v>
      </c>
      <c r="K32" s="299">
        <v>3</v>
      </c>
      <c r="M32" s="304"/>
      <c r="N32" s="295" t="s">
        <v>12</v>
      </c>
      <c r="O32" s="304"/>
      <c r="Q32" s="304"/>
      <c r="R32" s="295" t="s">
        <v>12</v>
      </c>
      <c r="S32" s="304"/>
      <c r="T32" s="307" t="s">
        <v>76</v>
      </c>
      <c r="U32" s="306"/>
      <c r="V32" s="294" t="s">
        <v>8</v>
      </c>
      <c r="W32" s="299"/>
      <c r="Y32" s="299">
        <v>3</v>
      </c>
    </row>
    <row r="33" spans="2:27">
      <c r="C33" s="299" t="s">
        <v>106</v>
      </c>
      <c r="D33" s="295" t="s">
        <v>39</v>
      </c>
      <c r="E33" s="306"/>
      <c r="F33" s="295" t="s">
        <v>12</v>
      </c>
      <c r="G33" s="306"/>
      <c r="H33" s="307" t="s">
        <v>76</v>
      </c>
      <c r="I33" s="306"/>
      <c r="J33" s="294" t="s">
        <v>8</v>
      </c>
      <c r="K33" s="299">
        <v>4</v>
      </c>
      <c r="M33" s="304"/>
      <c r="N33" s="295" t="s">
        <v>12</v>
      </c>
      <c r="O33" s="304"/>
      <c r="Q33" s="304"/>
      <c r="R33" s="295" t="s">
        <v>12</v>
      </c>
      <c r="S33" s="304"/>
      <c r="T33" s="307" t="s">
        <v>76</v>
      </c>
      <c r="U33" s="306"/>
      <c r="V33" s="294" t="s">
        <v>8</v>
      </c>
      <c r="W33" s="299"/>
      <c r="Y33" s="299">
        <v>4</v>
      </c>
    </row>
    <row r="34" spans="2:27">
      <c r="C34" s="299" t="s">
        <v>110</v>
      </c>
      <c r="D34" s="295" t="s">
        <v>39</v>
      </c>
      <c r="E34" s="306"/>
      <c r="F34" s="295" t="s">
        <v>12</v>
      </c>
      <c r="G34" s="306"/>
      <c r="H34" s="307" t="s">
        <v>76</v>
      </c>
      <c r="I34" s="306"/>
      <c r="J34" s="294" t="s">
        <v>8</v>
      </c>
      <c r="K34" s="299">
        <v>5</v>
      </c>
      <c r="M34" s="304"/>
      <c r="N34" s="295" t="s">
        <v>12</v>
      </c>
      <c r="O34" s="304"/>
      <c r="Q34" s="304"/>
      <c r="R34" s="295" t="s">
        <v>12</v>
      </c>
      <c r="S34" s="304"/>
      <c r="T34" s="307" t="s">
        <v>76</v>
      </c>
      <c r="U34" s="306"/>
      <c r="V34" s="294" t="s">
        <v>8</v>
      </c>
      <c r="W34" s="299"/>
      <c r="Y34" s="299">
        <v>5</v>
      </c>
    </row>
    <row r="35" spans="2:27">
      <c r="C35" s="299" t="s">
        <v>111</v>
      </c>
      <c r="D35" s="295" t="s">
        <v>39</v>
      </c>
      <c r="E35" s="306"/>
      <c r="F35" s="295" t="s">
        <v>12</v>
      </c>
      <c r="G35" s="306"/>
      <c r="H35" s="307" t="s">
        <v>76</v>
      </c>
      <c r="I35" s="306"/>
      <c r="J35" s="294" t="s">
        <v>8</v>
      </c>
      <c r="K35" s="299">
        <v>6</v>
      </c>
      <c r="M35" s="304"/>
      <c r="N35" s="295" t="s">
        <v>12</v>
      </c>
      <c r="O35" s="304"/>
      <c r="Q35" s="304"/>
      <c r="R35" s="295" t="s">
        <v>12</v>
      </c>
      <c r="S35" s="304"/>
      <c r="T35" s="307" t="s">
        <v>76</v>
      </c>
      <c r="U35" s="306"/>
      <c r="V35" s="294" t="s">
        <v>8</v>
      </c>
      <c r="W35" s="299"/>
      <c r="Y35" s="299">
        <v>6</v>
      </c>
    </row>
    <row r="36" spans="2:27">
      <c r="C36" s="299" t="s">
        <v>113</v>
      </c>
      <c r="D36" s="295" t="s">
        <v>39</v>
      </c>
      <c r="E36" s="306"/>
      <c r="F36" s="295" t="s">
        <v>12</v>
      </c>
      <c r="G36" s="306"/>
      <c r="H36" s="307" t="s">
        <v>76</v>
      </c>
      <c r="I36" s="306"/>
      <c r="J36" s="294" t="s">
        <v>8</v>
      </c>
      <c r="K36" s="299">
        <v>7</v>
      </c>
      <c r="M36" s="304"/>
      <c r="N36" s="295" t="s">
        <v>12</v>
      </c>
      <c r="O36" s="304"/>
      <c r="Q36" s="304"/>
      <c r="R36" s="295" t="s">
        <v>12</v>
      </c>
      <c r="S36" s="304"/>
      <c r="T36" s="307" t="s">
        <v>76</v>
      </c>
      <c r="U36" s="306"/>
      <c r="V36" s="294" t="s">
        <v>8</v>
      </c>
      <c r="W36" s="299"/>
      <c r="Y36" s="299">
        <v>7</v>
      </c>
    </row>
    <row r="37" spans="2:27">
      <c r="C37" s="299" t="s">
        <v>114</v>
      </c>
      <c r="D37" s="295" t="s">
        <v>39</v>
      </c>
      <c r="E37" s="306"/>
      <c r="F37" s="295" t="s">
        <v>12</v>
      </c>
      <c r="G37" s="306"/>
      <c r="H37" s="307" t="s">
        <v>76</v>
      </c>
      <c r="I37" s="306"/>
      <c r="J37" s="294" t="s">
        <v>8</v>
      </c>
      <c r="K37" s="299">
        <v>8</v>
      </c>
      <c r="M37" s="304"/>
      <c r="N37" s="295" t="s">
        <v>12</v>
      </c>
      <c r="O37" s="304"/>
      <c r="Q37" s="304"/>
      <c r="R37" s="295" t="s">
        <v>12</v>
      </c>
      <c r="S37" s="304"/>
      <c r="T37" s="307" t="s">
        <v>76</v>
      </c>
      <c r="U37" s="306"/>
      <c r="V37" s="294" t="s">
        <v>8</v>
      </c>
      <c r="W37" s="299"/>
      <c r="Y37" s="299">
        <v>8</v>
      </c>
    </row>
    <row r="38" spans="2:27">
      <c r="C38" s="299" t="s">
        <v>117</v>
      </c>
      <c r="D38" s="295" t="s">
        <v>39</v>
      </c>
      <c r="E38" s="305"/>
      <c r="F38" s="295" t="s">
        <v>12</v>
      </c>
      <c r="G38" s="305"/>
      <c r="H38" s="307" t="s">
        <v>76</v>
      </c>
      <c r="I38" s="305">
        <v>0</v>
      </c>
      <c r="J38" s="294" t="s">
        <v>8</v>
      </c>
      <c r="K38" s="304" t="str">
        <f t="shared" ref="K38:K45" si="5">IF(OR(E38="",G38=""),"",(G38+IF(E38&gt;G38,1,0)-E38-I38)*24)</f>
        <v/>
      </c>
      <c r="M38" s="306">
        <f>'（ユニット型）介護老人福祉施設'!$AA$8</f>
        <v>0.375</v>
      </c>
      <c r="N38" s="295" t="s">
        <v>12</v>
      </c>
      <c r="O38" s="306">
        <f>'（ユニット型）介護老人福祉施設'!$AE$8</f>
        <v>0.70833333333333337</v>
      </c>
      <c r="Q38" s="309" t="str">
        <f t="shared" ref="Q38:Q47" si="6">IF(E38="","",IF(E38&lt;M38,M38,IF(E38&gt;=O38,"",E38)))</f>
        <v/>
      </c>
      <c r="R38" s="295" t="s">
        <v>12</v>
      </c>
      <c r="S38" s="309" t="str">
        <f t="shared" ref="S38:S47" si="7">IF(G38="","",IF(G38&gt;E38,IF(G38&lt;O38,G38,O38),O38))</f>
        <v/>
      </c>
      <c r="T38" s="307" t="s">
        <v>76</v>
      </c>
      <c r="U38" s="305">
        <f t="shared" ref="U38:U47" si="8">I38</f>
        <v>0</v>
      </c>
      <c r="V38" s="294" t="s">
        <v>8</v>
      </c>
      <c r="W38" s="304" t="str">
        <f t="shared" ref="W38:W45" si="9">IF(Q38="","",IF((S38+IF(Q38&gt;S38,1,0)-Q38-U38)*24=0,"",(S38+IF(Q38&gt;S38,1,0)-Q38-U38)*24))</f>
        <v/>
      </c>
      <c r="Y38" s="304" t="str">
        <f t="shared" ref="Y38:Y47" si="10">IF(W38="",K38,IF(OR(K38-W38=0,K38-W38&lt;0),"-",K38-W38))</f>
        <v/>
      </c>
    </row>
    <row r="39" spans="2:27">
      <c r="C39" s="299" t="s">
        <v>119</v>
      </c>
      <c r="D39" s="295" t="s">
        <v>39</v>
      </c>
      <c r="E39" s="305"/>
      <c r="F39" s="295" t="s">
        <v>12</v>
      </c>
      <c r="G39" s="305"/>
      <c r="H39" s="307" t="s">
        <v>76</v>
      </c>
      <c r="I39" s="305">
        <v>0</v>
      </c>
      <c r="J39" s="294" t="s">
        <v>8</v>
      </c>
      <c r="K39" s="304" t="str">
        <f t="shared" si="5"/>
        <v/>
      </c>
      <c r="M39" s="306">
        <f>'（ユニット型）介護老人福祉施設'!$AA$8</f>
        <v>0.375</v>
      </c>
      <c r="N39" s="295" t="s">
        <v>12</v>
      </c>
      <c r="O39" s="306">
        <f>'（ユニット型）介護老人福祉施設'!$AE$8</f>
        <v>0.70833333333333337</v>
      </c>
      <c r="Q39" s="309" t="str">
        <f t="shared" si="6"/>
        <v/>
      </c>
      <c r="R39" s="295" t="s">
        <v>12</v>
      </c>
      <c r="S39" s="309" t="str">
        <f t="shared" si="7"/>
        <v/>
      </c>
      <c r="T39" s="307" t="s">
        <v>76</v>
      </c>
      <c r="U39" s="305">
        <f t="shared" si="8"/>
        <v>0</v>
      </c>
      <c r="V39" s="294" t="s">
        <v>8</v>
      </c>
      <c r="W39" s="304" t="str">
        <f t="shared" si="9"/>
        <v/>
      </c>
      <c r="Y39" s="304" t="str">
        <f t="shared" si="10"/>
        <v/>
      </c>
    </row>
    <row r="40" spans="2:27">
      <c r="C40" s="299" t="s">
        <v>148</v>
      </c>
      <c r="D40" s="295" t="s">
        <v>39</v>
      </c>
      <c r="E40" s="305"/>
      <c r="F40" s="295" t="s">
        <v>12</v>
      </c>
      <c r="G40" s="305"/>
      <c r="H40" s="307" t="s">
        <v>76</v>
      </c>
      <c r="I40" s="305">
        <v>0</v>
      </c>
      <c r="J40" s="294" t="s">
        <v>8</v>
      </c>
      <c r="K40" s="304" t="str">
        <f t="shared" si="5"/>
        <v/>
      </c>
      <c r="M40" s="306">
        <f>'（ユニット型）介護老人福祉施設'!$AA$8</f>
        <v>0.375</v>
      </c>
      <c r="N40" s="295" t="s">
        <v>12</v>
      </c>
      <c r="O40" s="306">
        <f>'（ユニット型）介護老人福祉施設'!$AE$8</f>
        <v>0.70833333333333337</v>
      </c>
      <c r="Q40" s="309" t="str">
        <f t="shared" si="6"/>
        <v/>
      </c>
      <c r="R40" s="295" t="s">
        <v>12</v>
      </c>
      <c r="S40" s="309" t="str">
        <f t="shared" si="7"/>
        <v/>
      </c>
      <c r="T40" s="307" t="s">
        <v>76</v>
      </c>
      <c r="U40" s="305">
        <f t="shared" si="8"/>
        <v>0</v>
      </c>
      <c r="V40" s="294" t="s">
        <v>8</v>
      </c>
      <c r="W40" s="304" t="str">
        <f t="shared" si="9"/>
        <v/>
      </c>
      <c r="Y40" s="304" t="str">
        <f t="shared" si="10"/>
        <v/>
      </c>
    </row>
    <row r="41" spans="2:27">
      <c r="C41" s="299" t="s">
        <v>263</v>
      </c>
      <c r="D41" s="295" t="s">
        <v>39</v>
      </c>
      <c r="E41" s="305"/>
      <c r="F41" s="295" t="s">
        <v>12</v>
      </c>
      <c r="G41" s="305"/>
      <c r="H41" s="307" t="s">
        <v>76</v>
      </c>
      <c r="I41" s="305">
        <v>0</v>
      </c>
      <c r="J41" s="294" t="s">
        <v>8</v>
      </c>
      <c r="K41" s="304" t="str">
        <f t="shared" si="5"/>
        <v/>
      </c>
      <c r="M41" s="306">
        <f>'（ユニット型）介護老人福祉施設'!$AA$8</f>
        <v>0.375</v>
      </c>
      <c r="N41" s="295" t="s">
        <v>12</v>
      </c>
      <c r="O41" s="306">
        <f>'（ユニット型）介護老人福祉施設'!$AE$8</f>
        <v>0.70833333333333337</v>
      </c>
      <c r="Q41" s="309" t="str">
        <f t="shared" si="6"/>
        <v/>
      </c>
      <c r="R41" s="295" t="s">
        <v>12</v>
      </c>
      <c r="S41" s="309" t="str">
        <f t="shared" si="7"/>
        <v/>
      </c>
      <c r="T41" s="307" t="s">
        <v>76</v>
      </c>
      <c r="U41" s="305">
        <f t="shared" si="8"/>
        <v>0</v>
      </c>
      <c r="V41" s="294" t="s">
        <v>8</v>
      </c>
      <c r="W41" s="304" t="str">
        <f t="shared" si="9"/>
        <v/>
      </c>
      <c r="Y41" s="304" t="str">
        <f t="shared" si="10"/>
        <v/>
      </c>
      <c r="AA41" s="294" t="s">
        <v>25</v>
      </c>
    </row>
    <row r="42" spans="2:27">
      <c r="C42" s="299" t="s">
        <v>82</v>
      </c>
      <c r="D42" s="295" t="s">
        <v>39</v>
      </c>
      <c r="E42" s="305"/>
      <c r="F42" s="295" t="s">
        <v>12</v>
      </c>
      <c r="G42" s="305"/>
      <c r="H42" s="307" t="s">
        <v>76</v>
      </c>
      <c r="I42" s="305">
        <v>0</v>
      </c>
      <c r="J42" s="294" t="s">
        <v>8</v>
      </c>
      <c r="K42" s="304" t="str">
        <f t="shared" si="5"/>
        <v/>
      </c>
      <c r="M42" s="306">
        <f>'（ユニット型）介護老人福祉施設'!$AA$8</f>
        <v>0.375</v>
      </c>
      <c r="N42" s="295" t="s">
        <v>12</v>
      </c>
      <c r="O42" s="306">
        <f>'（ユニット型）介護老人福祉施設'!$AE$8</f>
        <v>0.70833333333333337</v>
      </c>
      <c r="Q42" s="309" t="str">
        <f t="shared" si="6"/>
        <v/>
      </c>
      <c r="R42" s="295" t="s">
        <v>12</v>
      </c>
      <c r="S42" s="309" t="str">
        <f t="shared" si="7"/>
        <v/>
      </c>
      <c r="T42" s="307" t="s">
        <v>76</v>
      </c>
      <c r="U42" s="305">
        <f t="shared" si="8"/>
        <v>0</v>
      </c>
      <c r="V42" s="294" t="s">
        <v>8</v>
      </c>
      <c r="W42" s="304" t="str">
        <f t="shared" si="9"/>
        <v/>
      </c>
      <c r="Y42" s="304" t="str">
        <f t="shared" si="10"/>
        <v/>
      </c>
      <c r="AA42" s="294" t="s">
        <v>25</v>
      </c>
    </row>
    <row r="43" spans="2:27">
      <c r="C43" s="299" t="s">
        <v>108</v>
      </c>
      <c r="D43" s="295" t="s">
        <v>39</v>
      </c>
      <c r="E43" s="305"/>
      <c r="F43" s="295" t="s">
        <v>12</v>
      </c>
      <c r="G43" s="305"/>
      <c r="H43" s="307" t="s">
        <v>76</v>
      </c>
      <c r="I43" s="305">
        <v>0</v>
      </c>
      <c r="J43" s="294" t="s">
        <v>8</v>
      </c>
      <c r="K43" s="304" t="str">
        <f t="shared" si="5"/>
        <v/>
      </c>
      <c r="M43" s="306">
        <f>'（ユニット型）介護老人福祉施設'!$AA$8</f>
        <v>0.375</v>
      </c>
      <c r="N43" s="295" t="s">
        <v>12</v>
      </c>
      <c r="O43" s="306">
        <f>'（ユニット型）介護老人福祉施設'!$AE$8</f>
        <v>0.70833333333333337</v>
      </c>
      <c r="Q43" s="309" t="str">
        <f t="shared" si="6"/>
        <v/>
      </c>
      <c r="R43" s="295" t="s">
        <v>12</v>
      </c>
      <c r="S43" s="309" t="str">
        <f t="shared" si="7"/>
        <v/>
      </c>
      <c r="T43" s="307" t="s">
        <v>76</v>
      </c>
      <c r="U43" s="305">
        <f t="shared" si="8"/>
        <v>0</v>
      </c>
      <c r="V43" s="294" t="s">
        <v>8</v>
      </c>
      <c r="W43" s="304" t="str">
        <f t="shared" si="9"/>
        <v/>
      </c>
      <c r="Y43" s="304" t="str">
        <f t="shared" si="10"/>
        <v/>
      </c>
    </row>
    <row r="44" spans="2:27">
      <c r="B44" s="295" t="s">
        <v>169</v>
      </c>
      <c r="C44" s="300"/>
      <c r="D44" s="295" t="s">
        <v>39</v>
      </c>
      <c r="E44" s="305">
        <v>0.29166666666666669</v>
      </c>
      <c r="F44" s="295" t="s">
        <v>12</v>
      </c>
      <c r="G44" s="305">
        <v>0.39583333333333331</v>
      </c>
      <c r="H44" s="307" t="s">
        <v>76</v>
      </c>
      <c r="I44" s="305">
        <v>0</v>
      </c>
      <c r="J44" s="294" t="s">
        <v>8</v>
      </c>
      <c r="K44" s="304">
        <f t="shared" si="5"/>
        <v>2.4999999999999991</v>
      </c>
      <c r="M44" s="306">
        <f>'（ユニット型）介護老人福祉施設'!$AA$8</f>
        <v>0.375</v>
      </c>
      <c r="N44" s="295" t="s">
        <v>12</v>
      </c>
      <c r="O44" s="306">
        <f>'（ユニット型）介護老人福祉施設'!$AE$8</f>
        <v>0.70833333333333337</v>
      </c>
      <c r="Q44" s="309">
        <f t="shared" si="6"/>
        <v>0.375</v>
      </c>
      <c r="R44" s="295" t="s">
        <v>12</v>
      </c>
      <c r="S44" s="309">
        <f t="shared" si="7"/>
        <v>0.39583333333333331</v>
      </c>
      <c r="T44" s="307" t="s">
        <v>76</v>
      </c>
      <c r="U44" s="305">
        <f t="shared" si="8"/>
        <v>0</v>
      </c>
      <c r="V44" s="294" t="s">
        <v>8</v>
      </c>
      <c r="W44" s="304">
        <f t="shared" si="9"/>
        <v>0.49999999999999956</v>
      </c>
      <c r="Y44" s="304">
        <f t="shared" si="10"/>
        <v>1.9999999999999996</v>
      </c>
    </row>
    <row r="45" spans="2:27">
      <c r="B45" s="295" t="s">
        <v>126</v>
      </c>
      <c r="C45" s="301"/>
      <c r="D45" s="295" t="s">
        <v>39</v>
      </c>
      <c r="E45" s="305">
        <v>0.6875</v>
      </c>
      <c r="F45" s="295" t="s">
        <v>12</v>
      </c>
      <c r="G45" s="305">
        <v>0.83333333333333337</v>
      </c>
      <c r="H45" s="307" t="s">
        <v>76</v>
      </c>
      <c r="I45" s="305">
        <v>0</v>
      </c>
      <c r="J45" s="294" t="s">
        <v>8</v>
      </c>
      <c r="K45" s="304">
        <f t="shared" si="5"/>
        <v>3.5000000000000009</v>
      </c>
      <c r="M45" s="306">
        <f>'（ユニット型）介護老人福祉施設'!$AA$8</f>
        <v>0.375</v>
      </c>
      <c r="N45" s="295" t="s">
        <v>12</v>
      </c>
      <c r="O45" s="306">
        <f>'（ユニット型）介護老人福祉施設'!$AE$8</f>
        <v>0.70833333333333337</v>
      </c>
      <c r="Q45" s="309">
        <f t="shared" si="6"/>
        <v>0.6875</v>
      </c>
      <c r="R45" s="295" t="s">
        <v>12</v>
      </c>
      <c r="S45" s="309">
        <f t="shared" si="7"/>
        <v>0.70833333333333337</v>
      </c>
      <c r="T45" s="307" t="s">
        <v>76</v>
      </c>
      <c r="U45" s="305">
        <f t="shared" si="8"/>
        <v>0</v>
      </c>
      <c r="V45" s="294" t="s">
        <v>8</v>
      </c>
      <c r="W45" s="304">
        <f t="shared" si="9"/>
        <v>0.50000000000000089</v>
      </c>
      <c r="Y45" s="304">
        <f t="shared" si="10"/>
        <v>3</v>
      </c>
    </row>
    <row r="46" spans="2:27">
      <c r="B46" s="295" t="s">
        <v>127</v>
      </c>
      <c r="C46" s="302" t="s">
        <v>124</v>
      </c>
      <c r="D46" s="295" t="s">
        <v>39</v>
      </c>
      <c r="E46" s="305" t="s">
        <v>75</v>
      </c>
      <c r="F46" s="295" t="s">
        <v>12</v>
      </c>
      <c r="G46" s="305" t="s">
        <v>75</v>
      </c>
      <c r="H46" s="307" t="s">
        <v>76</v>
      </c>
      <c r="I46" s="305" t="s">
        <v>75</v>
      </c>
      <c r="J46" s="294" t="s">
        <v>8</v>
      </c>
      <c r="K46" s="304">
        <f>K44+K45</f>
        <v>6</v>
      </c>
      <c r="M46" s="306">
        <f>'（ユニット型）介護老人福祉施設'!$AA$8</f>
        <v>0.375</v>
      </c>
      <c r="N46" s="295" t="s">
        <v>12</v>
      </c>
      <c r="O46" s="306">
        <f>'（ユニット型）介護老人福祉施設'!$AE$8</f>
        <v>0.70833333333333337</v>
      </c>
      <c r="Q46" s="309" t="str">
        <f t="shared" si="6"/>
        <v/>
      </c>
      <c r="R46" s="295" t="s">
        <v>12</v>
      </c>
      <c r="S46" s="309">
        <f t="shared" si="7"/>
        <v>0.70833333333333337</v>
      </c>
      <c r="T46" s="307" t="s">
        <v>76</v>
      </c>
      <c r="U46" s="305" t="str">
        <f t="shared" si="8"/>
        <v>-</v>
      </c>
      <c r="V46" s="294" t="s">
        <v>8</v>
      </c>
      <c r="W46" s="304">
        <f>W44+W45</f>
        <v>1.0000000000000004</v>
      </c>
      <c r="Y46" s="304">
        <f t="shared" si="10"/>
        <v>5</v>
      </c>
    </row>
    <row r="47" spans="2:27">
      <c r="B47" s="298" t="s">
        <v>264</v>
      </c>
      <c r="C47" s="299" t="s">
        <v>152</v>
      </c>
      <c r="D47" s="295" t="s">
        <v>39</v>
      </c>
      <c r="E47" s="305">
        <v>0.83333333333333337</v>
      </c>
      <c r="F47" s="295" t="s">
        <v>12</v>
      </c>
      <c r="G47" s="305">
        <v>0.29166666666666669</v>
      </c>
      <c r="H47" s="307" t="s">
        <v>76</v>
      </c>
      <c r="I47" s="305"/>
      <c r="J47" s="294" t="s">
        <v>8</v>
      </c>
      <c r="K47" s="304">
        <f>IF(OR(E47="",G47=""),"",(G47+IF(E47&gt;G47,1,0)-E47-I47)*24)</f>
        <v>11</v>
      </c>
      <c r="M47" s="306">
        <f>'（ユニット型）介護老人福祉施設'!$AA$8</f>
        <v>0.375</v>
      </c>
      <c r="N47" s="295" t="s">
        <v>12</v>
      </c>
      <c r="O47" s="306">
        <f>'（ユニット型）介護老人福祉施設'!$AE$8</f>
        <v>0.70833333333333337</v>
      </c>
      <c r="Q47" s="309" t="str">
        <f t="shared" si="6"/>
        <v/>
      </c>
      <c r="R47" s="295" t="s">
        <v>12</v>
      </c>
      <c r="S47" s="309">
        <f t="shared" si="7"/>
        <v>0.70833333333333337</v>
      </c>
      <c r="T47" s="307" t="s">
        <v>76</v>
      </c>
      <c r="U47" s="305">
        <f t="shared" si="8"/>
        <v>0</v>
      </c>
      <c r="V47" s="294" t="s">
        <v>8</v>
      </c>
      <c r="W47" s="304" t="str">
        <f>IF(Q47="","",IF((S47+IF(Q47&gt;S47,1,0)-Q47-U47)*24=0,"",(S47+IF(Q47&gt;S47,1,0)-Q47-U47)*24))</f>
        <v/>
      </c>
      <c r="Y47" s="304">
        <f t="shared" si="10"/>
        <v>11</v>
      </c>
    </row>
  </sheetData>
  <sheetProtection sheet="1" insertRows="0" deleteRows="0"/>
  <mergeCells count="3">
    <mergeCell ref="E3:K3"/>
    <mergeCell ref="M3:O3"/>
    <mergeCell ref="Q3:W3"/>
  </mergeCells>
  <phoneticPr fontId="1"/>
  <pageMargins left="0.70866141732283472" right="0.70866141732283472" top="0.74803149606299213" bottom="0.74803149606299213" header="0.31496062992125984" footer="0.31496062992125984"/>
  <pageSetup paperSize="9" scale="38" fitToWidth="1" fitToHeight="1" orientation="landscape"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8">
    <tabColor theme="9" tint="0.8"/>
    <pageSetUpPr fitToPage="1"/>
  </sheetPr>
  <dimension ref="A1:BP181"/>
  <sheetViews>
    <sheetView showGridLines="0" view="pageBreakPreview" zoomScale="70" zoomScaleNormal="55" zoomScaleSheetLayoutView="70" workbookViewId="0">
      <selection activeCell="BG3" sqref="BG3:BJ3"/>
    </sheetView>
  </sheetViews>
  <sheetFormatPr defaultColWidth="4.5" defaultRowHeight="14.25"/>
  <cols>
    <col min="1" max="1" width="0.875" style="1" customWidth="1"/>
    <col min="2" max="2" width="5.75" style="1" customWidth="1"/>
    <col min="3" max="6" width="5.75" style="1" hidden="1" customWidth="1"/>
    <col min="7" max="8" width="8.125" style="1" customWidth="1"/>
    <col min="9" max="10" width="3.25" style="1" customWidth="1"/>
    <col min="11" max="17" width="5.75" style="1" customWidth="1"/>
    <col min="18" max="19" width="11" style="1" hidden="1" customWidth="1"/>
    <col min="20" max="64" width="5.75" style="1" customWidth="1"/>
    <col min="65" max="65" width="1.125" style="1" customWidth="1"/>
    <col min="66" max="16384" width="4.5" style="1"/>
  </cols>
  <sheetData>
    <row r="1" spans="1:68" s="2" customFormat="1" ht="20.25" customHeight="1">
      <c r="A1" s="4" t="s">
        <v>306</v>
      </c>
      <c r="B1" s="4"/>
      <c r="C1" s="4"/>
      <c r="D1" s="4"/>
      <c r="E1" s="4"/>
      <c r="F1" s="4"/>
      <c r="G1" s="4"/>
      <c r="H1" s="4"/>
      <c r="I1" s="4"/>
      <c r="J1" s="4"/>
      <c r="K1" s="4"/>
      <c r="L1" s="4"/>
      <c r="M1" s="4"/>
      <c r="N1" s="4"/>
      <c r="O1" s="4"/>
      <c r="P1" s="4"/>
      <c r="Q1" s="4"/>
      <c r="R1" s="4"/>
      <c r="S1" s="4"/>
      <c r="T1" s="4"/>
      <c r="U1" s="4"/>
      <c r="V1" s="4"/>
      <c r="W1" s="4"/>
      <c r="X1" s="4"/>
      <c r="Y1" s="4"/>
      <c r="Z1" s="4"/>
      <c r="AA1" s="4"/>
      <c r="AB1" s="4"/>
      <c r="AU1" s="99" t="s">
        <v>26</v>
      </c>
      <c r="AV1" s="239" t="s">
        <v>246</v>
      </c>
      <c r="AW1" s="241"/>
      <c r="AX1" s="241"/>
      <c r="AY1" s="241"/>
      <c r="AZ1" s="241"/>
      <c r="BA1" s="241"/>
      <c r="BB1" s="241"/>
      <c r="BC1" s="241"/>
      <c r="BD1" s="241"/>
      <c r="BE1" s="241"/>
      <c r="BF1" s="241"/>
      <c r="BG1" s="241"/>
      <c r="BH1" s="241"/>
      <c r="BI1" s="241"/>
      <c r="BJ1" s="241"/>
      <c r="BK1" s="241"/>
      <c r="BL1" s="99" t="s">
        <v>8</v>
      </c>
    </row>
    <row r="2" spans="1:68" s="3" customFormat="1" ht="20.25" customHeight="1">
      <c r="A2" s="4"/>
      <c r="B2" s="4"/>
      <c r="C2" s="4"/>
      <c r="D2" s="4"/>
      <c r="E2" s="4"/>
      <c r="F2" s="4"/>
      <c r="G2" s="4"/>
      <c r="H2" s="4"/>
      <c r="I2" s="4"/>
      <c r="J2" s="4"/>
      <c r="K2" s="4"/>
      <c r="L2" s="4"/>
      <c r="M2" s="4"/>
      <c r="N2" s="4"/>
      <c r="O2" s="4"/>
      <c r="P2" s="4"/>
      <c r="Q2" s="4"/>
      <c r="R2" s="4"/>
      <c r="S2" s="4"/>
      <c r="T2" s="4"/>
      <c r="U2" s="4"/>
      <c r="V2" s="4"/>
      <c r="W2" s="4"/>
      <c r="X2" s="4"/>
      <c r="Y2" s="4"/>
      <c r="Z2" s="4"/>
      <c r="AA2" s="4"/>
      <c r="AB2" s="4"/>
      <c r="AD2" s="203" t="s">
        <v>50</v>
      </c>
      <c r="AE2" s="207">
        <v>7</v>
      </c>
      <c r="AF2" s="207"/>
      <c r="AG2" s="203" t="s">
        <v>45</v>
      </c>
      <c r="AH2" s="213">
        <f>IF(AE2=0,"",YEAR(DATE(2018+AE2,1,1)))</f>
        <v>2025</v>
      </c>
      <c r="AI2" s="213"/>
      <c r="AJ2" s="228" t="s">
        <v>40</v>
      </c>
      <c r="AK2" s="228" t="s">
        <v>4</v>
      </c>
      <c r="AL2" s="207">
        <v>10</v>
      </c>
      <c r="AM2" s="207"/>
      <c r="AN2" s="228" t="s">
        <v>58</v>
      </c>
      <c r="AU2" s="99" t="s">
        <v>63</v>
      </c>
      <c r="AV2" s="240" t="s">
        <v>304</v>
      </c>
      <c r="AW2" s="240"/>
      <c r="AX2" s="240"/>
      <c r="AY2" s="240"/>
      <c r="AZ2" s="240"/>
      <c r="BA2" s="240"/>
      <c r="BB2" s="240"/>
      <c r="BC2" s="240"/>
      <c r="BD2" s="240"/>
      <c r="BE2" s="240"/>
      <c r="BF2" s="240"/>
      <c r="BG2" s="240"/>
      <c r="BH2" s="240"/>
      <c r="BI2" s="240"/>
      <c r="BJ2" s="240"/>
      <c r="BK2" s="240"/>
      <c r="BL2" s="99" t="s">
        <v>8</v>
      </c>
      <c r="BM2" s="99"/>
      <c r="BN2" s="99"/>
      <c r="BO2" s="99"/>
    </row>
    <row r="3" spans="1:68" s="3" customFormat="1" ht="20.25" customHeight="1">
      <c r="J3" s="76"/>
      <c r="M3" s="76"/>
      <c r="O3" s="99"/>
      <c r="P3" s="99"/>
      <c r="Q3" s="99"/>
      <c r="R3" s="99"/>
      <c r="S3" s="99"/>
      <c r="T3" s="99"/>
      <c r="U3" s="99"/>
      <c r="V3" s="99"/>
      <c r="W3" s="99"/>
      <c r="AE3" s="214"/>
      <c r="AF3" s="214"/>
      <c r="AG3" s="229"/>
      <c r="AH3" s="230"/>
      <c r="AI3" s="229"/>
      <c r="BF3" s="262" t="s">
        <v>51</v>
      </c>
      <c r="BG3" s="272" t="s">
        <v>302</v>
      </c>
      <c r="BH3" s="278"/>
      <c r="BI3" s="278"/>
      <c r="BJ3" s="286"/>
      <c r="BK3" s="99"/>
    </row>
    <row r="4" spans="1:68" s="3" customFormat="1" ht="14.25" customHeight="1">
      <c r="J4" s="76"/>
      <c r="M4" s="76"/>
      <c r="O4" s="99"/>
      <c r="P4" s="99"/>
      <c r="Q4" s="99"/>
      <c r="R4" s="99"/>
      <c r="S4" s="99"/>
      <c r="T4" s="99"/>
      <c r="U4" s="99"/>
      <c r="V4" s="99"/>
      <c r="W4" s="99"/>
      <c r="AE4" s="215"/>
      <c r="AF4" s="215"/>
      <c r="AL4" s="2"/>
      <c r="AM4" s="2"/>
      <c r="AN4" s="2"/>
      <c r="AO4" s="2"/>
      <c r="AP4" s="2"/>
      <c r="AQ4" s="2"/>
      <c r="AR4" s="2"/>
      <c r="AS4" s="2"/>
      <c r="AT4" s="2"/>
      <c r="AU4" s="2"/>
      <c r="AV4" s="2"/>
      <c r="AW4" s="2"/>
      <c r="AX4" s="2"/>
      <c r="AY4" s="2"/>
      <c r="AZ4" s="2"/>
      <c r="BA4" s="2"/>
      <c r="BB4" s="2"/>
      <c r="BC4" s="2"/>
      <c r="BD4" s="2"/>
      <c r="BE4" s="2"/>
      <c r="BF4" s="2"/>
      <c r="BG4" s="2"/>
      <c r="BH4" s="2"/>
      <c r="BI4" s="2"/>
      <c r="BJ4" s="287"/>
      <c r="BK4" s="287"/>
    </row>
    <row r="5" spans="1:68" s="3" customFormat="1" ht="20.25" customHeight="1">
      <c r="J5" s="76"/>
      <c r="M5" s="76"/>
      <c r="O5" s="99"/>
      <c r="P5" s="99"/>
      <c r="Q5" s="99"/>
      <c r="R5" s="99"/>
      <c r="S5" s="99"/>
      <c r="T5" s="99"/>
      <c r="U5" s="99"/>
      <c r="V5" s="99"/>
      <c r="W5" s="99"/>
      <c r="AE5" s="215"/>
      <c r="AF5" s="215"/>
      <c r="AL5" s="2"/>
      <c r="AM5" s="2"/>
      <c r="AN5" s="232" t="s">
        <v>2</v>
      </c>
      <c r="AO5" s="2"/>
      <c r="AP5" s="2"/>
      <c r="AQ5" s="2"/>
      <c r="AR5" s="2"/>
      <c r="AS5" s="2"/>
      <c r="AT5" s="2"/>
      <c r="AU5" s="2"/>
      <c r="AV5" s="2"/>
      <c r="AW5" s="2"/>
      <c r="AX5" s="2"/>
      <c r="AY5" s="2"/>
      <c r="AZ5" s="2"/>
      <c r="BA5" s="232" t="s">
        <v>109</v>
      </c>
      <c r="BB5" s="2"/>
      <c r="BC5" s="2"/>
      <c r="BD5" s="2"/>
      <c r="BE5" s="2"/>
      <c r="BF5" s="2"/>
      <c r="BG5" s="2"/>
      <c r="BH5" s="2"/>
      <c r="BI5" s="2"/>
      <c r="BJ5" s="287"/>
      <c r="BK5" s="287"/>
    </row>
    <row r="6" spans="1:68" s="3" customFormat="1" ht="21" customHeight="1">
      <c r="B6" s="2" t="s">
        <v>247</v>
      </c>
      <c r="C6" s="15"/>
      <c r="D6" s="15"/>
      <c r="E6" s="15"/>
      <c r="F6" s="15"/>
      <c r="G6" s="44"/>
      <c r="H6" s="44"/>
      <c r="I6" s="44"/>
      <c r="J6" s="44"/>
      <c r="K6" s="77"/>
      <c r="L6" s="77"/>
      <c r="M6" s="77"/>
      <c r="N6" s="46"/>
      <c r="O6" s="77"/>
      <c r="P6" s="77"/>
      <c r="Q6" s="77"/>
      <c r="R6" s="77"/>
      <c r="S6" s="77"/>
      <c r="W6" s="15" t="s">
        <v>164</v>
      </c>
      <c r="AK6" s="2"/>
      <c r="AM6" s="2"/>
      <c r="AN6" s="2"/>
      <c r="AO6" s="47" t="s">
        <v>248</v>
      </c>
      <c r="AP6" s="2"/>
      <c r="AQ6" s="2"/>
      <c r="AR6" s="2"/>
      <c r="AS6" s="234"/>
      <c r="AT6" s="234"/>
      <c r="AU6" s="2" t="s">
        <v>141</v>
      </c>
      <c r="AV6" s="2"/>
      <c r="BA6" s="2"/>
      <c r="BB6" s="47" t="s">
        <v>268</v>
      </c>
      <c r="BE6" s="2"/>
      <c r="BF6" s="248"/>
      <c r="BG6" s="248"/>
      <c r="BH6" s="2" t="s">
        <v>141</v>
      </c>
      <c r="BI6" s="2"/>
      <c r="BJ6" s="287"/>
    </row>
    <row r="7" spans="1:68" s="3" customFormat="1" ht="11.25" customHeight="1">
      <c r="B7" s="15"/>
      <c r="C7" s="15"/>
      <c r="D7" s="15"/>
      <c r="E7" s="15"/>
      <c r="F7" s="15"/>
      <c r="G7" s="45"/>
      <c r="H7" s="45"/>
      <c r="I7" s="45"/>
      <c r="J7" s="77"/>
      <c r="K7" s="77"/>
      <c r="L7" s="77"/>
      <c r="M7" s="46"/>
      <c r="N7" s="77"/>
      <c r="O7" s="77"/>
      <c r="P7" s="77"/>
      <c r="Q7" s="77"/>
      <c r="R7" s="77"/>
      <c r="S7" s="77"/>
      <c r="AK7" s="2"/>
      <c r="AL7" s="2"/>
      <c r="AM7" s="2"/>
      <c r="AN7" s="2"/>
      <c r="AO7" s="2"/>
      <c r="AP7" s="2"/>
      <c r="AQ7" s="2"/>
      <c r="AR7" s="2"/>
      <c r="AS7" s="2"/>
      <c r="AT7" s="2"/>
      <c r="AU7" s="2"/>
      <c r="AV7" s="2"/>
      <c r="AW7" s="2"/>
      <c r="AX7" s="2"/>
      <c r="AY7" s="2"/>
      <c r="AZ7" s="2"/>
      <c r="BA7" s="2"/>
      <c r="BB7" s="2"/>
      <c r="BC7" s="2"/>
      <c r="BD7" s="2"/>
      <c r="BE7" s="2"/>
      <c r="BF7" s="2"/>
      <c r="BG7" s="2"/>
      <c r="BH7" s="2"/>
      <c r="BI7" s="287"/>
      <c r="BJ7" s="287"/>
    </row>
    <row r="8" spans="1:68" s="3" customFormat="1" ht="21" customHeight="1">
      <c r="B8" s="5"/>
      <c r="C8" s="5"/>
      <c r="D8" s="5"/>
      <c r="E8" s="5"/>
      <c r="F8" s="5"/>
      <c r="G8" s="16">
        <v>8</v>
      </c>
      <c r="H8" s="24"/>
      <c r="I8" s="31" t="s">
        <v>53</v>
      </c>
      <c r="J8" s="77"/>
      <c r="K8" s="77"/>
      <c r="L8" s="16">
        <v>40</v>
      </c>
      <c r="M8" s="24"/>
      <c r="N8" s="31" t="s">
        <v>55</v>
      </c>
      <c r="O8" s="77"/>
      <c r="P8" s="16">
        <v>160</v>
      </c>
      <c r="Q8" s="24"/>
      <c r="R8" s="343"/>
      <c r="S8" s="343"/>
      <c r="T8" s="31" t="s">
        <v>60</v>
      </c>
      <c r="X8" s="134" t="s">
        <v>166</v>
      </c>
      <c r="AE8" s="204">
        <f>AI9</f>
        <v>0.375</v>
      </c>
      <c r="AF8" s="208"/>
      <c r="AG8" s="210"/>
      <c r="AH8" s="46" t="s">
        <v>12</v>
      </c>
      <c r="AI8" s="204">
        <f>AE9</f>
        <v>0.70833333333333337</v>
      </c>
      <c r="AJ8" s="208"/>
      <c r="AK8" s="210"/>
      <c r="AL8" s="100"/>
      <c r="AM8" s="100"/>
      <c r="AN8" s="44"/>
      <c r="AO8" s="2" t="s">
        <v>249</v>
      </c>
      <c r="AP8" s="236"/>
      <c r="AQ8" s="236"/>
      <c r="AR8" s="15"/>
      <c r="AS8" s="47" t="s">
        <v>143</v>
      </c>
      <c r="AT8" s="45"/>
      <c r="AU8" s="45"/>
      <c r="AV8" s="47"/>
      <c r="AW8" s="234"/>
      <c r="AX8" s="234"/>
      <c r="AY8" s="2" t="s">
        <v>141</v>
      </c>
      <c r="AZ8" s="114"/>
      <c r="BA8" s="46"/>
      <c r="BB8" s="2" t="s">
        <v>269</v>
      </c>
      <c r="BF8" s="47" t="s">
        <v>143</v>
      </c>
      <c r="BG8" s="45"/>
      <c r="BH8" s="45"/>
      <c r="BI8" s="47"/>
      <c r="BJ8" s="234"/>
      <c r="BK8" s="234"/>
      <c r="BL8" s="2" t="s">
        <v>141</v>
      </c>
      <c r="BN8" s="99"/>
      <c r="BO8" s="99"/>
      <c r="BP8" s="99"/>
    </row>
    <row r="9" spans="1:68" s="3" customFormat="1" ht="21" customHeight="1">
      <c r="B9" s="5"/>
      <c r="C9" s="5"/>
      <c r="D9" s="5"/>
      <c r="E9" s="5"/>
      <c r="F9" s="5"/>
      <c r="G9" s="335"/>
      <c r="H9" s="335"/>
      <c r="I9" s="335"/>
      <c r="J9" s="77"/>
      <c r="K9" s="77"/>
      <c r="L9" s="77"/>
      <c r="M9" s="46"/>
      <c r="N9" s="77"/>
      <c r="O9" s="77"/>
      <c r="P9" s="77"/>
      <c r="Q9" s="114"/>
      <c r="R9" s="114"/>
      <c r="S9" s="114"/>
      <c r="X9" s="134" t="s">
        <v>163</v>
      </c>
      <c r="AE9" s="205">
        <v>0.70833333333333337</v>
      </c>
      <c r="AF9" s="209"/>
      <c r="AG9" s="211"/>
      <c r="AH9" s="46" t="s">
        <v>12</v>
      </c>
      <c r="AI9" s="205">
        <v>0.375</v>
      </c>
      <c r="AJ9" s="209"/>
      <c r="AK9" s="211"/>
      <c r="AM9" s="47"/>
      <c r="AO9" s="44"/>
      <c r="AP9" s="44"/>
      <c r="AQ9" s="44"/>
      <c r="AR9" s="44"/>
      <c r="AS9" s="235" t="s">
        <v>65</v>
      </c>
      <c r="AT9" s="236"/>
      <c r="AU9" s="15"/>
      <c r="AV9" s="45"/>
      <c r="AW9" s="45"/>
      <c r="AX9" s="45"/>
      <c r="AY9" s="233"/>
      <c r="AZ9" s="2"/>
      <c r="BA9" s="2"/>
      <c r="BB9" s="2"/>
      <c r="BC9" s="2"/>
      <c r="BD9" s="2"/>
      <c r="BE9" s="2"/>
      <c r="BF9" s="235" t="s">
        <v>65</v>
      </c>
      <c r="BG9" s="236"/>
      <c r="BH9" s="15"/>
      <c r="BI9" s="45"/>
      <c r="BJ9" s="45"/>
      <c r="BK9" s="45"/>
      <c r="BL9" s="233"/>
      <c r="BN9" s="99"/>
      <c r="BO9" s="99"/>
      <c r="BP9" s="99"/>
    </row>
    <row r="10" spans="1:68" s="3" customFormat="1" ht="21" customHeight="1">
      <c r="B10" s="5"/>
      <c r="C10" s="5"/>
      <c r="D10" s="5"/>
      <c r="E10" s="5"/>
      <c r="F10" s="5"/>
      <c r="G10" s="46"/>
      <c r="H10" s="46"/>
      <c r="I10" s="46"/>
      <c r="J10" s="46"/>
      <c r="K10" s="46"/>
      <c r="L10" s="46"/>
      <c r="M10" s="2" t="s">
        <v>61</v>
      </c>
      <c r="N10" s="2"/>
      <c r="O10" s="2"/>
      <c r="P10" s="91">
        <f>DAY(EOMONTH(DATE(AH2,AL2,1),0))</f>
        <v>31</v>
      </c>
      <c r="Q10" s="97"/>
      <c r="R10" s="46"/>
      <c r="S10" s="46"/>
      <c r="T10" s="2" t="s">
        <v>32</v>
      </c>
      <c r="U10" s="77"/>
      <c r="V10" s="77"/>
      <c r="W10" s="168"/>
      <c r="X10" s="183"/>
      <c r="Y10" s="183"/>
      <c r="Z10" s="15"/>
      <c r="AD10" s="45"/>
      <c r="AE10" s="236"/>
      <c r="AF10" s="15"/>
      <c r="AG10" s="45"/>
      <c r="AH10" s="45"/>
      <c r="AI10" s="45"/>
      <c r="AJ10" s="232"/>
      <c r="AK10" s="100"/>
      <c r="AM10" s="100"/>
      <c r="AN10" s="44"/>
      <c r="AO10" s="168"/>
      <c r="AQ10" s="47"/>
      <c r="AR10" s="45"/>
      <c r="AS10" s="47" t="s">
        <v>144</v>
      </c>
      <c r="AT10" s="44"/>
      <c r="AU10" s="44"/>
      <c r="AV10" s="47"/>
      <c r="AW10" s="234"/>
      <c r="AX10" s="234"/>
      <c r="AY10" s="2" t="s">
        <v>141</v>
      </c>
      <c r="AZ10" s="100"/>
      <c r="BA10" s="44"/>
      <c r="BB10" s="168"/>
      <c r="BD10" s="47"/>
      <c r="BE10" s="45"/>
      <c r="BF10" s="47" t="s">
        <v>144</v>
      </c>
      <c r="BG10" s="44"/>
      <c r="BH10" s="44"/>
      <c r="BI10" s="47"/>
      <c r="BJ10" s="234"/>
      <c r="BK10" s="234"/>
      <c r="BL10" s="2" t="s">
        <v>141</v>
      </c>
      <c r="BN10" s="99"/>
      <c r="BO10" s="99"/>
      <c r="BP10" s="99"/>
    </row>
    <row r="11" spans="1:68" s="3" customFormat="1" ht="12.75" customHeight="1">
      <c r="C11" s="15"/>
      <c r="D11" s="15"/>
      <c r="E11" s="15"/>
      <c r="F11" s="15"/>
      <c r="G11" s="47"/>
      <c r="H11" s="47"/>
      <c r="I11" s="47"/>
      <c r="J11" s="47"/>
      <c r="K11" s="47"/>
      <c r="L11" s="47"/>
      <c r="M11" s="47"/>
      <c r="N11" s="45"/>
      <c r="O11" s="100"/>
      <c r="P11" s="44"/>
      <c r="Q11" s="44"/>
      <c r="R11" s="44"/>
      <c r="S11" s="44"/>
      <c r="T11" s="45"/>
      <c r="U11" s="44"/>
      <c r="V11" s="47"/>
      <c r="W11" s="44"/>
      <c r="X11" s="44"/>
      <c r="Y11" s="44"/>
      <c r="AD11" s="47"/>
      <c r="AE11" s="44"/>
      <c r="AF11" s="44"/>
      <c r="AG11" s="47"/>
      <c r="AH11" s="47"/>
      <c r="AI11" s="47"/>
      <c r="AJ11" s="232"/>
      <c r="AK11" s="45"/>
      <c r="AL11" s="100"/>
      <c r="AY11" s="100"/>
      <c r="BN11" s="99"/>
      <c r="BO11" s="99"/>
      <c r="BP11" s="99"/>
    </row>
    <row r="12" spans="1:68" ht="12" customHeight="1">
      <c r="G12" s="48"/>
      <c r="H12" s="48"/>
      <c r="I12" s="48"/>
      <c r="J12" s="48"/>
      <c r="AD12" s="48"/>
      <c r="AU12" s="48"/>
      <c r="BL12" s="293"/>
      <c r="BM12" s="293"/>
      <c r="BN12" s="293"/>
    </row>
    <row r="13" spans="1:68" ht="21.6" customHeight="1">
      <c r="B13" s="6" t="s">
        <v>48</v>
      </c>
      <c r="C13" s="312" t="s">
        <v>250</v>
      </c>
      <c r="D13" s="319" t="s">
        <v>255</v>
      </c>
      <c r="E13" s="32"/>
      <c r="F13" s="329"/>
      <c r="G13" s="263" t="s">
        <v>251</v>
      </c>
      <c r="H13" s="59"/>
      <c r="I13" s="67" t="s">
        <v>112</v>
      </c>
      <c r="J13" s="59"/>
      <c r="K13" s="67" t="s">
        <v>18</v>
      </c>
      <c r="L13" s="49"/>
      <c r="M13" s="49"/>
      <c r="N13" s="59"/>
      <c r="O13" s="67" t="s">
        <v>252</v>
      </c>
      <c r="P13" s="49"/>
      <c r="Q13" s="59"/>
      <c r="R13" s="120"/>
      <c r="S13" s="49"/>
      <c r="T13" s="67" t="s">
        <v>215</v>
      </c>
      <c r="U13" s="49"/>
      <c r="V13" s="49"/>
      <c r="W13" s="49"/>
      <c r="X13" s="169"/>
      <c r="Y13" s="32" t="s">
        <v>253</v>
      </c>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249" t="str">
        <f>IF(BG3="計画","(13)1～4週目の勤務時間数合計","(13)1か月の勤務時間数　合計")</f>
        <v>(13)1か月の勤務時間数　合計</v>
      </c>
      <c r="BE13" s="169"/>
      <c r="BF13" s="263" t="s">
        <v>254</v>
      </c>
      <c r="BG13" s="169"/>
      <c r="BH13" s="263" t="s">
        <v>191</v>
      </c>
      <c r="BI13" s="49"/>
      <c r="BJ13" s="49"/>
      <c r="BK13" s="49"/>
      <c r="BL13" s="169"/>
    </row>
    <row r="14" spans="1:68" ht="20.25" customHeight="1">
      <c r="B14" s="7"/>
      <c r="C14" s="313"/>
      <c r="D14" s="320"/>
      <c r="E14" s="33"/>
      <c r="F14" s="330"/>
      <c r="G14" s="264"/>
      <c r="H14" s="60"/>
      <c r="I14" s="68"/>
      <c r="J14" s="60"/>
      <c r="K14" s="68"/>
      <c r="L14" s="50"/>
      <c r="M14" s="50"/>
      <c r="N14" s="60"/>
      <c r="O14" s="68"/>
      <c r="P14" s="50"/>
      <c r="Q14" s="60"/>
      <c r="R14" s="121"/>
      <c r="S14" s="50"/>
      <c r="T14" s="68"/>
      <c r="U14" s="50"/>
      <c r="V14" s="50"/>
      <c r="W14" s="50"/>
      <c r="X14" s="170"/>
      <c r="Y14" s="184" t="s">
        <v>13</v>
      </c>
      <c r="Z14" s="184"/>
      <c r="AA14" s="184"/>
      <c r="AB14" s="184"/>
      <c r="AC14" s="184"/>
      <c r="AD14" s="184"/>
      <c r="AE14" s="216"/>
      <c r="AF14" s="224" t="s">
        <v>31</v>
      </c>
      <c r="AG14" s="184"/>
      <c r="AH14" s="184"/>
      <c r="AI14" s="184"/>
      <c r="AJ14" s="184"/>
      <c r="AK14" s="184"/>
      <c r="AL14" s="216"/>
      <c r="AM14" s="224" t="s">
        <v>34</v>
      </c>
      <c r="AN14" s="184"/>
      <c r="AO14" s="184"/>
      <c r="AP14" s="184"/>
      <c r="AQ14" s="184"/>
      <c r="AR14" s="184"/>
      <c r="AS14" s="216"/>
      <c r="AT14" s="224" t="s">
        <v>17</v>
      </c>
      <c r="AU14" s="184"/>
      <c r="AV14" s="184"/>
      <c r="AW14" s="184"/>
      <c r="AX14" s="184"/>
      <c r="AY14" s="184"/>
      <c r="AZ14" s="216"/>
      <c r="BA14" s="224" t="s">
        <v>38</v>
      </c>
      <c r="BB14" s="184"/>
      <c r="BC14" s="184"/>
      <c r="BD14" s="250"/>
      <c r="BE14" s="170"/>
      <c r="BF14" s="264"/>
      <c r="BG14" s="170"/>
      <c r="BH14" s="264"/>
      <c r="BI14" s="50"/>
      <c r="BJ14" s="50"/>
      <c r="BK14" s="50"/>
      <c r="BL14" s="170"/>
    </row>
    <row r="15" spans="1:68" ht="20.25" customHeight="1">
      <c r="B15" s="7"/>
      <c r="C15" s="313"/>
      <c r="D15" s="320"/>
      <c r="E15" s="33"/>
      <c r="F15" s="330"/>
      <c r="G15" s="264"/>
      <c r="H15" s="60"/>
      <c r="I15" s="68"/>
      <c r="J15" s="60"/>
      <c r="K15" s="68"/>
      <c r="L15" s="50"/>
      <c r="M15" s="50"/>
      <c r="N15" s="60"/>
      <c r="O15" s="68"/>
      <c r="P15" s="50"/>
      <c r="Q15" s="60"/>
      <c r="R15" s="121"/>
      <c r="S15" s="50"/>
      <c r="T15" s="68"/>
      <c r="U15" s="50"/>
      <c r="V15" s="50"/>
      <c r="W15" s="50"/>
      <c r="X15" s="170"/>
      <c r="Y15" s="185">
        <v>1</v>
      </c>
      <c r="Z15" s="86">
        <v>2</v>
      </c>
      <c r="AA15" s="86">
        <v>3</v>
      </c>
      <c r="AB15" s="86">
        <v>4</v>
      </c>
      <c r="AC15" s="86">
        <v>5</v>
      </c>
      <c r="AD15" s="86">
        <v>6</v>
      </c>
      <c r="AE15" s="217">
        <v>7</v>
      </c>
      <c r="AF15" s="225">
        <v>8</v>
      </c>
      <c r="AG15" s="86">
        <v>9</v>
      </c>
      <c r="AH15" s="86">
        <v>10</v>
      </c>
      <c r="AI15" s="86">
        <v>11</v>
      </c>
      <c r="AJ15" s="86">
        <v>12</v>
      </c>
      <c r="AK15" s="86">
        <v>13</v>
      </c>
      <c r="AL15" s="217">
        <v>14</v>
      </c>
      <c r="AM15" s="185">
        <v>15</v>
      </c>
      <c r="AN15" s="86">
        <v>16</v>
      </c>
      <c r="AO15" s="86">
        <v>17</v>
      </c>
      <c r="AP15" s="86">
        <v>18</v>
      </c>
      <c r="AQ15" s="86">
        <v>19</v>
      </c>
      <c r="AR15" s="86">
        <v>20</v>
      </c>
      <c r="AS15" s="217">
        <v>21</v>
      </c>
      <c r="AT15" s="225">
        <v>22</v>
      </c>
      <c r="AU15" s="86">
        <v>23</v>
      </c>
      <c r="AV15" s="86">
        <v>24</v>
      </c>
      <c r="AW15" s="86">
        <v>25</v>
      </c>
      <c r="AX15" s="86">
        <v>26</v>
      </c>
      <c r="AY15" s="86">
        <v>27</v>
      </c>
      <c r="AZ15" s="217">
        <v>28</v>
      </c>
      <c r="BA15" s="225">
        <f>IF($BG$3="実績",IF(DAY(DATE($AH$2,$AL$2,29))=29,29,""),"")</f>
        <v>29</v>
      </c>
      <c r="BB15" s="86">
        <f>IF($BG$3="実績",IF(DAY(DATE($AH$2,$AL$2,30))=30,30,""),"")</f>
        <v>30</v>
      </c>
      <c r="BC15" s="217">
        <f>IF($BG$3="実績",IF(DAY(DATE($AH$2,$AL$2,31))=31,31,""),"")</f>
        <v>31</v>
      </c>
      <c r="BD15" s="250"/>
      <c r="BE15" s="170"/>
      <c r="BF15" s="264"/>
      <c r="BG15" s="170"/>
      <c r="BH15" s="264"/>
      <c r="BI15" s="50"/>
      <c r="BJ15" s="50"/>
      <c r="BK15" s="50"/>
      <c r="BL15" s="170"/>
    </row>
    <row r="16" spans="1:68" ht="20.25" hidden="1" customHeight="1">
      <c r="B16" s="7"/>
      <c r="C16" s="313"/>
      <c r="D16" s="320"/>
      <c r="E16" s="33"/>
      <c r="F16" s="330"/>
      <c r="G16" s="264"/>
      <c r="H16" s="60"/>
      <c r="I16" s="68"/>
      <c r="J16" s="60"/>
      <c r="K16" s="68"/>
      <c r="L16" s="50"/>
      <c r="M16" s="50"/>
      <c r="N16" s="60"/>
      <c r="O16" s="68"/>
      <c r="P16" s="50"/>
      <c r="Q16" s="60"/>
      <c r="R16" s="121"/>
      <c r="S16" s="50"/>
      <c r="T16" s="68"/>
      <c r="U16" s="50"/>
      <c r="V16" s="50"/>
      <c r="W16" s="50"/>
      <c r="X16" s="170"/>
      <c r="Y16" s="185">
        <f>WEEKDAY(DATE($AH$2,$AL$2,1))</f>
        <v>4</v>
      </c>
      <c r="Z16" s="86">
        <f>WEEKDAY(DATE($AH$2,$AL$2,2))</f>
        <v>5</v>
      </c>
      <c r="AA16" s="86">
        <f>WEEKDAY(DATE($AH$2,$AL$2,3))</f>
        <v>6</v>
      </c>
      <c r="AB16" s="86">
        <f>WEEKDAY(DATE($AH$2,$AL$2,4))</f>
        <v>7</v>
      </c>
      <c r="AC16" s="86">
        <f>WEEKDAY(DATE($AH$2,$AL$2,5))</f>
        <v>1</v>
      </c>
      <c r="AD16" s="86">
        <f>WEEKDAY(DATE($AH$2,$AL$2,6))</f>
        <v>2</v>
      </c>
      <c r="AE16" s="217">
        <f>WEEKDAY(DATE($AH$2,$AL$2,7))</f>
        <v>3</v>
      </c>
      <c r="AF16" s="225">
        <f>WEEKDAY(DATE($AH$2,$AL$2,8))</f>
        <v>4</v>
      </c>
      <c r="AG16" s="86">
        <f>WEEKDAY(DATE($AH$2,$AL$2,9))</f>
        <v>5</v>
      </c>
      <c r="AH16" s="86">
        <f>WEEKDAY(DATE($AH$2,$AL$2,10))</f>
        <v>6</v>
      </c>
      <c r="AI16" s="86">
        <f>WEEKDAY(DATE($AH$2,$AL$2,11))</f>
        <v>7</v>
      </c>
      <c r="AJ16" s="86">
        <f>WEEKDAY(DATE($AH$2,$AL$2,12))</f>
        <v>1</v>
      </c>
      <c r="AK16" s="86">
        <f>WEEKDAY(DATE($AH$2,$AL$2,13))</f>
        <v>2</v>
      </c>
      <c r="AL16" s="217">
        <f>WEEKDAY(DATE($AH$2,$AL$2,14))</f>
        <v>3</v>
      </c>
      <c r="AM16" s="225">
        <f>WEEKDAY(DATE($AH$2,$AL$2,15))</f>
        <v>4</v>
      </c>
      <c r="AN16" s="86">
        <f>WEEKDAY(DATE($AH$2,$AL$2,16))</f>
        <v>5</v>
      </c>
      <c r="AO16" s="86">
        <f>WEEKDAY(DATE($AH$2,$AL$2,17))</f>
        <v>6</v>
      </c>
      <c r="AP16" s="86">
        <f>WEEKDAY(DATE($AH$2,$AL$2,18))</f>
        <v>7</v>
      </c>
      <c r="AQ16" s="86">
        <f>WEEKDAY(DATE($AH$2,$AL$2,19))</f>
        <v>1</v>
      </c>
      <c r="AR16" s="86">
        <f>WEEKDAY(DATE($AH$2,$AL$2,20))</f>
        <v>2</v>
      </c>
      <c r="AS16" s="217">
        <f>WEEKDAY(DATE($AH$2,$AL$2,21))</f>
        <v>3</v>
      </c>
      <c r="AT16" s="225">
        <f>WEEKDAY(DATE($AH$2,$AL$2,22))</f>
        <v>4</v>
      </c>
      <c r="AU16" s="86">
        <f>WEEKDAY(DATE($AH$2,$AL$2,23))</f>
        <v>5</v>
      </c>
      <c r="AV16" s="86">
        <f>WEEKDAY(DATE($AH$2,$AL$2,24))</f>
        <v>6</v>
      </c>
      <c r="AW16" s="86">
        <f>WEEKDAY(DATE($AH$2,$AL$2,25))</f>
        <v>7</v>
      </c>
      <c r="AX16" s="86">
        <f>WEEKDAY(DATE($AH$2,$AL$2,26))</f>
        <v>1</v>
      </c>
      <c r="AY16" s="86">
        <f>WEEKDAY(DATE($AH$2,$AL$2,27))</f>
        <v>2</v>
      </c>
      <c r="AZ16" s="217">
        <f>WEEKDAY(DATE($AH$2,$AL$2,28))</f>
        <v>3</v>
      </c>
      <c r="BA16" s="225">
        <f>IF(BA15=29,WEEKDAY(DATE($AH$2,$AL$2,29)),0)</f>
        <v>4</v>
      </c>
      <c r="BB16" s="86">
        <f>IF(BB15=30,WEEKDAY(DATE($AH$2,$AL$2,30)),0)</f>
        <v>5</v>
      </c>
      <c r="BC16" s="217">
        <f>IF(BC15=31,WEEKDAY(DATE($AH$2,$AL$2,31)),0)</f>
        <v>6</v>
      </c>
      <c r="BD16" s="250"/>
      <c r="BE16" s="170"/>
      <c r="BF16" s="264"/>
      <c r="BG16" s="170"/>
      <c r="BH16" s="264"/>
      <c r="BI16" s="50"/>
      <c r="BJ16" s="50"/>
      <c r="BK16" s="50"/>
      <c r="BL16" s="170"/>
    </row>
    <row r="17" spans="2:64" ht="20.25" customHeight="1">
      <c r="B17" s="8"/>
      <c r="C17" s="314"/>
      <c r="D17" s="321"/>
      <c r="E17" s="34"/>
      <c r="F17" s="331"/>
      <c r="G17" s="265"/>
      <c r="H17" s="61"/>
      <c r="I17" s="69"/>
      <c r="J17" s="61"/>
      <c r="K17" s="69"/>
      <c r="L17" s="51"/>
      <c r="M17" s="51"/>
      <c r="N17" s="61"/>
      <c r="O17" s="69"/>
      <c r="P17" s="51"/>
      <c r="Q17" s="61"/>
      <c r="R17" s="122"/>
      <c r="S17" s="51"/>
      <c r="T17" s="69"/>
      <c r="U17" s="51"/>
      <c r="V17" s="51"/>
      <c r="W17" s="51"/>
      <c r="X17" s="171"/>
      <c r="Y17" s="186" t="str">
        <f t="shared" ref="Y17:AZ17" si="0">IF(Y16=1,"日",IF(Y16=2,"月",IF(Y16=3,"火",IF(Y16=4,"水",IF(Y16=5,"木",IF(Y16=6,"金","土"))))))</f>
        <v>水</v>
      </c>
      <c r="Z17" s="195" t="str">
        <f t="shared" si="0"/>
        <v>木</v>
      </c>
      <c r="AA17" s="195" t="str">
        <f t="shared" si="0"/>
        <v>金</v>
      </c>
      <c r="AB17" s="195" t="str">
        <f t="shared" si="0"/>
        <v>土</v>
      </c>
      <c r="AC17" s="195" t="str">
        <f t="shared" si="0"/>
        <v>日</v>
      </c>
      <c r="AD17" s="195" t="str">
        <f t="shared" si="0"/>
        <v>月</v>
      </c>
      <c r="AE17" s="218" t="str">
        <f t="shared" si="0"/>
        <v>火</v>
      </c>
      <c r="AF17" s="226" t="str">
        <f t="shared" si="0"/>
        <v>水</v>
      </c>
      <c r="AG17" s="195" t="str">
        <f t="shared" si="0"/>
        <v>木</v>
      </c>
      <c r="AH17" s="195" t="str">
        <f t="shared" si="0"/>
        <v>金</v>
      </c>
      <c r="AI17" s="195" t="str">
        <f t="shared" si="0"/>
        <v>土</v>
      </c>
      <c r="AJ17" s="195" t="str">
        <f t="shared" si="0"/>
        <v>日</v>
      </c>
      <c r="AK17" s="195" t="str">
        <f t="shared" si="0"/>
        <v>月</v>
      </c>
      <c r="AL17" s="218" t="str">
        <f t="shared" si="0"/>
        <v>火</v>
      </c>
      <c r="AM17" s="226" t="str">
        <f t="shared" si="0"/>
        <v>水</v>
      </c>
      <c r="AN17" s="195" t="str">
        <f t="shared" si="0"/>
        <v>木</v>
      </c>
      <c r="AO17" s="195" t="str">
        <f t="shared" si="0"/>
        <v>金</v>
      </c>
      <c r="AP17" s="195" t="str">
        <f t="shared" si="0"/>
        <v>土</v>
      </c>
      <c r="AQ17" s="195" t="str">
        <f t="shared" si="0"/>
        <v>日</v>
      </c>
      <c r="AR17" s="195" t="str">
        <f t="shared" si="0"/>
        <v>月</v>
      </c>
      <c r="AS17" s="218" t="str">
        <f t="shared" si="0"/>
        <v>火</v>
      </c>
      <c r="AT17" s="226" t="str">
        <f t="shared" si="0"/>
        <v>水</v>
      </c>
      <c r="AU17" s="195" t="str">
        <f t="shared" si="0"/>
        <v>木</v>
      </c>
      <c r="AV17" s="195" t="str">
        <f t="shared" si="0"/>
        <v>金</v>
      </c>
      <c r="AW17" s="195" t="str">
        <f t="shared" si="0"/>
        <v>土</v>
      </c>
      <c r="AX17" s="195" t="str">
        <f t="shared" si="0"/>
        <v>日</v>
      </c>
      <c r="AY17" s="195" t="str">
        <f t="shared" si="0"/>
        <v>月</v>
      </c>
      <c r="AZ17" s="218" t="str">
        <f t="shared" si="0"/>
        <v>火</v>
      </c>
      <c r="BA17" s="195" t="str">
        <f>IF(BA16=1,"日",IF(BA16=2,"月",IF(BA16=3,"火",IF(BA16=4,"水",IF(BA16=5,"木",IF(BA16=6,"金",IF(BA16=0,"","土")))))))</f>
        <v>水</v>
      </c>
      <c r="BB17" s="195" t="str">
        <f>IF(BB16=1,"日",IF(BB16=2,"月",IF(BB16=3,"火",IF(BB16=4,"水",IF(BB16=5,"木",IF(BB16=6,"金",IF(BB16=0,"","土")))))))</f>
        <v>木</v>
      </c>
      <c r="BC17" s="195" t="str">
        <f>IF(BC16=1,"日",IF(BC16=2,"月",IF(BC16=3,"火",IF(BC16=4,"水",IF(BC16=5,"木",IF(BC16=6,"金",IF(BC16=0,"","土")))))))</f>
        <v>金</v>
      </c>
      <c r="BD17" s="251"/>
      <c r="BE17" s="171"/>
      <c r="BF17" s="265"/>
      <c r="BG17" s="171"/>
      <c r="BH17" s="265"/>
      <c r="BI17" s="51"/>
      <c r="BJ17" s="51"/>
      <c r="BK17" s="51"/>
      <c r="BL17" s="171"/>
    </row>
    <row r="18" spans="2:64" ht="20.25" customHeight="1">
      <c r="B18" s="9">
        <f>((ROW()-17)+2)/3</f>
        <v>1</v>
      </c>
      <c r="C18" s="315"/>
      <c r="D18" s="322"/>
      <c r="E18" s="326"/>
      <c r="F18" s="332"/>
      <c r="G18" s="336"/>
      <c r="H18" s="62"/>
      <c r="I18" s="70"/>
      <c r="J18" s="78"/>
      <c r="K18" s="52"/>
      <c r="L18" s="92"/>
      <c r="M18" s="92"/>
      <c r="N18" s="62"/>
      <c r="O18" s="101"/>
      <c r="P18" s="108"/>
      <c r="Q18" s="115"/>
      <c r="R18" s="123"/>
      <c r="S18" s="128"/>
      <c r="T18" s="135" t="s">
        <v>44</v>
      </c>
      <c r="U18" s="144"/>
      <c r="V18" s="144"/>
      <c r="W18" s="157"/>
      <c r="X18" s="172"/>
      <c r="Y18" s="63"/>
      <c r="Z18" s="63"/>
      <c r="AA18" s="63"/>
      <c r="AB18" s="63"/>
      <c r="AC18" s="63"/>
      <c r="AD18" s="63"/>
      <c r="AE18" s="344"/>
      <c r="AF18" s="345"/>
      <c r="AG18" s="63"/>
      <c r="AH18" s="63"/>
      <c r="AI18" s="63"/>
      <c r="AJ18" s="63"/>
      <c r="AK18" s="63"/>
      <c r="AL18" s="344"/>
      <c r="AM18" s="345"/>
      <c r="AN18" s="63"/>
      <c r="AO18" s="63"/>
      <c r="AP18" s="63"/>
      <c r="AQ18" s="63"/>
      <c r="AR18" s="63"/>
      <c r="AS18" s="344"/>
      <c r="AT18" s="345"/>
      <c r="AU18" s="63"/>
      <c r="AV18" s="63"/>
      <c r="AW18" s="63"/>
      <c r="AX18" s="63"/>
      <c r="AY18" s="63"/>
      <c r="AZ18" s="344"/>
      <c r="BA18" s="345"/>
      <c r="BB18" s="63"/>
      <c r="BC18" s="63"/>
      <c r="BD18" s="252"/>
      <c r="BE18" s="257"/>
      <c r="BF18" s="266"/>
      <c r="BG18" s="273"/>
      <c r="BH18" s="279"/>
      <c r="BI18" s="108"/>
      <c r="BJ18" s="108"/>
      <c r="BK18" s="108"/>
      <c r="BL18" s="288"/>
    </row>
    <row r="19" spans="2:64" ht="20.25" customHeight="1">
      <c r="B19" s="10"/>
      <c r="C19" s="316"/>
      <c r="D19" s="323"/>
      <c r="E19" s="327"/>
      <c r="F19" s="333"/>
      <c r="G19" s="337"/>
      <c r="H19" s="63"/>
      <c r="I19" s="71"/>
      <c r="J19" s="79"/>
      <c r="K19" s="53"/>
      <c r="L19" s="93"/>
      <c r="M19" s="93"/>
      <c r="N19" s="63"/>
      <c r="O19" s="102"/>
      <c r="P19" s="109"/>
      <c r="Q19" s="116"/>
      <c r="R19" s="124" t="str">
        <f>G18&amp;I18</f>
        <v/>
      </c>
      <c r="S19" s="129"/>
      <c r="T19" s="136" t="s">
        <v>121</v>
      </c>
      <c r="U19" s="145"/>
      <c r="V19" s="145"/>
      <c r="W19" s="158"/>
      <c r="X19" s="173"/>
      <c r="Y19" s="187" t="str">
        <f>IF(Y18="","",VLOOKUP(Y18,'（従来型）シフト記号表'!$C$5:$W$46,21,FALSE))</f>
        <v/>
      </c>
      <c r="Z19" s="196" t="str">
        <f>IF(Z18="","",VLOOKUP(Z18,'（従来型）シフト記号表'!$C$5:$W$46,21,FALSE))</f>
        <v/>
      </c>
      <c r="AA19" s="196" t="str">
        <f>IF(AA18="","",VLOOKUP(AA18,'（従来型）シフト記号表'!$C$5:$W$46,21,FALSE))</f>
        <v/>
      </c>
      <c r="AB19" s="196" t="str">
        <f>IF(AB18="","",VLOOKUP(AB18,'（従来型）シフト記号表'!$C$5:$W$46,21,FALSE))</f>
        <v/>
      </c>
      <c r="AC19" s="196" t="str">
        <f>IF(AC18="","",VLOOKUP(AC18,'（従来型）シフト記号表'!$C$5:$W$46,21,FALSE))</f>
        <v/>
      </c>
      <c r="AD19" s="196" t="str">
        <f>IF(AD18="","",VLOOKUP(AD18,'（従来型）シフト記号表'!$C$5:$W$46,21,FALSE))</f>
        <v/>
      </c>
      <c r="AE19" s="220" t="str">
        <f>IF(AE18="","",VLOOKUP(AE18,'（従来型）シフト記号表'!$C$5:$W$46,21,FALSE))</f>
        <v/>
      </c>
      <c r="AF19" s="187" t="str">
        <f>IF(AF18="","",VLOOKUP(AF18,'（従来型）シフト記号表'!$C$5:$W$46,21,FALSE))</f>
        <v/>
      </c>
      <c r="AG19" s="196" t="str">
        <f>IF(AG18="","",VLOOKUP(AG18,'（従来型）シフト記号表'!$C$5:$W$46,21,FALSE))</f>
        <v/>
      </c>
      <c r="AH19" s="196" t="str">
        <f>IF(AH18="","",VLOOKUP(AH18,'（従来型）シフト記号表'!$C$5:$W$46,21,FALSE))</f>
        <v/>
      </c>
      <c r="AI19" s="196" t="str">
        <f>IF(AI18="","",VLOOKUP(AI18,'（従来型）シフト記号表'!$C$5:$W$46,21,FALSE))</f>
        <v/>
      </c>
      <c r="AJ19" s="196" t="str">
        <f>IF(AJ18="","",VLOOKUP(AJ18,'（従来型）シフト記号表'!$C$5:$W$46,21,FALSE))</f>
        <v/>
      </c>
      <c r="AK19" s="196" t="str">
        <f>IF(AK18="","",VLOOKUP(AK18,'（従来型）シフト記号表'!$C$5:$W$46,21,FALSE))</f>
        <v/>
      </c>
      <c r="AL19" s="220" t="str">
        <f>IF(AL18="","",VLOOKUP(AL18,'（従来型）シフト記号表'!$C$5:$W$46,21,FALSE))</f>
        <v/>
      </c>
      <c r="AM19" s="187" t="str">
        <f>IF(AM18="","",VLOOKUP(AM18,'（従来型）シフト記号表'!$C$5:$W$46,21,FALSE))</f>
        <v/>
      </c>
      <c r="AN19" s="196" t="str">
        <f>IF(AN18="","",VLOOKUP(AN18,'（従来型）シフト記号表'!$C$5:$W$46,21,FALSE))</f>
        <v/>
      </c>
      <c r="AO19" s="196" t="str">
        <f>IF(AO18="","",VLOOKUP(AO18,'（従来型）シフト記号表'!$C$5:$W$46,21,FALSE))</f>
        <v/>
      </c>
      <c r="AP19" s="196" t="str">
        <f>IF(AP18="","",VLOOKUP(AP18,'（従来型）シフト記号表'!$C$5:$W$46,21,FALSE))</f>
        <v/>
      </c>
      <c r="AQ19" s="196" t="str">
        <f>IF(AQ18="","",VLOOKUP(AQ18,'（従来型）シフト記号表'!$C$5:$W$46,21,FALSE))</f>
        <v/>
      </c>
      <c r="AR19" s="196" t="str">
        <f>IF(AR18="","",VLOOKUP(AR18,'（従来型）シフト記号表'!$C$5:$W$46,21,FALSE))</f>
        <v/>
      </c>
      <c r="AS19" s="220" t="str">
        <f>IF(AS18="","",VLOOKUP(AS18,'（従来型）シフト記号表'!$C$5:$W$46,21,FALSE))</f>
        <v/>
      </c>
      <c r="AT19" s="187" t="str">
        <f>IF(AT18="","",VLOOKUP(AT18,'（従来型）シフト記号表'!$C$5:$W$46,21,FALSE))</f>
        <v/>
      </c>
      <c r="AU19" s="196" t="str">
        <f>IF(AU18="","",VLOOKUP(AU18,'（従来型）シフト記号表'!$C$5:$W$46,21,FALSE))</f>
        <v/>
      </c>
      <c r="AV19" s="196" t="str">
        <f>IF(AV18="","",VLOOKUP(AV18,'（従来型）シフト記号表'!$C$5:$W$46,21,FALSE))</f>
        <v/>
      </c>
      <c r="AW19" s="196" t="str">
        <f>IF(AW18="","",VLOOKUP(AW18,'（従来型）シフト記号表'!$C$5:$W$46,21,FALSE))</f>
        <v/>
      </c>
      <c r="AX19" s="196" t="str">
        <f>IF(AX18="","",VLOOKUP(AX18,'（従来型）シフト記号表'!$C$5:$W$46,21,FALSE))</f>
        <v/>
      </c>
      <c r="AY19" s="196" t="str">
        <f>IF(AY18="","",VLOOKUP(AY18,'（従来型）シフト記号表'!$C$5:$W$46,21,FALSE))</f>
        <v/>
      </c>
      <c r="AZ19" s="220" t="str">
        <f>IF(AZ18="","",VLOOKUP(AZ18,'（従来型）シフト記号表'!$C$5:$W$46,21,FALSE))</f>
        <v/>
      </c>
      <c r="BA19" s="187" t="str">
        <f>IF(BA18="","",VLOOKUP(BA18,'（従来型）シフト記号表'!$C$5:$W$46,21,FALSE))</f>
        <v/>
      </c>
      <c r="BB19" s="196" t="str">
        <f>IF(BB18="","",VLOOKUP(BB18,'（従来型）シフト記号表'!$C$5:$W$46,21,FALSE))</f>
        <v/>
      </c>
      <c r="BC19" s="196" t="str">
        <f>IF(BC18="","",VLOOKUP(BC18,'（従来型）シフト記号表'!$C$5:$W$46,21,FALSE))</f>
        <v/>
      </c>
      <c r="BD19" s="253">
        <f>IF($BG$3="計画",SUM(Y19:AZ19),IF($BG$3="実績",SUM(Y19:BC19),""))</f>
        <v>0</v>
      </c>
      <c r="BE19" s="258"/>
      <c r="BF19" s="267">
        <f>IF($BG$3="計画",BD19/4,IF($BG$3="実績",(BD19/($P$10/7)),""))</f>
        <v>0</v>
      </c>
      <c r="BG19" s="274"/>
      <c r="BH19" s="280"/>
      <c r="BI19" s="109"/>
      <c r="BJ19" s="109"/>
      <c r="BK19" s="109"/>
      <c r="BL19" s="289"/>
    </row>
    <row r="20" spans="2:64" ht="20.25" customHeight="1">
      <c r="B20" s="11"/>
      <c r="C20" s="316"/>
      <c r="D20" s="323"/>
      <c r="E20" s="327"/>
      <c r="F20" s="333"/>
      <c r="G20" s="338"/>
      <c r="H20" s="65"/>
      <c r="I20" s="73"/>
      <c r="J20" s="81"/>
      <c r="K20" s="53"/>
      <c r="L20" s="93"/>
      <c r="M20" s="93"/>
      <c r="N20" s="63"/>
      <c r="O20" s="103"/>
      <c r="P20" s="110"/>
      <c r="Q20" s="117"/>
      <c r="R20" s="124"/>
      <c r="S20" s="129" t="str">
        <f>G18&amp;I18</f>
        <v/>
      </c>
      <c r="T20" s="137" t="s">
        <v>162</v>
      </c>
      <c r="U20" s="146"/>
      <c r="V20" s="146"/>
      <c r="W20" s="159"/>
      <c r="X20" s="174"/>
      <c r="Y20" s="188" t="str">
        <f>IF(Y18="","",VLOOKUP(Y18,'（従来型）シフト記号表'!$C$5:$Y$46,23,FALSE))</f>
        <v/>
      </c>
      <c r="Z20" s="197" t="str">
        <f>IF(Z18="","",VLOOKUP(Z18,'（従来型）シフト記号表'!$C$5:$Y$46,23,FALSE))</f>
        <v/>
      </c>
      <c r="AA20" s="197" t="str">
        <f>IF(AA18="","",VLOOKUP(AA18,'（従来型）シフト記号表'!$C$5:$Y$46,23,FALSE))</f>
        <v/>
      </c>
      <c r="AB20" s="197" t="str">
        <f>IF(AB18="","",VLOOKUP(AB18,'（従来型）シフト記号表'!$C$5:$Y$46,23,FALSE))</f>
        <v/>
      </c>
      <c r="AC20" s="197" t="str">
        <f>IF(AC18="","",VLOOKUP(AC18,'（従来型）シフト記号表'!$C$5:$Y$46,23,FALSE))</f>
        <v/>
      </c>
      <c r="AD20" s="197" t="str">
        <f>IF(AD18="","",VLOOKUP(AD18,'（従来型）シフト記号表'!$C$5:$Y$46,23,FALSE))</f>
        <v/>
      </c>
      <c r="AE20" s="221" t="str">
        <f>IF(AE18="","",VLOOKUP(AE18,'（従来型）シフト記号表'!$C$5:$Y$46,23,FALSE))</f>
        <v/>
      </c>
      <c r="AF20" s="188" t="str">
        <f>IF(AF18="","",VLOOKUP(AF18,'（従来型）シフト記号表'!$C$5:$Y$46,23,FALSE))</f>
        <v/>
      </c>
      <c r="AG20" s="197" t="str">
        <f>IF(AG18="","",VLOOKUP(AG18,'（従来型）シフト記号表'!$C$5:$Y$46,23,FALSE))</f>
        <v/>
      </c>
      <c r="AH20" s="197" t="str">
        <f>IF(AH18="","",VLOOKUP(AH18,'（従来型）シフト記号表'!$C$5:$Y$46,23,FALSE))</f>
        <v/>
      </c>
      <c r="AI20" s="197" t="str">
        <f>IF(AI18="","",VLOOKUP(AI18,'（従来型）シフト記号表'!$C$5:$Y$46,23,FALSE))</f>
        <v/>
      </c>
      <c r="AJ20" s="197" t="str">
        <f>IF(AJ18="","",VLOOKUP(AJ18,'（従来型）シフト記号表'!$C$5:$Y$46,23,FALSE))</f>
        <v/>
      </c>
      <c r="AK20" s="197" t="str">
        <f>IF(AK18="","",VLOOKUP(AK18,'（従来型）シフト記号表'!$C$5:$Y$46,23,FALSE))</f>
        <v/>
      </c>
      <c r="AL20" s="221" t="str">
        <f>IF(AL18="","",VLOOKUP(AL18,'（従来型）シフト記号表'!$C$5:$Y$46,23,FALSE))</f>
        <v/>
      </c>
      <c r="AM20" s="188" t="str">
        <f>IF(AM18="","",VLOOKUP(AM18,'（従来型）シフト記号表'!$C$5:$Y$46,23,FALSE))</f>
        <v/>
      </c>
      <c r="AN20" s="197" t="str">
        <f>IF(AN18="","",VLOOKUP(AN18,'（従来型）シフト記号表'!$C$5:$Y$46,23,FALSE))</f>
        <v/>
      </c>
      <c r="AO20" s="197" t="str">
        <f>IF(AO18="","",VLOOKUP(AO18,'（従来型）シフト記号表'!$C$5:$Y$46,23,FALSE))</f>
        <v/>
      </c>
      <c r="AP20" s="197" t="str">
        <f>IF(AP18="","",VLOOKUP(AP18,'（従来型）シフト記号表'!$C$5:$Y$46,23,FALSE))</f>
        <v/>
      </c>
      <c r="AQ20" s="197" t="str">
        <f>IF(AQ18="","",VLOOKUP(AQ18,'（従来型）シフト記号表'!$C$5:$Y$46,23,FALSE))</f>
        <v/>
      </c>
      <c r="AR20" s="197" t="str">
        <f>IF(AR18="","",VLOOKUP(AR18,'（従来型）シフト記号表'!$C$5:$Y$46,23,FALSE))</f>
        <v/>
      </c>
      <c r="AS20" s="221" t="str">
        <f>IF(AS18="","",VLOOKUP(AS18,'（従来型）シフト記号表'!$C$5:$Y$46,23,FALSE))</f>
        <v/>
      </c>
      <c r="AT20" s="188" t="str">
        <f>IF(AT18="","",VLOOKUP(AT18,'（従来型）シフト記号表'!$C$5:$Y$46,23,FALSE))</f>
        <v/>
      </c>
      <c r="AU20" s="197" t="str">
        <f>IF(AU18="","",VLOOKUP(AU18,'（従来型）シフト記号表'!$C$5:$Y$46,23,FALSE))</f>
        <v/>
      </c>
      <c r="AV20" s="197" t="str">
        <f>IF(AV18="","",VLOOKUP(AV18,'（従来型）シフト記号表'!$C$5:$Y$46,23,FALSE))</f>
        <v/>
      </c>
      <c r="AW20" s="197" t="str">
        <f>IF(AW18="","",VLOOKUP(AW18,'（従来型）シフト記号表'!$C$5:$Y$46,23,FALSE))</f>
        <v/>
      </c>
      <c r="AX20" s="197" t="str">
        <f>IF(AX18="","",VLOOKUP(AX18,'（従来型）シフト記号表'!$C$5:$Y$46,23,FALSE))</f>
        <v/>
      </c>
      <c r="AY20" s="197" t="str">
        <f>IF(AY18="","",VLOOKUP(AY18,'（従来型）シフト記号表'!$C$5:$Y$46,23,FALSE))</f>
        <v/>
      </c>
      <c r="AZ20" s="221" t="str">
        <f>IF(AZ18="","",VLOOKUP(AZ18,'（従来型）シフト記号表'!$C$5:$Y$46,23,FALSE))</f>
        <v/>
      </c>
      <c r="BA20" s="188" t="str">
        <f>IF(BA18="","",VLOOKUP(BA18,'（従来型）シフト記号表'!$C$5:$Y$46,23,FALSE))</f>
        <v/>
      </c>
      <c r="BB20" s="197" t="str">
        <f>IF(BB18="","",VLOOKUP(BB18,'（従来型）シフト記号表'!$C$5:$Y$46,23,FALSE))</f>
        <v/>
      </c>
      <c r="BC20" s="245" t="str">
        <f>IF(BC18="","",VLOOKUP(BC18,'（従来型）シフト記号表'!$C$5:$Y$46,23,FALSE))</f>
        <v/>
      </c>
      <c r="BD20" s="254">
        <f>IF($BG$3="計画",SUM(Y20:AZ20),IF($BG$3="実績",SUM(Y20:BC20),""))</f>
        <v>0</v>
      </c>
      <c r="BE20" s="259"/>
      <c r="BF20" s="268">
        <f>IF($BG$3="計画",BD20/4,IF($BG$3="実績",(BD20/($P$10/7)),""))</f>
        <v>0</v>
      </c>
      <c r="BG20" s="275"/>
      <c r="BH20" s="281"/>
      <c r="BI20" s="110"/>
      <c r="BJ20" s="110"/>
      <c r="BK20" s="110"/>
      <c r="BL20" s="290"/>
    </row>
    <row r="21" spans="2:64" ht="20.25" customHeight="1">
      <c r="B21" s="12">
        <f>((ROW()-17)+2)/3</f>
        <v>2</v>
      </c>
      <c r="C21" s="317"/>
      <c r="D21" s="324"/>
      <c r="E21" s="327"/>
      <c r="F21" s="333"/>
      <c r="G21" s="337"/>
      <c r="H21" s="63"/>
      <c r="I21" s="71"/>
      <c r="J21" s="340"/>
      <c r="K21" s="54"/>
      <c r="L21" s="94"/>
      <c r="M21" s="94"/>
      <c r="N21" s="64"/>
      <c r="O21" s="111"/>
      <c r="P21" s="111"/>
      <c r="Q21" s="111"/>
      <c r="R21" s="125"/>
      <c r="S21" s="130"/>
      <c r="T21" s="138" t="s">
        <v>44</v>
      </c>
      <c r="U21" s="147"/>
      <c r="V21" s="147"/>
      <c r="W21" s="160"/>
      <c r="X21" s="175"/>
      <c r="Y21" s="189"/>
      <c r="Z21" s="199"/>
      <c r="AA21" s="199"/>
      <c r="AB21" s="199"/>
      <c r="AC21" s="199"/>
      <c r="AD21" s="199"/>
      <c r="AE21" s="222"/>
      <c r="AF21" s="189"/>
      <c r="AG21" s="199"/>
      <c r="AH21" s="199"/>
      <c r="AI21" s="199"/>
      <c r="AJ21" s="199"/>
      <c r="AK21" s="199"/>
      <c r="AL21" s="222"/>
      <c r="AM21" s="189"/>
      <c r="AN21" s="199"/>
      <c r="AO21" s="199"/>
      <c r="AP21" s="199"/>
      <c r="AQ21" s="199"/>
      <c r="AR21" s="199"/>
      <c r="AS21" s="222"/>
      <c r="AT21" s="189"/>
      <c r="AU21" s="199"/>
      <c r="AV21" s="199"/>
      <c r="AW21" s="199"/>
      <c r="AX21" s="199"/>
      <c r="AY21" s="199"/>
      <c r="AZ21" s="222"/>
      <c r="BA21" s="189"/>
      <c r="BB21" s="199"/>
      <c r="BC21" s="246"/>
      <c r="BD21" s="255"/>
      <c r="BE21" s="260"/>
      <c r="BF21" s="269"/>
      <c r="BG21" s="276"/>
      <c r="BH21" s="282"/>
      <c r="BI21" s="111"/>
      <c r="BJ21" s="111"/>
      <c r="BK21" s="111"/>
      <c r="BL21" s="291"/>
    </row>
    <row r="22" spans="2:64" ht="20.25" customHeight="1">
      <c r="B22" s="10"/>
      <c r="C22" s="316"/>
      <c r="D22" s="323"/>
      <c r="E22" s="327"/>
      <c r="F22" s="333"/>
      <c r="G22" s="337"/>
      <c r="H22" s="63"/>
      <c r="I22" s="71"/>
      <c r="J22" s="340"/>
      <c r="K22" s="53"/>
      <c r="L22" s="93"/>
      <c r="M22" s="93"/>
      <c r="N22" s="63"/>
      <c r="O22" s="109"/>
      <c r="P22" s="109"/>
      <c r="Q22" s="109"/>
      <c r="R22" s="124" t="str">
        <f>G21&amp;I21</f>
        <v/>
      </c>
      <c r="S22" s="131"/>
      <c r="T22" s="136" t="s">
        <v>121</v>
      </c>
      <c r="U22" s="145"/>
      <c r="V22" s="145"/>
      <c r="W22" s="158"/>
      <c r="X22" s="173"/>
      <c r="Y22" s="187" t="str">
        <f>IF(Y21="","",VLOOKUP(Y21,'（従来型）シフト記号表'!$C$5:$W$46,21,FALSE))</f>
        <v/>
      </c>
      <c r="Z22" s="196" t="str">
        <f>IF(Z21="","",VLOOKUP(Z21,'（従来型）シフト記号表'!$C$5:$W$46,21,FALSE))</f>
        <v/>
      </c>
      <c r="AA22" s="196" t="str">
        <f>IF(AA21="","",VLOOKUP(AA21,'（従来型）シフト記号表'!$C$5:$W$46,21,FALSE))</f>
        <v/>
      </c>
      <c r="AB22" s="196" t="str">
        <f>IF(AB21="","",VLOOKUP(AB21,'（従来型）シフト記号表'!$C$5:$W$46,21,FALSE))</f>
        <v/>
      </c>
      <c r="AC22" s="196" t="str">
        <f>IF(AC21="","",VLOOKUP(AC21,'（従来型）シフト記号表'!$C$5:$W$46,21,FALSE))</f>
        <v/>
      </c>
      <c r="AD22" s="196" t="str">
        <f>IF(AD21="","",VLOOKUP(AD21,'（従来型）シフト記号表'!$C$5:$W$46,21,FALSE))</f>
        <v/>
      </c>
      <c r="AE22" s="220" t="str">
        <f>IF(AE21="","",VLOOKUP(AE21,'（従来型）シフト記号表'!$C$5:$W$46,21,FALSE))</f>
        <v/>
      </c>
      <c r="AF22" s="187" t="str">
        <f>IF(AF21="","",VLOOKUP(AF21,'（従来型）シフト記号表'!$C$5:$W$46,21,FALSE))</f>
        <v/>
      </c>
      <c r="AG22" s="196" t="str">
        <f>IF(AG21="","",VLOOKUP(AG21,'（従来型）シフト記号表'!$C$5:$W$46,21,FALSE))</f>
        <v/>
      </c>
      <c r="AH22" s="196" t="str">
        <f>IF(AH21="","",VLOOKUP(AH21,'（従来型）シフト記号表'!$C$5:$W$46,21,FALSE))</f>
        <v/>
      </c>
      <c r="AI22" s="196" t="str">
        <f>IF(AI21="","",VLOOKUP(AI21,'（従来型）シフト記号表'!$C$5:$W$46,21,FALSE))</f>
        <v/>
      </c>
      <c r="AJ22" s="196" t="str">
        <f>IF(AJ21="","",VLOOKUP(AJ21,'（従来型）シフト記号表'!$C$5:$W$46,21,FALSE))</f>
        <v/>
      </c>
      <c r="AK22" s="196" t="str">
        <f>IF(AK21="","",VLOOKUP(AK21,'（従来型）シフト記号表'!$C$5:$W$46,21,FALSE))</f>
        <v/>
      </c>
      <c r="AL22" s="220" t="str">
        <f>IF(AL21="","",VLOOKUP(AL21,'（従来型）シフト記号表'!$C$5:$W$46,21,FALSE))</f>
        <v/>
      </c>
      <c r="AM22" s="187" t="str">
        <f>IF(AM21="","",VLOOKUP(AM21,'（従来型）シフト記号表'!$C$5:$W$46,21,FALSE))</f>
        <v/>
      </c>
      <c r="AN22" s="196" t="str">
        <f>IF(AN21="","",VLOOKUP(AN21,'（従来型）シフト記号表'!$C$5:$W$46,21,FALSE))</f>
        <v/>
      </c>
      <c r="AO22" s="196" t="str">
        <f>IF(AO21="","",VLOOKUP(AO21,'（従来型）シフト記号表'!$C$5:$W$46,21,FALSE))</f>
        <v/>
      </c>
      <c r="AP22" s="196" t="str">
        <f>IF(AP21="","",VLOOKUP(AP21,'（従来型）シフト記号表'!$C$5:$W$46,21,FALSE))</f>
        <v/>
      </c>
      <c r="AQ22" s="196" t="str">
        <f>IF(AQ21="","",VLOOKUP(AQ21,'（従来型）シフト記号表'!$C$5:$W$46,21,FALSE))</f>
        <v/>
      </c>
      <c r="AR22" s="196" t="str">
        <f>IF(AR21="","",VLOOKUP(AR21,'（従来型）シフト記号表'!$C$5:$W$46,21,FALSE))</f>
        <v/>
      </c>
      <c r="AS22" s="220" t="str">
        <f>IF(AS21="","",VLOOKUP(AS21,'（従来型）シフト記号表'!$C$5:$W$46,21,FALSE))</f>
        <v/>
      </c>
      <c r="AT22" s="187" t="str">
        <f>IF(AT21="","",VLOOKUP(AT21,'（従来型）シフト記号表'!$C$5:$W$46,21,FALSE))</f>
        <v/>
      </c>
      <c r="AU22" s="196" t="str">
        <f>IF(AU21="","",VLOOKUP(AU21,'（従来型）シフト記号表'!$C$5:$W$46,21,FALSE))</f>
        <v/>
      </c>
      <c r="AV22" s="196" t="str">
        <f>IF(AV21="","",VLOOKUP(AV21,'（従来型）シフト記号表'!$C$5:$W$46,21,FALSE))</f>
        <v/>
      </c>
      <c r="AW22" s="196" t="str">
        <f>IF(AW21="","",VLOOKUP(AW21,'（従来型）シフト記号表'!$C$5:$W$46,21,FALSE))</f>
        <v/>
      </c>
      <c r="AX22" s="196" t="str">
        <f>IF(AX21="","",VLOOKUP(AX21,'（従来型）シフト記号表'!$C$5:$W$46,21,FALSE))</f>
        <v/>
      </c>
      <c r="AY22" s="196" t="str">
        <f>IF(AY21="","",VLOOKUP(AY21,'（従来型）シフト記号表'!$C$5:$W$46,21,FALSE))</f>
        <v/>
      </c>
      <c r="AZ22" s="220" t="str">
        <f>IF(AZ21="","",VLOOKUP(AZ21,'（従来型）シフト記号表'!$C$5:$W$46,21,FALSE))</f>
        <v/>
      </c>
      <c r="BA22" s="187" t="str">
        <f>IF(BA21="","",VLOOKUP(BA21,'（従来型）シフト記号表'!$C$5:$W$46,21,FALSE))</f>
        <v/>
      </c>
      <c r="BB22" s="196" t="str">
        <f>IF(BB21="","",VLOOKUP(BB21,'（従来型）シフト記号表'!$C$5:$W$46,21,FALSE))</f>
        <v/>
      </c>
      <c r="BC22" s="196" t="str">
        <f>IF(BC21="","",VLOOKUP(BC21,'（従来型）シフト記号表'!$C$5:$W$46,21,FALSE))</f>
        <v/>
      </c>
      <c r="BD22" s="253">
        <f>IF($BG$3="計画",SUM(Y22:AZ22),IF($BG$3="実績",SUM(Y22:BC22),""))</f>
        <v>0</v>
      </c>
      <c r="BE22" s="258"/>
      <c r="BF22" s="267">
        <f>IF($BG$3="計画",BD22/4,IF($BG$3="実績",(BD22/($P$10/7)),""))</f>
        <v>0</v>
      </c>
      <c r="BG22" s="274"/>
      <c r="BH22" s="280"/>
      <c r="BI22" s="109"/>
      <c r="BJ22" s="109"/>
      <c r="BK22" s="109"/>
      <c r="BL22" s="289"/>
    </row>
    <row r="23" spans="2:64" ht="20.25" customHeight="1">
      <c r="B23" s="11"/>
      <c r="C23" s="316"/>
      <c r="D23" s="323"/>
      <c r="E23" s="327"/>
      <c r="F23" s="333"/>
      <c r="G23" s="338"/>
      <c r="H23" s="65"/>
      <c r="I23" s="73"/>
      <c r="J23" s="341"/>
      <c r="K23" s="55"/>
      <c r="L23" s="95"/>
      <c r="M23" s="95"/>
      <c r="N23" s="65"/>
      <c r="O23" s="110"/>
      <c r="P23" s="110"/>
      <c r="Q23" s="110"/>
      <c r="R23" s="126"/>
      <c r="S23" s="132" t="str">
        <f>G21&amp;I21</f>
        <v/>
      </c>
      <c r="T23" s="139" t="s">
        <v>162</v>
      </c>
      <c r="U23" s="146"/>
      <c r="V23" s="146"/>
      <c r="W23" s="159"/>
      <c r="X23" s="174"/>
      <c r="Y23" s="188" t="str">
        <f>IF(Y21="","",VLOOKUP(Y21,'（従来型）シフト記号表'!$C$5:$Y$46,23,FALSE))</f>
        <v/>
      </c>
      <c r="Z23" s="197" t="str">
        <f>IF(Z21="","",VLOOKUP(Z21,'（従来型）シフト記号表'!$C$5:$Y$46,23,FALSE))</f>
        <v/>
      </c>
      <c r="AA23" s="197" t="str">
        <f>IF(AA21="","",VLOOKUP(AA21,'（従来型）シフト記号表'!$C$5:$Y$46,23,FALSE))</f>
        <v/>
      </c>
      <c r="AB23" s="197" t="str">
        <f>IF(AB21="","",VLOOKUP(AB21,'（従来型）シフト記号表'!$C$5:$Y$46,23,FALSE))</f>
        <v/>
      </c>
      <c r="AC23" s="197" t="str">
        <f>IF(AC21="","",VLOOKUP(AC21,'（従来型）シフト記号表'!$C$5:$Y$46,23,FALSE))</f>
        <v/>
      </c>
      <c r="AD23" s="197" t="str">
        <f>IF(AD21="","",VLOOKUP(AD21,'（従来型）シフト記号表'!$C$5:$Y$46,23,FALSE))</f>
        <v/>
      </c>
      <c r="AE23" s="221" t="str">
        <f>IF(AE21="","",VLOOKUP(AE21,'（従来型）シフト記号表'!$C$5:$Y$46,23,FALSE))</f>
        <v/>
      </c>
      <c r="AF23" s="188" t="str">
        <f>IF(AF21="","",VLOOKUP(AF21,'（従来型）シフト記号表'!$C$5:$Y$46,23,FALSE))</f>
        <v/>
      </c>
      <c r="AG23" s="197" t="str">
        <f>IF(AG21="","",VLOOKUP(AG21,'（従来型）シフト記号表'!$C$5:$Y$46,23,FALSE))</f>
        <v/>
      </c>
      <c r="AH23" s="197" t="str">
        <f>IF(AH21="","",VLOOKUP(AH21,'（従来型）シフト記号表'!$C$5:$Y$46,23,FALSE))</f>
        <v/>
      </c>
      <c r="AI23" s="197" t="str">
        <f>IF(AI21="","",VLOOKUP(AI21,'（従来型）シフト記号表'!$C$5:$Y$46,23,FALSE))</f>
        <v/>
      </c>
      <c r="AJ23" s="197" t="str">
        <f>IF(AJ21="","",VLOOKUP(AJ21,'（従来型）シフト記号表'!$C$5:$Y$46,23,FALSE))</f>
        <v/>
      </c>
      <c r="AK23" s="197" t="str">
        <f>IF(AK21="","",VLOOKUP(AK21,'（従来型）シフト記号表'!$C$5:$Y$46,23,FALSE))</f>
        <v/>
      </c>
      <c r="AL23" s="221" t="str">
        <f>IF(AL21="","",VLOOKUP(AL21,'（従来型）シフト記号表'!$C$5:$Y$46,23,FALSE))</f>
        <v/>
      </c>
      <c r="AM23" s="188" t="str">
        <f>IF(AM21="","",VLOOKUP(AM21,'（従来型）シフト記号表'!$C$5:$Y$46,23,FALSE))</f>
        <v/>
      </c>
      <c r="AN23" s="197" t="str">
        <f>IF(AN21="","",VLOOKUP(AN21,'（従来型）シフト記号表'!$C$5:$Y$46,23,FALSE))</f>
        <v/>
      </c>
      <c r="AO23" s="197" t="str">
        <f>IF(AO21="","",VLOOKUP(AO21,'（従来型）シフト記号表'!$C$5:$Y$46,23,FALSE))</f>
        <v/>
      </c>
      <c r="AP23" s="197" t="str">
        <f>IF(AP21="","",VLOOKUP(AP21,'（従来型）シフト記号表'!$C$5:$Y$46,23,FALSE))</f>
        <v/>
      </c>
      <c r="AQ23" s="197" t="str">
        <f>IF(AQ21="","",VLOOKUP(AQ21,'（従来型）シフト記号表'!$C$5:$Y$46,23,FALSE))</f>
        <v/>
      </c>
      <c r="AR23" s="197" t="str">
        <f>IF(AR21="","",VLOOKUP(AR21,'（従来型）シフト記号表'!$C$5:$Y$46,23,FALSE))</f>
        <v/>
      </c>
      <c r="AS23" s="221" t="str">
        <f>IF(AS21="","",VLOOKUP(AS21,'（従来型）シフト記号表'!$C$5:$Y$46,23,FALSE))</f>
        <v/>
      </c>
      <c r="AT23" s="188" t="str">
        <f>IF(AT21="","",VLOOKUP(AT21,'（従来型）シフト記号表'!$C$5:$Y$46,23,FALSE))</f>
        <v/>
      </c>
      <c r="AU23" s="197" t="str">
        <f>IF(AU21="","",VLOOKUP(AU21,'（従来型）シフト記号表'!$C$5:$Y$46,23,FALSE))</f>
        <v/>
      </c>
      <c r="AV23" s="197" t="str">
        <f>IF(AV21="","",VLOOKUP(AV21,'（従来型）シフト記号表'!$C$5:$Y$46,23,FALSE))</f>
        <v/>
      </c>
      <c r="AW23" s="197" t="str">
        <f>IF(AW21="","",VLOOKUP(AW21,'（従来型）シフト記号表'!$C$5:$Y$46,23,FALSE))</f>
        <v/>
      </c>
      <c r="AX23" s="197" t="str">
        <f>IF(AX21="","",VLOOKUP(AX21,'（従来型）シフト記号表'!$C$5:$Y$46,23,FALSE))</f>
        <v/>
      </c>
      <c r="AY23" s="197" t="str">
        <f>IF(AY21="","",VLOOKUP(AY21,'（従来型）シフト記号表'!$C$5:$Y$46,23,FALSE))</f>
        <v/>
      </c>
      <c r="AZ23" s="221" t="str">
        <f>IF(AZ21="","",VLOOKUP(AZ21,'（従来型）シフト記号表'!$C$5:$Y$46,23,FALSE))</f>
        <v/>
      </c>
      <c r="BA23" s="188" t="str">
        <f>IF(BA21="","",VLOOKUP(BA21,'（従来型）シフト記号表'!$C$5:$Y$46,23,FALSE))</f>
        <v/>
      </c>
      <c r="BB23" s="197" t="str">
        <f>IF(BB21="","",VLOOKUP(BB21,'（従来型）シフト記号表'!$C$5:$Y$46,23,FALSE))</f>
        <v/>
      </c>
      <c r="BC23" s="197" t="str">
        <f>IF(BC21="","",VLOOKUP(BC21,'（従来型）シフト記号表'!$C$5:$Y$46,23,FALSE))</f>
        <v/>
      </c>
      <c r="BD23" s="254">
        <f>IF($BG$3="計画",SUM(Y23:AZ23),IF($BG$3="実績",SUM(Y23:BC23),""))</f>
        <v>0</v>
      </c>
      <c r="BE23" s="259"/>
      <c r="BF23" s="268">
        <f>IF($BG$3="計画",BD23/4,IF($BG$3="実績",(BD23/($P$10/7)),""))</f>
        <v>0</v>
      </c>
      <c r="BG23" s="275"/>
      <c r="BH23" s="281"/>
      <c r="BI23" s="110"/>
      <c r="BJ23" s="110"/>
      <c r="BK23" s="110"/>
      <c r="BL23" s="290"/>
    </row>
    <row r="24" spans="2:64" ht="20.25" customHeight="1">
      <c r="B24" s="12">
        <f>((ROW()-17)+2)/3</f>
        <v>3</v>
      </c>
      <c r="C24" s="317"/>
      <c r="D24" s="324"/>
      <c r="E24" s="327"/>
      <c r="F24" s="333"/>
      <c r="G24" s="337"/>
      <c r="H24" s="63"/>
      <c r="I24" s="71"/>
      <c r="J24" s="79"/>
      <c r="K24" s="54"/>
      <c r="L24" s="94"/>
      <c r="M24" s="94"/>
      <c r="N24" s="64"/>
      <c r="O24" s="104"/>
      <c r="P24" s="111"/>
      <c r="Q24" s="118"/>
      <c r="R24" s="125"/>
      <c r="S24" s="130"/>
      <c r="T24" s="138" t="s">
        <v>44</v>
      </c>
      <c r="U24" s="147"/>
      <c r="V24" s="147"/>
      <c r="W24" s="160"/>
      <c r="X24" s="175"/>
      <c r="Y24" s="189"/>
      <c r="Z24" s="199"/>
      <c r="AA24" s="199"/>
      <c r="AB24" s="199"/>
      <c r="AC24" s="199"/>
      <c r="AD24" s="199"/>
      <c r="AE24" s="222"/>
      <c r="AF24" s="189"/>
      <c r="AG24" s="199"/>
      <c r="AH24" s="199"/>
      <c r="AI24" s="199"/>
      <c r="AJ24" s="199"/>
      <c r="AK24" s="199"/>
      <c r="AL24" s="222"/>
      <c r="AM24" s="189"/>
      <c r="AN24" s="199"/>
      <c r="AO24" s="199"/>
      <c r="AP24" s="199"/>
      <c r="AQ24" s="199"/>
      <c r="AR24" s="199"/>
      <c r="AS24" s="222"/>
      <c r="AT24" s="189"/>
      <c r="AU24" s="199"/>
      <c r="AV24" s="199"/>
      <c r="AW24" s="199"/>
      <c r="AX24" s="199"/>
      <c r="AY24" s="199"/>
      <c r="AZ24" s="222"/>
      <c r="BA24" s="189"/>
      <c r="BB24" s="199"/>
      <c r="BC24" s="246"/>
      <c r="BD24" s="255"/>
      <c r="BE24" s="260"/>
      <c r="BF24" s="269"/>
      <c r="BG24" s="276"/>
      <c r="BH24" s="282"/>
      <c r="BI24" s="111"/>
      <c r="BJ24" s="111"/>
      <c r="BK24" s="111"/>
      <c r="BL24" s="291"/>
    </row>
    <row r="25" spans="2:64" ht="20.25" customHeight="1">
      <c r="B25" s="10"/>
      <c r="C25" s="316"/>
      <c r="D25" s="323"/>
      <c r="E25" s="327"/>
      <c r="F25" s="333"/>
      <c r="G25" s="337"/>
      <c r="H25" s="63"/>
      <c r="I25" s="71"/>
      <c r="J25" s="79"/>
      <c r="K25" s="53"/>
      <c r="L25" s="93"/>
      <c r="M25" s="93"/>
      <c r="N25" s="63"/>
      <c r="O25" s="102"/>
      <c r="P25" s="109"/>
      <c r="Q25" s="116"/>
      <c r="R25" s="124" t="str">
        <f>G24&amp;I24</f>
        <v/>
      </c>
      <c r="S25" s="131"/>
      <c r="T25" s="136" t="s">
        <v>121</v>
      </c>
      <c r="U25" s="145"/>
      <c r="V25" s="145"/>
      <c r="W25" s="158"/>
      <c r="X25" s="173"/>
      <c r="Y25" s="187" t="str">
        <f>IF(Y24="","",VLOOKUP(Y24,'（従来型）シフト記号表'!$C$5:$W$46,21,FALSE))</f>
        <v/>
      </c>
      <c r="Z25" s="196" t="str">
        <f>IF(Z24="","",VLOOKUP(Z24,'（従来型）シフト記号表'!$C$5:$W$46,21,FALSE))</f>
        <v/>
      </c>
      <c r="AA25" s="196" t="str">
        <f>IF(AA24="","",VLOOKUP(AA24,'（従来型）シフト記号表'!$C$5:$W$46,21,FALSE))</f>
        <v/>
      </c>
      <c r="AB25" s="196" t="str">
        <f>IF(AB24="","",VLOOKUP(AB24,'（従来型）シフト記号表'!$C$5:$W$46,21,FALSE))</f>
        <v/>
      </c>
      <c r="AC25" s="196" t="str">
        <f>IF(AC24="","",VLOOKUP(AC24,'（従来型）シフト記号表'!$C$5:$W$46,21,FALSE))</f>
        <v/>
      </c>
      <c r="AD25" s="196" t="str">
        <f>IF(AD24="","",VLOOKUP(AD24,'（従来型）シフト記号表'!$C$5:$W$46,21,FALSE))</f>
        <v/>
      </c>
      <c r="AE25" s="220" t="str">
        <f>IF(AE24="","",VLOOKUP(AE24,'（従来型）シフト記号表'!$C$5:$W$46,21,FALSE))</f>
        <v/>
      </c>
      <c r="AF25" s="187" t="str">
        <f>IF(AF24="","",VLOOKUP(AF24,'（従来型）シフト記号表'!$C$5:$W$46,21,FALSE))</f>
        <v/>
      </c>
      <c r="AG25" s="196" t="str">
        <f>IF(AG24="","",VLOOKUP(AG24,'（従来型）シフト記号表'!$C$5:$W$46,21,FALSE))</f>
        <v/>
      </c>
      <c r="AH25" s="196" t="str">
        <f>IF(AH24="","",VLOOKUP(AH24,'（従来型）シフト記号表'!$C$5:$W$46,21,FALSE))</f>
        <v/>
      </c>
      <c r="AI25" s="196" t="str">
        <f>IF(AI24="","",VLOOKUP(AI24,'（従来型）シフト記号表'!$C$5:$W$46,21,FALSE))</f>
        <v/>
      </c>
      <c r="AJ25" s="196" t="str">
        <f>IF(AJ24="","",VLOOKUP(AJ24,'（従来型）シフト記号表'!$C$5:$W$46,21,FALSE))</f>
        <v/>
      </c>
      <c r="AK25" s="196" t="str">
        <f>IF(AK24="","",VLOOKUP(AK24,'（従来型）シフト記号表'!$C$5:$W$46,21,FALSE))</f>
        <v/>
      </c>
      <c r="AL25" s="220" t="str">
        <f>IF(AL24="","",VLOOKUP(AL24,'（従来型）シフト記号表'!$C$5:$W$46,21,FALSE))</f>
        <v/>
      </c>
      <c r="AM25" s="187" t="str">
        <f>IF(AM24="","",VLOOKUP(AM24,'（従来型）シフト記号表'!$C$5:$W$46,21,FALSE))</f>
        <v/>
      </c>
      <c r="AN25" s="196" t="str">
        <f>IF(AN24="","",VLOOKUP(AN24,'（従来型）シフト記号表'!$C$5:$W$46,21,FALSE))</f>
        <v/>
      </c>
      <c r="AO25" s="196" t="str">
        <f>IF(AO24="","",VLOOKUP(AO24,'（従来型）シフト記号表'!$C$5:$W$46,21,FALSE))</f>
        <v/>
      </c>
      <c r="AP25" s="196" t="str">
        <f>IF(AP24="","",VLOOKUP(AP24,'（従来型）シフト記号表'!$C$5:$W$46,21,FALSE))</f>
        <v/>
      </c>
      <c r="AQ25" s="196" t="str">
        <f>IF(AQ24="","",VLOOKUP(AQ24,'（従来型）シフト記号表'!$C$5:$W$46,21,FALSE))</f>
        <v/>
      </c>
      <c r="AR25" s="196" t="str">
        <f>IF(AR24="","",VLOOKUP(AR24,'（従来型）シフト記号表'!$C$5:$W$46,21,FALSE))</f>
        <v/>
      </c>
      <c r="AS25" s="220" t="str">
        <f>IF(AS24="","",VLOOKUP(AS24,'（従来型）シフト記号表'!$C$5:$W$46,21,FALSE))</f>
        <v/>
      </c>
      <c r="AT25" s="187" t="str">
        <f>IF(AT24="","",VLOOKUP(AT24,'（従来型）シフト記号表'!$C$5:$W$46,21,FALSE))</f>
        <v/>
      </c>
      <c r="AU25" s="196" t="str">
        <f>IF(AU24="","",VLOOKUP(AU24,'（従来型）シフト記号表'!$C$5:$W$46,21,FALSE))</f>
        <v/>
      </c>
      <c r="AV25" s="196" t="str">
        <f>IF(AV24="","",VLOOKUP(AV24,'（従来型）シフト記号表'!$C$5:$W$46,21,FALSE))</f>
        <v/>
      </c>
      <c r="AW25" s="196" t="str">
        <f>IF(AW24="","",VLOOKUP(AW24,'（従来型）シフト記号表'!$C$5:$W$46,21,FALSE))</f>
        <v/>
      </c>
      <c r="AX25" s="196" t="str">
        <f>IF(AX24="","",VLOOKUP(AX24,'（従来型）シフト記号表'!$C$5:$W$46,21,FALSE))</f>
        <v/>
      </c>
      <c r="AY25" s="196" t="str">
        <f>IF(AY24="","",VLOOKUP(AY24,'（従来型）シフト記号表'!$C$5:$W$46,21,FALSE))</f>
        <v/>
      </c>
      <c r="AZ25" s="220" t="str">
        <f>IF(AZ24="","",VLOOKUP(AZ24,'（従来型）シフト記号表'!$C$5:$W$46,21,FALSE))</f>
        <v/>
      </c>
      <c r="BA25" s="187" t="str">
        <f>IF(BA24="","",VLOOKUP(BA24,'（従来型）シフト記号表'!$C$5:$W$46,21,FALSE))</f>
        <v/>
      </c>
      <c r="BB25" s="196" t="str">
        <f>IF(BB24="","",VLOOKUP(BB24,'（従来型）シフト記号表'!$C$5:$W$46,21,FALSE))</f>
        <v/>
      </c>
      <c r="BC25" s="196" t="str">
        <f>IF(BC24="","",VLOOKUP(BC24,'（従来型）シフト記号表'!$C$5:$W$46,21,FALSE))</f>
        <v/>
      </c>
      <c r="BD25" s="253">
        <f>IF($BG$3="計画",SUM(Y25:AZ25),IF($BG$3="実績",SUM(Y25:BC25),""))</f>
        <v>0</v>
      </c>
      <c r="BE25" s="258"/>
      <c r="BF25" s="267">
        <f>IF($BG$3="計画",BD25/4,IF($BG$3="実績",(BD25/($P$10/7)),""))</f>
        <v>0</v>
      </c>
      <c r="BG25" s="274"/>
      <c r="BH25" s="280"/>
      <c r="BI25" s="109"/>
      <c r="BJ25" s="109"/>
      <c r="BK25" s="109"/>
      <c r="BL25" s="289"/>
    </row>
    <row r="26" spans="2:64" ht="20.25" customHeight="1">
      <c r="B26" s="11"/>
      <c r="C26" s="316"/>
      <c r="D26" s="323"/>
      <c r="E26" s="327"/>
      <c r="F26" s="333"/>
      <c r="G26" s="338"/>
      <c r="H26" s="65"/>
      <c r="I26" s="73"/>
      <c r="J26" s="81"/>
      <c r="K26" s="55"/>
      <c r="L26" s="95"/>
      <c r="M26" s="95"/>
      <c r="N26" s="65"/>
      <c r="O26" s="103"/>
      <c r="P26" s="110"/>
      <c r="Q26" s="117"/>
      <c r="R26" s="126"/>
      <c r="S26" s="132" t="str">
        <f>G24&amp;I24</f>
        <v/>
      </c>
      <c r="T26" s="137" t="s">
        <v>162</v>
      </c>
      <c r="U26" s="148"/>
      <c r="V26" s="148"/>
      <c r="W26" s="161"/>
      <c r="X26" s="176"/>
      <c r="Y26" s="188" t="str">
        <f>IF(Y24="","",VLOOKUP(Y24,'（従来型）シフト記号表'!$C$5:$Y$46,23,FALSE))</f>
        <v/>
      </c>
      <c r="Z26" s="197" t="str">
        <f>IF(Z24="","",VLOOKUP(Z24,'（従来型）シフト記号表'!$C$5:$Y$46,23,FALSE))</f>
        <v/>
      </c>
      <c r="AA26" s="197" t="str">
        <f>IF(AA24="","",VLOOKUP(AA24,'（従来型）シフト記号表'!$C$5:$Y$46,23,FALSE))</f>
        <v/>
      </c>
      <c r="AB26" s="197" t="str">
        <f>IF(AB24="","",VLOOKUP(AB24,'（従来型）シフト記号表'!$C$5:$Y$46,23,FALSE))</f>
        <v/>
      </c>
      <c r="AC26" s="197" t="str">
        <f>IF(AC24="","",VLOOKUP(AC24,'（従来型）シフト記号表'!$C$5:$Y$46,23,FALSE))</f>
        <v/>
      </c>
      <c r="AD26" s="197" t="str">
        <f>IF(AD24="","",VLOOKUP(AD24,'（従来型）シフト記号表'!$C$5:$Y$46,23,FALSE))</f>
        <v/>
      </c>
      <c r="AE26" s="221" t="str">
        <f>IF(AE24="","",VLOOKUP(AE24,'（従来型）シフト記号表'!$C$5:$Y$46,23,FALSE))</f>
        <v/>
      </c>
      <c r="AF26" s="188" t="str">
        <f>IF(AF24="","",VLOOKUP(AF24,'（従来型）シフト記号表'!$C$5:$Y$46,23,FALSE))</f>
        <v/>
      </c>
      <c r="AG26" s="197" t="str">
        <f>IF(AG24="","",VLOOKUP(AG24,'（従来型）シフト記号表'!$C$5:$Y$46,23,FALSE))</f>
        <v/>
      </c>
      <c r="AH26" s="197" t="str">
        <f>IF(AH24="","",VLOOKUP(AH24,'（従来型）シフト記号表'!$C$5:$Y$46,23,FALSE))</f>
        <v/>
      </c>
      <c r="AI26" s="197" t="str">
        <f>IF(AI24="","",VLOOKUP(AI24,'（従来型）シフト記号表'!$C$5:$Y$46,23,FALSE))</f>
        <v/>
      </c>
      <c r="AJ26" s="197" t="str">
        <f>IF(AJ24="","",VLOOKUP(AJ24,'（従来型）シフト記号表'!$C$5:$Y$46,23,FALSE))</f>
        <v/>
      </c>
      <c r="AK26" s="197" t="str">
        <f>IF(AK24="","",VLOOKUP(AK24,'（従来型）シフト記号表'!$C$5:$Y$46,23,FALSE))</f>
        <v/>
      </c>
      <c r="AL26" s="221" t="str">
        <f>IF(AL24="","",VLOOKUP(AL24,'（従来型）シフト記号表'!$C$5:$Y$46,23,FALSE))</f>
        <v/>
      </c>
      <c r="AM26" s="188" t="str">
        <f>IF(AM24="","",VLOOKUP(AM24,'（従来型）シフト記号表'!$C$5:$Y$46,23,FALSE))</f>
        <v/>
      </c>
      <c r="AN26" s="197" t="str">
        <f>IF(AN24="","",VLOOKUP(AN24,'（従来型）シフト記号表'!$C$5:$Y$46,23,FALSE))</f>
        <v/>
      </c>
      <c r="AO26" s="197" t="str">
        <f>IF(AO24="","",VLOOKUP(AO24,'（従来型）シフト記号表'!$C$5:$Y$46,23,FALSE))</f>
        <v/>
      </c>
      <c r="AP26" s="197" t="str">
        <f>IF(AP24="","",VLOOKUP(AP24,'（従来型）シフト記号表'!$C$5:$Y$46,23,FALSE))</f>
        <v/>
      </c>
      <c r="AQ26" s="197" t="str">
        <f>IF(AQ24="","",VLOOKUP(AQ24,'（従来型）シフト記号表'!$C$5:$Y$46,23,FALSE))</f>
        <v/>
      </c>
      <c r="AR26" s="197" t="str">
        <f>IF(AR24="","",VLOOKUP(AR24,'（従来型）シフト記号表'!$C$5:$Y$46,23,FALSE))</f>
        <v/>
      </c>
      <c r="AS26" s="221" t="str">
        <f>IF(AS24="","",VLOOKUP(AS24,'（従来型）シフト記号表'!$C$5:$Y$46,23,FALSE))</f>
        <v/>
      </c>
      <c r="AT26" s="188" t="str">
        <f>IF(AT24="","",VLOOKUP(AT24,'（従来型）シフト記号表'!$C$5:$Y$46,23,FALSE))</f>
        <v/>
      </c>
      <c r="AU26" s="197" t="str">
        <f>IF(AU24="","",VLOOKUP(AU24,'（従来型）シフト記号表'!$C$5:$Y$46,23,FALSE))</f>
        <v/>
      </c>
      <c r="AV26" s="197" t="str">
        <f>IF(AV24="","",VLOOKUP(AV24,'（従来型）シフト記号表'!$C$5:$Y$46,23,FALSE))</f>
        <v/>
      </c>
      <c r="AW26" s="197" t="str">
        <f>IF(AW24="","",VLOOKUP(AW24,'（従来型）シフト記号表'!$C$5:$Y$46,23,FALSE))</f>
        <v/>
      </c>
      <c r="AX26" s="197" t="str">
        <f>IF(AX24="","",VLOOKUP(AX24,'（従来型）シフト記号表'!$C$5:$Y$46,23,FALSE))</f>
        <v/>
      </c>
      <c r="AY26" s="197" t="str">
        <f>IF(AY24="","",VLOOKUP(AY24,'（従来型）シフト記号表'!$C$5:$Y$46,23,FALSE))</f>
        <v/>
      </c>
      <c r="AZ26" s="221" t="str">
        <f>IF(AZ24="","",VLOOKUP(AZ24,'（従来型）シフト記号表'!$C$5:$Y$46,23,FALSE))</f>
        <v/>
      </c>
      <c r="BA26" s="188" t="str">
        <f>IF(BA24="","",VLOOKUP(BA24,'（従来型）シフト記号表'!$C$5:$Y$46,23,FALSE))</f>
        <v/>
      </c>
      <c r="BB26" s="197" t="str">
        <f>IF(BB24="","",VLOOKUP(BB24,'（従来型）シフト記号表'!$C$5:$Y$46,23,FALSE))</f>
        <v/>
      </c>
      <c r="BC26" s="197" t="str">
        <f>IF(BC24="","",VLOOKUP(BC24,'（従来型）シフト記号表'!$C$5:$Y$46,23,FALSE))</f>
        <v/>
      </c>
      <c r="BD26" s="254">
        <f>IF($BG$3="計画",SUM(Y26:AZ26),IF($BG$3="実績",SUM(Y26:BC26),""))</f>
        <v>0</v>
      </c>
      <c r="BE26" s="259"/>
      <c r="BF26" s="268">
        <f>IF($BG$3="計画",BD26/4,IF($BG$3="実績",(BD26/($P$10/7)),""))</f>
        <v>0</v>
      </c>
      <c r="BG26" s="275"/>
      <c r="BH26" s="281"/>
      <c r="BI26" s="110"/>
      <c r="BJ26" s="110"/>
      <c r="BK26" s="110"/>
      <c r="BL26" s="290"/>
    </row>
    <row r="27" spans="2:64" ht="20.25" customHeight="1">
      <c r="B27" s="12">
        <f>((ROW()-17)+2)/3</f>
        <v>4</v>
      </c>
      <c r="C27" s="317"/>
      <c r="D27" s="324"/>
      <c r="E27" s="327"/>
      <c r="F27" s="333"/>
      <c r="G27" s="337"/>
      <c r="H27" s="63"/>
      <c r="I27" s="71"/>
      <c r="J27" s="79"/>
      <c r="K27" s="54"/>
      <c r="L27" s="94"/>
      <c r="M27" s="94"/>
      <c r="N27" s="64"/>
      <c r="O27" s="104"/>
      <c r="P27" s="111"/>
      <c r="Q27" s="118"/>
      <c r="R27" s="125"/>
      <c r="S27" s="130"/>
      <c r="T27" s="138" t="s">
        <v>44</v>
      </c>
      <c r="U27" s="147"/>
      <c r="V27" s="147"/>
      <c r="W27" s="160"/>
      <c r="X27" s="175"/>
      <c r="Y27" s="189"/>
      <c r="Z27" s="199"/>
      <c r="AA27" s="199"/>
      <c r="AB27" s="199"/>
      <c r="AC27" s="199"/>
      <c r="AD27" s="199"/>
      <c r="AE27" s="222"/>
      <c r="AF27" s="189"/>
      <c r="AG27" s="199"/>
      <c r="AH27" s="199"/>
      <c r="AI27" s="199"/>
      <c r="AJ27" s="199"/>
      <c r="AK27" s="199"/>
      <c r="AL27" s="222"/>
      <c r="AM27" s="189"/>
      <c r="AN27" s="199"/>
      <c r="AO27" s="199"/>
      <c r="AP27" s="199"/>
      <c r="AQ27" s="199"/>
      <c r="AR27" s="199"/>
      <c r="AS27" s="222"/>
      <c r="AT27" s="189"/>
      <c r="AU27" s="199"/>
      <c r="AV27" s="199"/>
      <c r="AW27" s="199"/>
      <c r="AX27" s="199"/>
      <c r="AY27" s="199"/>
      <c r="AZ27" s="222"/>
      <c r="BA27" s="189"/>
      <c r="BB27" s="199"/>
      <c r="BC27" s="246"/>
      <c r="BD27" s="255"/>
      <c r="BE27" s="260"/>
      <c r="BF27" s="269"/>
      <c r="BG27" s="276"/>
      <c r="BH27" s="282"/>
      <c r="BI27" s="111"/>
      <c r="BJ27" s="111"/>
      <c r="BK27" s="111"/>
      <c r="BL27" s="291"/>
    </row>
    <row r="28" spans="2:64" ht="20.25" customHeight="1">
      <c r="B28" s="10"/>
      <c r="C28" s="316"/>
      <c r="D28" s="323"/>
      <c r="E28" s="327"/>
      <c r="F28" s="333"/>
      <c r="G28" s="337"/>
      <c r="H28" s="63"/>
      <c r="I28" s="71"/>
      <c r="J28" s="79"/>
      <c r="K28" s="53"/>
      <c r="L28" s="93"/>
      <c r="M28" s="93"/>
      <c r="N28" s="63"/>
      <c r="O28" s="102"/>
      <c r="P28" s="109"/>
      <c r="Q28" s="116"/>
      <c r="R28" s="124" t="str">
        <f>G27&amp;I27</f>
        <v/>
      </c>
      <c r="S28" s="131"/>
      <c r="T28" s="136" t="s">
        <v>121</v>
      </c>
      <c r="U28" s="145"/>
      <c r="V28" s="145"/>
      <c r="W28" s="158"/>
      <c r="X28" s="173"/>
      <c r="Y28" s="187" t="str">
        <f>IF(Y27="","",VLOOKUP(Y27,'（従来型）シフト記号表'!$C$5:$W$46,21,FALSE))</f>
        <v/>
      </c>
      <c r="Z28" s="196" t="str">
        <f>IF(Z27="","",VLOOKUP(Z27,'（従来型）シフト記号表'!$C$5:$W$46,21,FALSE))</f>
        <v/>
      </c>
      <c r="AA28" s="196" t="str">
        <f>IF(AA27="","",VLOOKUP(AA27,'（従来型）シフト記号表'!$C$5:$W$46,21,FALSE))</f>
        <v/>
      </c>
      <c r="AB28" s="196" t="str">
        <f>IF(AB27="","",VLOOKUP(AB27,'（従来型）シフト記号表'!$C$5:$W$46,21,FALSE))</f>
        <v/>
      </c>
      <c r="AC28" s="196" t="str">
        <f>IF(AC27="","",VLOOKUP(AC27,'（従来型）シフト記号表'!$C$5:$W$46,21,FALSE))</f>
        <v/>
      </c>
      <c r="AD28" s="196" t="str">
        <f>IF(AD27="","",VLOOKUP(AD27,'（従来型）シフト記号表'!$C$5:$W$46,21,FALSE))</f>
        <v/>
      </c>
      <c r="AE28" s="220" t="str">
        <f>IF(AE27="","",VLOOKUP(AE27,'（従来型）シフト記号表'!$C$5:$W$46,21,FALSE))</f>
        <v/>
      </c>
      <c r="AF28" s="187" t="str">
        <f>IF(AF27="","",VLOOKUP(AF27,'（従来型）シフト記号表'!$C$5:$W$46,21,FALSE))</f>
        <v/>
      </c>
      <c r="AG28" s="196" t="str">
        <f>IF(AG27="","",VLOOKUP(AG27,'（従来型）シフト記号表'!$C$5:$W$46,21,FALSE))</f>
        <v/>
      </c>
      <c r="AH28" s="196" t="str">
        <f>IF(AH27="","",VLOOKUP(AH27,'（従来型）シフト記号表'!$C$5:$W$46,21,FALSE))</f>
        <v/>
      </c>
      <c r="AI28" s="196" t="str">
        <f>IF(AI27="","",VLOOKUP(AI27,'（従来型）シフト記号表'!$C$5:$W$46,21,FALSE))</f>
        <v/>
      </c>
      <c r="AJ28" s="196" t="str">
        <f>IF(AJ27="","",VLOOKUP(AJ27,'（従来型）シフト記号表'!$C$5:$W$46,21,FALSE))</f>
        <v/>
      </c>
      <c r="AK28" s="196" t="str">
        <f>IF(AK27="","",VLOOKUP(AK27,'（従来型）シフト記号表'!$C$5:$W$46,21,FALSE))</f>
        <v/>
      </c>
      <c r="AL28" s="220" t="str">
        <f>IF(AL27="","",VLOOKUP(AL27,'（従来型）シフト記号表'!$C$5:$W$46,21,FALSE))</f>
        <v/>
      </c>
      <c r="AM28" s="187" t="str">
        <f>IF(AM27="","",VLOOKUP(AM27,'（従来型）シフト記号表'!$C$5:$W$46,21,FALSE))</f>
        <v/>
      </c>
      <c r="AN28" s="196" t="str">
        <f>IF(AN27="","",VLOOKUP(AN27,'（従来型）シフト記号表'!$C$5:$W$46,21,FALSE))</f>
        <v/>
      </c>
      <c r="AO28" s="196" t="str">
        <f>IF(AO27="","",VLOOKUP(AO27,'（従来型）シフト記号表'!$C$5:$W$46,21,FALSE))</f>
        <v/>
      </c>
      <c r="AP28" s="196" t="str">
        <f>IF(AP27="","",VLOOKUP(AP27,'（従来型）シフト記号表'!$C$5:$W$46,21,FALSE))</f>
        <v/>
      </c>
      <c r="AQ28" s="196" t="str">
        <f>IF(AQ27="","",VLOOKUP(AQ27,'（従来型）シフト記号表'!$C$5:$W$46,21,FALSE))</f>
        <v/>
      </c>
      <c r="AR28" s="196" t="str">
        <f>IF(AR27="","",VLOOKUP(AR27,'（従来型）シフト記号表'!$C$5:$W$46,21,FALSE))</f>
        <v/>
      </c>
      <c r="AS28" s="220" t="str">
        <f>IF(AS27="","",VLOOKUP(AS27,'（従来型）シフト記号表'!$C$5:$W$46,21,FALSE))</f>
        <v/>
      </c>
      <c r="AT28" s="187" t="str">
        <f>IF(AT27="","",VLOOKUP(AT27,'（従来型）シフト記号表'!$C$5:$W$46,21,FALSE))</f>
        <v/>
      </c>
      <c r="AU28" s="196" t="str">
        <f>IF(AU27="","",VLOOKUP(AU27,'（従来型）シフト記号表'!$C$5:$W$46,21,FALSE))</f>
        <v/>
      </c>
      <c r="AV28" s="196" t="str">
        <f>IF(AV27="","",VLOOKUP(AV27,'（従来型）シフト記号表'!$C$5:$W$46,21,FALSE))</f>
        <v/>
      </c>
      <c r="AW28" s="196" t="str">
        <f>IF(AW27="","",VLOOKUP(AW27,'（従来型）シフト記号表'!$C$5:$W$46,21,FALSE))</f>
        <v/>
      </c>
      <c r="AX28" s="196" t="str">
        <f>IF(AX27="","",VLOOKUP(AX27,'（従来型）シフト記号表'!$C$5:$W$46,21,FALSE))</f>
        <v/>
      </c>
      <c r="AY28" s="196" t="str">
        <f>IF(AY27="","",VLOOKUP(AY27,'（従来型）シフト記号表'!$C$5:$W$46,21,FALSE))</f>
        <v/>
      </c>
      <c r="AZ28" s="220" t="str">
        <f>IF(AZ27="","",VLOOKUP(AZ27,'（従来型）シフト記号表'!$C$5:$W$46,21,FALSE))</f>
        <v/>
      </c>
      <c r="BA28" s="187" t="str">
        <f>IF(BA27="","",VLOOKUP(BA27,'（従来型）シフト記号表'!$C$5:$W$46,21,FALSE))</f>
        <v/>
      </c>
      <c r="BB28" s="196" t="str">
        <f>IF(BB27="","",VLOOKUP(BB27,'（従来型）シフト記号表'!$C$5:$W$46,21,FALSE))</f>
        <v/>
      </c>
      <c r="BC28" s="196" t="str">
        <f>IF(BC27="","",VLOOKUP(BC27,'（従来型）シフト記号表'!$C$5:$W$46,21,FALSE))</f>
        <v/>
      </c>
      <c r="BD28" s="253">
        <f>IF($BG$3="計画",SUM(Y28:AZ28),IF($BG$3="実績",SUM(Y28:BC28),""))</f>
        <v>0</v>
      </c>
      <c r="BE28" s="258"/>
      <c r="BF28" s="267">
        <f>IF($BG$3="計画",BD28/4,IF($BG$3="実績",(BD28/($P$10/7)),""))</f>
        <v>0</v>
      </c>
      <c r="BG28" s="274"/>
      <c r="BH28" s="280"/>
      <c r="BI28" s="109"/>
      <c r="BJ28" s="109"/>
      <c r="BK28" s="109"/>
      <c r="BL28" s="289"/>
    </row>
    <row r="29" spans="2:64" ht="20.25" customHeight="1">
      <c r="B29" s="11"/>
      <c r="C29" s="316"/>
      <c r="D29" s="323"/>
      <c r="E29" s="327"/>
      <c r="F29" s="333"/>
      <c r="G29" s="338"/>
      <c r="H29" s="65"/>
      <c r="I29" s="73"/>
      <c r="J29" s="81"/>
      <c r="K29" s="55"/>
      <c r="L29" s="95"/>
      <c r="M29" s="95"/>
      <c r="N29" s="65"/>
      <c r="O29" s="103"/>
      <c r="P29" s="110"/>
      <c r="Q29" s="117"/>
      <c r="R29" s="126"/>
      <c r="S29" s="132" t="str">
        <f>G27&amp;I27</f>
        <v/>
      </c>
      <c r="T29" s="137" t="s">
        <v>162</v>
      </c>
      <c r="U29" s="149"/>
      <c r="V29" s="149"/>
      <c r="W29" s="159"/>
      <c r="X29" s="174"/>
      <c r="Y29" s="188" t="str">
        <f>IF(Y27="","",VLOOKUP(Y27,'（従来型）シフト記号表'!$C$5:$Y$46,23,FALSE))</f>
        <v/>
      </c>
      <c r="Z29" s="197" t="str">
        <f>IF(Z27="","",VLOOKUP(Z27,'（従来型）シフト記号表'!$C$5:$Y$46,23,FALSE))</f>
        <v/>
      </c>
      <c r="AA29" s="197" t="str">
        <f>IF(AA27="","",VLOOKUP(AA27,'（従来型）シフト記号表'!$C$5:$Y$46,23,FALSE))</f>
        <v/>
      </c>
      <c r="AB29" s="197" t="str">
        <f>IF(AB27="","",VLOOKUP(AB27,'（従来型）シフト記号表'!$C$5:$Y$46,23,FALSE))</f>
        <v/>
      </c>
      <c r="AC29" s="197" t="str">
        <f>IF(AC27="","",VLOOKUP(AC27,'（従来型）シフト記号表'!$C$5:$Y$46,23,FALSE))</f>
        <v/>
      </c>
      <c r="AD29" s="197" t="str">
        <f>IF(AD27="","",VLOOKUP(AD27,'（従来型）シフト記号表'!$C$5:$Y$46,23,FALSE))</f>
        <v/>
      </c>
      <c r="AE29" s="221" t="str">
        <f>IF(AE27="","",VLOOKUP(AE27,'（従来型）シフト記号表'!$C$5:$Y$46,23,FALSE))</f>
        <v/>
      </c>
      <c r="AF29" s="188" t="str">
        <f>IF(AF27="","",VLOOKUP(AF27,'（従来型）シフト記号表'!$C$5:$Y$46,23,FALSE))</f>
        <v/>
      </c>
      <c r="AG29" s="197" t="str">
        <f>IF(AG27="","",VLOOKUP(AG27,'（従来型）シフト記号表'!$C$5:$Y$46,23,FALSE))</f>
        <v/>
      </c>
      <c r="AH29" s="197" t="str">
        <f>IF(AH27="","",VLOOKUP(AH27,'（従来型）シフト記号表'!$C$5:$Y$46,23,FALSE))</f>
        <v/>
      </c>
      <c r="AI29" s="197" t="str">
        <f>IF(AI27="","",VLOOKUP(AI27,'（従来型）シフト記号表'!$C$5:$Y$46,23,FALSE))</f>
        <v/>
      </c>
      <c r="AJ29" s="197" t="str">
        <f>IF(AJ27="","",VLOOKUP(AJ27,'（従来型）シフト記号表'!$C$5:$Y$46,23,FALSE))</f>
        <v/>
      </c>
      <c r="AK29" s="197" t="str">
        <f>IF(AK27="","",VLOOKUP(AK27,'（従来型）シフト記号表'!$C$5:$Y$46,23,FALSE))</f>
        <v/>
      </c>
      <c r="AL29" s="221" t="str">
        <f>IF(AL27="","",VLOOKUP(AL27,'（従来型）シフト記号表'!$C$5:$Y$46,23,FALSE))</f>
        <v/>
      </c>
      <c r="AM29" s="188" t="str">
        <f>IF(AM27="","",VLOOKUP(AM27,'（従来型）シフト記号表'!$C$5:$Y$46,23,FALSE))</f>
        <v/>
      </c>
      <c r="AN29" s="197" t="str">
        <f>IF(AN27="","",VLOOKUP(AN27,'（従来型）シフト記号表'!$C$5:$Y$46,23,FALSE))</f>
        <v/>
      </c>
      <c r="AO29" s="197" t="str">
        <f>IF(AO27="","",VLOOKUP(AO27,'（従来型）シフト記号表'!$C$5:$Y$46,23,FALSE))</f>
        <v/>
      </c>
      <c r="AP29" s="197" t="str">
        <f>IF(AP27="","",VLOOKUP(AP27,'（従来型）シフト記号表'!$C$5:$Y$46,23,FALSE))</f>
        <v/>
      </c>
      <c r="AQ29" s="197" t="str">
        <f>IF(AQ27="","",VLOOKUP(AQ27,'（従来型）シフト記号表'!$C$5:$Y$46,23,FALSE))</f>
        <v/>
      </c>
      <c r="AR29" s="197" t="str">
        <f>IF(AR27="","",VLOOKUP(AR27,'（従来型）シフト記号表'!$C$5:$Y$46,23,FALSE))</f>
        <v/>
      </c>
      <c r="AS29" s="221" t="str">
        <f>IF(AS27="","",VLOOKUP(AS27,'（従来型）シフト記号表'!$C$5:$Y$46,23,FALSE))</f>
        <v/>
      </c>
      <c r="AT29" s="188" t="str">
        <f>IF(AT27="","",VLOOKUP(AT27,'（従来型）シフト記号表'!$C$5:$Y$46,23,FALSE))</f>
        <v/>
      </c>
      <c r="AU29" s="197" t="str">
        <f>IF(AU27="","",VLOOKUP(AU27,'（従来型）シフト記号表'!$C$5:$Y$46,23,FALSE))</f>
        <v/>
      </c>
      <c r="AV29" s="197" t="str">
        <f>IF(AV27="","",VLOOKUP(AV27,'（従来型）シフト記号表'!$C$5:$Y$46,23,FALSE))</f>
        <v/>
      </c>
      <c r="AW29" s="197" t="str">
        <f>IF(AW27="","",VLOOKUP(AW27,'（従来型）シフト記号表'!$C$5:$Y$46,23,FALSE))</f>
        <v/>
      </c>
      <c r="AX29" s="197" t="str">
        <f>IF(AX27="","",VLOOKUP(AX27,'（従来型）シフト記号表'!$C$5:$Y$46,23,FALSE))</f>
        <v/>
      </c>
      <c r="AY29" s="197" t="str">
        <f>IF(AY27="","",VLOOKUP(AY27,'（従来型）シフト記号表'!$C$5:$Y$46,23,FALSE))</f>
        <v/>
      </c>
      <c r="AZ29" s="221" t="str">
        <f>IF(AZ27="","",VLOOKUP(AZ27,'（従来型）シフト記号表'!$C$5:$Y$46,23,FALSE))</f>
        <v/>
      </c>
      <c r="BA29" s="188" t="str">
        <f>IF(BA27="","",VLOOKUP(BA27,'（従来型）シフト記号表'!$C$5:$Y$46,23,FALSE))</f>
        <v/>
      </c>
      <c r="BB29" s="197" t="str">
        <f>IF(BB27="","",VLOOKUP(BB27,'（従来型）シフト記号表'!$C$5:$Y$46,23,FALSE))</f>
        <v/>
      </c>
      <c r="BC29" s="197" t="str">
        <f>IF(BC27="","",VLOOKUP(BC27,'（従来型）シフト記号表'!$C$5:$Y$46,23,FALSE))</f>
        <v/>
      </c>
      <c r="BD29" s="254">
        <f>IF($BG$3="計画",SUM(Y29:AZ29),IF($BG$3="実績",SUM(Y29:BC29),""))</f>
        <v>0</v>
      </c>
      <c r="BE29" s="259"/>
      <c r="BF29" s="268">
        <f>IF($BG$3="計画",BD29/4,IF($BG$3="実績",(BD29/($P$10/7)),""))</f>
        <v>0</v>
      </c>
      <c r="BG29" s="275"/>
      <c r="BH29" s="281"/>
      <c r="BI29" s="110"/>
      <c r="BJ29" s="110"/>
      <c r="BK29" s="110"/>
      <c r="BL29" s="290"/>
    </row>
    <row r="30" spans="2:64" ht="20.25" customHeight="1">
      <c r="B30" s="12">
        <f>((ROW()-17)+2)/3</f>
        <v>5</v>
      </c>
      <c r="C30" s="317"/>
      <c r="D30" s="324"/>
      <c r="E30" s="327"/>
      <c r="F30" s="333"/>
      <c r="G30" s="337"/>
      <c r="H30" s="63"/>
      <c r="I30" s="71"/>
      <c r="J30" s="79"/>
      <c r="K30" s="54"/>
      <c r="L30" s="94"/>
      <c r="M30" s="94"/>
      <c r="N30" s="64"/>
      <c r="O30" s="104"/>
      <c r="P30" s="111"/>
      <c r="Q30" s="118"/>
      <c r="R30" s="125"/>
      <c r="S30" s="130"/>
      <c r="T30" s="138" t="s">
        <v>44</v>
      </c>
      <c r="U30" s="147"/>
      <c r="V30" s="147"/>
      <c r="W30" s="160"/>
      <c r="X30" s="175"/>
      <c r="Y30" s="189"/>
      <c r="Z30" s="199"/>
      <c r="AA30" s="199"/>
      <c r="AB30" s="199"/>
      <c r="AC30" s="199"/>
      <c r="AD30" s="199"/>
      <c r="AE30" s="222"/>
      <c r="AF30" s="189"/>
      <c r="AG30" s="199"/>
      <c r="AH30" s="199"/>
      <c r="AI30" s="199"/>
      <c r="AJ30" s="199"/>
      <c r="AK30" s="199"/>
      <c r="AL30" s="222"/>
      <c r="AM30" s="189"/>
      <c r="AN30" s="199"/>
      <c r="AO30" s="199"/>
      <c r="AP30" s="199"/>
      <c r="AQ30" s="199"/>
      <c r="AR30" s="199"/>
      <c r="AS30" s="222"/>
      <c r="AT30" s="189"/>
      <c r="AU30" s="199"/>
      <c r="AV30" s="199"/>
      <c r="AW30" s="199"/>
      <c r="AX30" s="199"/>
      <c r="AY30" s="199"/>
      <c r="AZ30" s="222"/>
      <c r="BA30" s="189"/>
      <c r="BB30" s="199"/>
      <c r="BC30" s="246"/>
      <c r="BD30" s="255"/>
      <c r="BE30" s="260"/>
      <c r="BF30" s="269"/>
      <c r="BG30" s="276"/>
      <c r="BH30" s="282"/>
      <c r="BI30" s="111"/>
      <c r="BJ30" s="111"/>
      <c r="BK30" s="111"/>
      <c r="BL30" s="291"/>
    </row>
    <row r="31" spans="2:64" ht="20.25" customHeight="1">
      <c r="B31" s="10"/>
      <c r="C31" s="316"/>
      <c r="D31" s="323"/>
      <c r="E31" s="327"/>
      <c r="F31" s="333"/>
      <c r="G31" s="337"/>
      <c r="H31" s="63"/>
      <c r="I31" s="71"/>
      <c r="J31" s="79"/>
      <c r="K31" s="53"/>
      <c r="L31" s="93"/>
      <c r="M31" s="93"/>
      <c r="N31" s="63"/>
      <c r="O31" s="102"/>
      <c r="P31" s="109"/>
      <c r="Q31" s="116"/>
      <c r="R31" s="124" t="str">
        <f>G30&amp;I30</f>
        <v/>
      </c>
      <c r="S31" s="131"/>
      <c r="T31" s="136" t="s">
        <v>121</v>
      </c>
      <c r="U31" s="145"/>
      <c r="V31" s="145"/>
      <c r="W31" s="158"/>
      <c r="X31" s="173"/>
      <c r="Y31" s="187" t="str">
        <f>IF(Y30="","",VLOOKUP(Y30,'（従来型）シフト記号表'!$C$5:$W$46,21,FALSE))</f>
        <v/>
      </c>
      <c r="Z31" s="196" t="str">
        <f>IF(Z30="","",VLOOKUP(Z30,'（従来型）シフト記号表'!$C$5:$W$46,21,FALSE))</f>
        <v/>
      </c>
      <c r="AA31" s="196" t="str">
        <f>IF(AA30="","",VLOOKUP(AA30,'（従来型）シフト記号表'!$C$5:$W$46,21,FALSE))</f>
        <v/>
      </c>
      <c r="AB31" s="196" t="str">
        <f>IF(AB30="","",VLOOKUP(AB30,'（従来型）シフト記号表'!$C$5:$W$46,21,FALSE))</f>
        <v/>
      </c>
      <c r="AC31" s="196" t="str">
        <f>IF(AC30="","",VLOOKUP(AC30,'（従来型）シフト記号表'!$C$5:$W$46,21,FALSE))</f>
        <v/>
      </c>
      <c r="AD31" s="196" t="str">
        <f>IF(AD30="","",VLOOKUP(AD30,'（従来型）シフト記号表'!$C$5:$W$46,21,FALSE))</f>
        <v/>
      </c>
      <c r="AE31" s="220" t="str">
        <f>IF(AE30="","",VLOOKUP(AE30,'（従来型）シフト記号表'!$C$5:$W$46,21,FALSE))</f>
        <v/>
      </c>
      <c r="AF31" s="187" t="str">
        <f>IF(AF30="","",VLOOKUP(AF30,'（従来型）シフト記号表'!$C$5:$W$46,21,FALSE))</f>
        <v/>
      </c>
      <c r="AG31" s="196" t="str">
        <f>IF(AG30="","",VLOOKUP(AG30,'（従来型）シフト記号表'!$C$5:$W$46,21,FALSE))</f>
        <v/>
      </c>
      <c r="AH31" s="196" t="str">
        <f>IF(AH30="","",VLOOKUP(AH30,'（従来型）シフト記号表'!$C$5:$W$46,21,FALSE))</f>
        <v/>
      </c>
      <c r="AI31" s="196" t="str">
        <f>IF(AI30="","",VLOOKUP(AI30,'（従来型）シフト記号表'!$C$5:$W$46,21,FALSE))</f>
        <v/>
      </c>
      <c r="AJ31" s="196" t="str">
        <f>IF(AJ30="","",VLOOKUP(AJ30,'（従来型）シフト記号表'!$C$5:$W$46,21,FALSE))</f>
        <v/>
      </c>
      <c r="AK31" s="196" t="str">
        <f>IF(AK30="","",VLOOKUP(AK30,'（従来型）シフト記号表'!$C$5:$W$46,21,FALSE))</f>
        <v/>
      </c>
      <c r="AL31" s="220" t="str">
        <f>IF(AL30="","",VLOOKUP(AL30,'（従来型）シフト記号表'!$C$5:$W$46,21,FALSE))</f>
        <v/>
      </c>
      <c r="AM31" s="187" t="str">
        <f>IF(AM30="","",VLOOKUP(AM30,'（従来型）シフト記号表'!$C$5:$W$46,21,FALSE))</f>
        <v/>
      </c>
      <c r="AN31" s="196" t="str">
        <f>IF(AN30="","",VLOOKUP(AN30,'（従来型）シフト記号表'!$C$5:$W$46,21,FALSE))</f>
        <v/>
      </c>
      <c r="AO31" s="196" t="str">
        <f>IF(AO30="","",VLOOKUP(AO30,'（従来型）シフト記号表'!$C$5:$W$46,21,FALSE))</f>
        <v/>
      </c>
      <c r="AP31" s="196" t="str">
        <f>IF(AP30="","",VLOOKUP(AP30,'（従来型）シフト記号表'!$C$5:$W$46,21,FALSE))</f>
        <v/>
      </c>
      <c r="AQ31" s="196" t="str">
        <f>IF(AQ30="","",VLOOKUP(AQ30,'（従来型）シフト記号表'!$C$5:$W$46,21,FALSE))</f>
        <v/>
      </c>
      <c r="AR31" s="196" t="str">
        <f>IF(AR30="","",VLOOKUP(AR30,'（従来型）シフト記号表'!$C$5:$W$46,21,FALSE))</f>
        <v/>
      </c>
      <c r="AS31" s="220" t="str">
        <f>IF(AS30="","",VLOOKUP(AS30,'（従来型）シフト記号表'!$C$5:$W$46,21,FALSE))</f>
        <v/>
      </c>
      <c r="AT31" s="187" t="str">
        <f>IF(AT30="","",VLOOKUP(AT30,'（従来型）シフト記号表'!$C$5:$W$46,21,FALSE))</f>
        <v/>
      </c>
      <c r="AU31" s="196" t="str">
        <f>IF(AU30="","",VLOOKUP(AU30,'（従来型）シフト記号表'!$C$5:$W$46,21,FALSE))</f>
        <v/>
      </c>
      <c r="AV31" s="196" t="str">
        <f>IF(AV30="","",VLOOKUP(AV30,'（従来型）シフト記号表'!$C$5:$W$46,21,FALSE))</f>
        <v/>
      </c>
      <c r="AW31" s="196" t="str">
        <f>IF(AW30="","",VLOOKUP(AW30,'（従来型）シフト記号表'!$C$5:$W$46,21,FALSE))</f>
        <v/>
      </c>
      <c r="AX31" s="196" t="str">
        <f>IF(AX30="","",VLOOKUP(AX30,'（従来型）シフト記号表'!$C$5:$W$46,21,FALSE))</f>
        <v/>
      </c>
      <c r="AY31" s="196" t="str">
        <f>IF(AY30="","",VLOOKUP(AY30,'（従来型）シフト記号表'!$C$5:$W$46,21,FALSE))</f>
        <v/>
      </c>
      <c r="AZ31" s="220" t="str">
        <f>IF(AZ30="","",VLOOKUP(AZ30,'（従来型）シフト記号表'!$C$5:$W$46,21,FALSE))</f>
        <v/>
      </c>
      <c r="BA31" s="187" t="str">
        <f>IF(BA30="","",VLOOKUP(BA30,'（従来型）シフト記号表'!$C$5:$W$46,21,FALSE))</f>
        <v/>
      </c>
      <c r="BB31" s="196" t="str">
        <f>IF(BB30="","",VLOOKUP(BB30,'（従来型）シフト記号表'!$C$5:$W$46,21,FALSE))</f>
        <v/>
      </c>
      <c r="BC31" s="196" t="str">
        <f>IF(BC30="","",VLOOKUP(BC30,'（従来型）シフト記号表'!$C$5:$W$46,21,FALSE))</f>
        <v/>
      </c>
      <c r="BD31" s="253">
        <f>IF($BG$3="計画",SUM(Y31:AZ31),IF($BG$3="実績",SUM(Y31:BC31),""))</f>
        <v>0</v>
      </c>
      <c r="BE31" s="258"/>
      <c r="BF31" s="267">
        <f>IF($BG$3="計画",BD31/4,IF($BG$3="実績",(BD31/($P$10/7)),""))</f>
        <v>0</v>
      </c>
      <c r="BG31" s="274"/>
      <c r="BH31" s="280"/>
      <c r="BI31" s="109"/>
      <c r="BJ31" s="109"/>
      <c r="BK31" s="109"/>
      <c r="BL31" s="289"/>
    </row>
    <row r="32" spans="2:64" ht="20.25" customHeight="1">
      <c r="B32" s="11"/>
      <c r="C32" s="316"/>
      <c r="D32" s="323"/>
      <c r="E32" s="327"/>
      <c r="F32" s="333"/>
      <c r="G32" s="338"/>
      <c r="H32" s="65"/>
      <c r="I32" s="73"/>
      <c r="J32" s="81"/>
      <c r="K32" s="55"/>
      <c r="L32" s="95"/>
      <c r="M32" s="95"/>
      <c r="N32" s="65"/>
      <c r="O32" s="103"/>
      <c r="P32" s="110"/>
      <c r="Q32" s="117"/>
      <c r="R32" s="126"/>
      <c r="S32" s="132" t="str">
        <f>G30&amp;I30</f>
        <v/>
      </c>
      <c r="T32" s="137" t="s">
        <v>162</v>
      </c>
      <c r="U32" s="146"/>
      <c r="V32" s="146"/>
      <c r="W32" s="162"/>
      <c r="X32" s="177"/>
      <c r="Y32" s="188" t="str">
        <f>IF(Y30="","",VLOOKUP(Y30,'（従来型）シフト記号表'!$C$5:$Y$46,23,FALSE))</f>
        <v/>
      </c>
      <c r="Z32" s="197" t="str">
        <f>IF(Z30="","",VLOOKUP(Z30,'（従来型）シフト記号表'!$C$5:$Y$46,23,FALSE))</f>
        <v/>
      </c>
      <c r="AA32" s="197" t="str">
        <f>IF(AA30="","",VLOOKUP(AA30,'（従来型）シフト記号表'!$C$5:$Y$46,23,FALSE))</f>
        <v/>
      </c>
      <c r="AB32" s="197" t="str">
        <f>IF(AB30="","",VLOOKUP(AB30,'（従来型）シフト記号表'!$C$5:$Y$46,23,FALSE))</f>
        <v/>
      </c>
      <c r="AC32" s="197" t="str">
        <f>IF(AC30="","",VLOOKUP(AC30,'（従来型）シフト記号表'!$C$5:$Y$46,23,FALSE))</f>
        <v/>
      </c>
      <c r="AD32" s="197" t="str">
        <f>IF(AD30="","",VLOOKUP(AD30,'（従来型）シフト記号表'!$C$5:$Y$46,23,FALSE))</f>
        <v/>
      </c>
      <c r="AE32" s="221" t="str">
        <f>IF(AE30="","",VLOOKUP(AE30,'（従来型）シフト記号表'!$C$5:$Y$46,23,FALSE))</f>
        <v/>
      </c>
      <c r="AF32" s="188" t="str">
        <f>IF(AF30="","",VLOOKUP(AF30,'（従来型）シフト記号表'!$C$5:$Y$46,23,FALSE))</f>
        <v/>
      </c>
      <c r="AG32" s="197" t="str">
        <f>IF(AG30="","",VLOOKUP(AG30,'（従来型）シフト記号表'!$C$5:$Y$46,23,FALSE))</f>
        <v/>
      </c>
      <c r="AH32" s="197" t="str">
        <f>IF(AH30="","",VLOOKUP(AH30,'（従来型）シフト記号表'!$C$5:$Y$46,23,FALSE))</f>
        <v/>
      </c>
      <c r="AI32" s="197" t="str">
        <f>IF(AI30="","",VLOOKUP(AI30,'（従来型）シフト記号表'!$C$5:$Y$46,23,FALSE))</f>
        <v/>
      </c>
      <c r="AJ32" s="197" t="str">
        <f>IF(AJ30="","",VLOOKUP(AJ30,'（従来型）シフト記号表'!$C$5:$Y$46,23,FALSE))</f>
        <v/>
      </c>
      <c r="AK32" s="197" t="str">
        <f>IF(AK30="","",VLOOKUP(AK30,'（従来型）シフト記号表'!$C$5:$Y$46,23,FALSE))</f>
        <v/>
      </c>
      <c r="AL32" s="221" t="str">
        <f>IF(AL30="","",VLOOKUP(AL30,'（従来型）シフト記号表'!$C$5:$Y$46,23,FALSE))</f>
        <v/>
      </c>
      <c r="AM32" s="188" t="str">
        <f>IF(AM30="","",VLOOKUP(AM30,'（従来型）シフト記号表'!$C$5:$Y$46,23,FALSE))</f>
        <v/>
      </c>
      <c r="AN32" s="197" t="str">
        <f>IF(AN30="","",VLOOKUP(AN30,'（従来型）シフト記号表'!$C$5:$Y$46,23,FALSE))</f>
        <v/>
      </c>
      <c r="AO32" s="197" t="str">
        <f>IF(AO30="","",VLOOKUP(AO30,'（従来型）シフト記号表'!$C$5:$Y$46,23,FALSE))</f>
        <v/>
      </c>
      <c r="AP32" s="197" t="str">
        <f>IF(AP30="","",VLOOKUP(AP30,'（従来型）シフト記号表'!$C$5:$Y$46,23,FALSE))</f>
        <v/>
      </c>
      <c r="AQ32" s="197" t="str">
        <f>IF(AQ30="","",VLOOKUP(AQ30,'（従来型）シフト記号表'!$C$5:$Y$46,23,FALSE))</f>
        <v/>
      </c>
      <c r="AR32" s="197" t="str">
        <f>IF(AR30="","",VLOOKUP(AR30,'（従来型）シフト記号表'!$C$5:$Y$46,23,FALSE))</f>
        <v/>
      </c>
      <c r="AS32" s="221" t="str">
        <f>IF(AS30="","",VLOOKUP(AS30,'（従来型）シフト記号表'!$C$5:$Y$46,23,FALSE))</f>
        <v/>
      </c>
      <c r="AT32" s="188" t="str">
        <f>IF(AT30="","",VLOOKUP(AT30,'（従来型）シフト記号表'!$C$5:$Y$46,23,FALSE))</f>
        <v/>
      </c>
      <c r="AU32" s="197" t="str">
        <f>IF(AU30="","",VLOOKUP(AU30,'（従来型）シフト記号表'!$C$5:$Y$46,23,FALSE))</f>
        <v/>
      </c>
      <c r="AV32" s="197" t="str">
        <f>IF(AV30="","",VLOOKUP(AV30,'（従来型）シフト記号表'!$C$5:$Y$46,23,FALSE))</f>
        <v/>
      </c>
      <c r="AW32" s="197" t="str">
        <f>IF(AW30="","",VLOOKUP(AW30,'（従来型）シフト記号表'!$C$5:$Y$46,23,FALSE))</f>
        <v/>
      </c>
      <c r="AX32" s="197" t="str">
        <f>IF(AX30="","",VLOOKUP(AX30,'（従来型）シフト記号表'!$C$5:$Y$46,23,FALSE))</f>
        <v/>
      </c>
      <c r="AY32" s="197" t="str">
        <f>IF(AY30="","",VLOOKUP(AY30,'（従来型）シフト記号表'!$C$5:$Y$46,23,FALSE))</f>
        <v/>
      </c>
      <c r="AZ32" s="221" t="str">
        <f>IF(AZ30="","",VLOOKUP(AZ30,'（従来型）シフト記号表'!$C$5:$Y$46,23,FALSE))</f>
        <v/>
      </c>
      <c r="BA32" s="188" t="str">
        <f>IF(BA30="","",VLOOKUP(BA30,'（従来型）シフト記号表'!$C$5:$Y$46,23,FALSE))</f>
        <v/>
      </c>
      <c r="BB32" s="197" t="str">
        <f>IF(BB30="","",VLOOKUP(BB30,'（従来型）シフト記号表'!$C$5:$Y$46,23,FALSE))</f>
        <v/>
      </c>
      <c r="BC32" s="197" t="str">
        <f>IF(BC30="","",VLOOKUP(BC30,'（従来型）シフト記号表'!$C$5:$Y$46,23,FALSE))</f>
        <v/>
      </c>
      <c r="BD32" s="254">
        <f>IF($BG$3="計画",SUM(Y32:AZ32),IF($BG$3="実績",SUM(Y32:BC32),""))</f>
        <v>0</v>
      </c>
      <c r="BE32" s="259"/>
      <c r="BF32" s="268">
        <f>IF($BG$3="計画",BD32/4,IF($BG$3="実績",(BD32/($P$10/7)),""))</f>
        <v>0</v>
      </c>
      <c r="BG32" s="275"/>
      <c r="BH32" s="281"/>
      <c r="BI32" s="110"/>
      <c r="BJ32" s="110"/>
      <c r="BK32" s="110"/>
      <c r="BL32" s="290"/>
    </row>
    <row r="33" spans="2:64" ht="20.25" customHeight="1">
      <c r="B33" s="12">
        <f>((ROW()-17)+2)/3</f>
        <v>6</v>
      </c>
      <c r="C33" s="317"/>
      <c r="D33" s="324"/>
      <c r="E33" s="327"/>
      <c r="F33" s="333"/>
      <c r="G33" s="337"/>
      <c r="H33" s="63"/>
      <c r="I33" s="71"/>
      <c r="J33" s="79"/>
      <c r="K33" s="54"/>
      <c r="L33" s="94"/>
      <c r="M33" s="94"/>
      <c r="N33" s="64"/>
      <c r="O33" s="104"/>
      <c r="P33" s="111"/>
      <c r="Q33" s="118"/>
      <c r="R33" s="125"/>
      <c r="S33" s="130"/>
      <c r="T33" s="138" t="s">
        <v>44</v>
      </c>
      <c r="U33" s="148"/>
      <c r="V33" s="148"/>
      <c r="W33" s="161"/>
      <c r="X33" s="178"/>
      <c r="Y33" s="189"/>
      <c r="Z33" s="199"/>
      <c r="AA33" s="199"/>
      <c r="AB33" s="199"/>
      <c r="AC33" s="199"/>
      <c r="AD33" s="199"/>
      <c r="AE33" s="222"/>
      <c r="AF33" s="189"/>
      <c r="AG33" s="199"/>
      <c r="AH33" s="199"/>
      <c r="AI33" s="199"/>
      <c r="AJ33" s="199"/>
      <c r="AK33" s="199"/>
      <c r="AL33" s="222"/>
      <c r="AM33" s="189"/>
      <c r="AN33" s="199"/>
      <c r="AO33" s="199"/>
      <c r="AP33" s="199"/>
      <c r="AQ33" s="199"/>
      <c r="AR33" s="199"/>
      <c r="AS33" s="222"/>
      <c r="AT33" s="189"/>
      <c r="AU33" s="199"/>
      <c r="AV33" s="199"/>
      <c r="AW33" s="199"/>
      <c r="AX33" s="199"/>
      <c r="AY33" s="199"/>
      <c r="AZ33" s="222"/>
      <c r="BA33" s="189"/>
      <c r="BB33" s="199"/>
      <c r="BC33" s="246"/>
      <c r="BD33" s="255"/>
      <c r="BE33" s="260"/>
      <c r="BF33" s="269"/>
      <c r="BG33" s="276"/>
      <c r="BH33" s="282"/>
      <c r="BI33" s="111"/>
      <c r="BJ33" s="111"/>
      <c r="BK33" s="111"/>
      <c r="BL33" s="291"/>
    </row>
    <row r="34" spans="2:64" ht="20.25" customHeight="1">
      <c r="B34" s="10"/>
      <c r="C34" s="316"/>
      <c r="D34" s="323"/>
      <c r="E34" s="327"/>
      <c r="F34" s="333"/>
      <c r="G34" s="337"/>
      <c r="H34" s="63"/>
      <c r="I34" s="71"/>
      <c r="J34" s="79"/>
      <c r="K34" s="53"/>
      <c r="L34" s="93"/>
      <c r="M34" s="93"/>
      <c r="N34" s="63"/>
      <c r="O34" s="102"/>
      <c r="P34" s="109"/>
      <c r="Q34" s="116"/>
      <c r="R34" s="124" t="str">
        <f>G33&amp;I33</f>
        <v/>
      </c>
      <c r="S34" s="131"/>
      <c r="T34" s="136" t="s">
        <v>121</v>
      </c>
      <c r="U34" s="145"/>
      <c r="V34" s="145"/>
      <c r="W34" s="158"/>
      <c r="X34" s="173"/>
      <c r="Y34" s="187" t="str">
        <f>IF(Y33="","",VLOOKUP(Y33,'（従来型）シフト記号表'!$C$5:$W$46,21,FALSE))</f>
        <v/>
      </c>
      <c r="Z34" s="196" t="str">
        <f>IF(Z33="","",VLOOKUP(Z33,'（従来型）シフト記号表'!$C$5:$W$46,21,FALSE))</f>
        <v/>
      </c>
      <c r="AA34" s="196" t="str">
        <f>IF(AA33="","",VLOOKUP(AA33,'（従来型）シフト記号表'!$C$5:$W$46,21,FALSE))</f>
        <v/>
      </c>
      <c r="AB34" s="196" t="str">
        <f>IF(AB33="","",VLOOKUP(AB33,'（従来型）シフト記号表'!$C$5:$W$46,21,FALSE))</f>
        <v/>
      </c>
      <c r="AC34" s="196" t="str">
        <f>IF(AC33="","",VLOOKUP(AC33,'（従来型）シフト記号表'!$C$5:$W$46,21,FALSE))</f>
        <v/>
      </c>
      <c r="AD34" s="196" t="str">
        <f>IF(AD33="","",VLOOKUP(AD33,'（従来型）シフト記号表'!$C$5:$W$46,21,FALSE))</f>
        <v/>
      </c>
      <c r="AE34" s="220" t="str">
        <f>IF(AE33="","",VLOOKUP(AE33,'（従来型）シフト記号表'!$C$5:$W$46,21,FALSE))</f>
        <v/>
      </c>
      <c r="AF34" s="187" t="str">
        <f>IF(AF33="","",VLOOKUP(AF33,'（従来型）シフト記号表'!$C$5:$W$46,21,FALSE))</f>
        <v/>
      </c>
      <c r="AG34" s="196" t="str">
        <f>IF(AG33="","",VLOOKUP(AG33,'（従来型）シフト記号表'!$C$5:$W$46,21,FALSE))</f>
        <v/>
      </c>
      <c r="AH34" s="196" t="str">
        <f>IF(AH33="","",VLOOKUP(AH33,'（従来型）シフト記号表'!$C$5:$W$46,21,FALSE))</f>
        <v/>
      </c>
      <c r="AI34" s="196" t="str">
        <f>IF(AI33="","",VLOOKUP(AI33,'（従来型）シフト記号表'!$C$5:$W$46,21,FALSE))</f>
        <v/>
      </c>
      <c r="AJ34" s="196" t="str">
        <f>IF(AJ33="","",VLOOKUP(AJ33,'（従来型）シフト記号表'!$C$5:$W$46,21,FALSE))</f>
        <v/>
      </c>
      <c r="AK34" s="196" t="str">
        <f>IF(AK33="","",VLOOKUP(AK33,'（従来型）シフト記号表'!$C$5:$W$46,21,FALSE))</f>
        <v/>
      </c>
      <c r="AL34" s="220" t="str">
        <f>IF(AL33="","",VLOOKUP(AL33,'（従来型）シフト記号表'!$C$5:$W$46,21,FALSE))</f>
        <v/>
      </c>
      <c r="AM34" s="187" t="str">
        <f>IF(AM33="","",VLOOKUP(AM33,'（従来型）シフト記号表'!$C$5:$W$46,21,FALSE))</f>
        <v/>
      </c>
      <c r="AN34" s="196" t="str">
        <f>IF(AN33="","",VLOOKUP(AN33,'（従来型）シフト記号表'!$C$5:$W$46,21,FALSE))</f>
        <v/>
      </c>
      <c r="AO34" s="196" t="str">
        <f>IF(AO33="","",VLOOKUP(AO33,'（従来型）シフト記号表'!$C$5:$W$46,21,FALSE))</f>
        <v/>
      </c>
      <c r="AP34" s="196" t="str">
        <f>IF(AP33="","",VLOOKUP(AP33,'（従来型）シフト記号表'!$C$5:$W$46,21,FALSE))</f>
        <v/>
      </c>
      <c r="AQ34" s="196" t="str">
        <f>IF(AQ33="","",VLOOKUP(AQ33,'（従来型）シフト記号表'!$C$5:$W$46,21,FALSE))</f>
        <v/>
      </c>
      <c r="AR34" s="196" t="str">
        <f>IF(AR33="","",VLOOKUP(AR33,'（従来型）シフト記号表'!$C$5:$W$46,21,FALSE))</f>
        <v/>
      </c>
      <c r="AS34" s="220" t="str">
        <f>IF(AS33="","",VLOOKUP(AS33,'（従来型）シフト記号表'!$C$5:$W$46,21,FALSE))</f>
        <v/>
      </c>
      <c r="AT34" s="187" t="str">
        <f>IF(AT33="","",VLOOKUP(AT33,'（従来型）シフト記号表'!$C$5:$W$46,21,FALSE))</f>
        <v/>
      </c>
      <c r="AU34" s="196" t="str">
        <f>IF(AU33="","",VLOOKUP(AU33,'（従来型）シフト記号表'!$C$5:$W$46,21,FALSE))</f>
        <v/>
      </c>
      <c r="AV34" s="196" t="str">
        <f>IF(AV33="","",VLOOKUP(AV33,'（従来型）シフト記号表'!$C$5:$W$46,21,FALSE))</f>
        <v/>
      </c>
      <c r="AW34" s="196" t="str">
        <f>IF(AW33="","",VLOOKUP(AW33,'（従来型）シフト記号表'!$C$5:$W$46,21,FALSE))</f>
        <v/>
      </c>
      <c r="AX34" s="196" t="str">
        <f>IF(AX33="","",VLOOKUP(AX33,'（従来型）シフト記号表'!$C$5:$W$46,21,FALSE))</f>
        <v/>
      </c>
      <c r="AY34" s="196" t="str">
        <f>IF(AY33="","",VLOOKUP(AY33,'（従来型）シフト記号表'!$C$5:$W$46,21,FALSE))</f>
        <v/>
      </c>
      <c r="AZ34" s="220" t="str">
        <f>IF(AZ33="","",VLOOKUP(AZ33,'（従来型）シフト記号表'!$C$5:$W$46,21,FALSE))</f>
        <v/>
      </c>
      <c r="BA34" s="187" t="str">
        <f>IF(BA33="","",VLOOKUP(BA33,'（従来型）シフト記号表'!$C$5:$W$46,21,FALSE))</f>
        <v/>
      </c>
      <c r="BB34" s="196" t="str">
        <f>IF(BB33="","",VLOOKUP(BB33,'（従来型）シフト記号表'!$C$5:$W$46,21,FALSE))</f>
        <v/>
      </c>
      <c r="BC34" s="196" t="str">
        <f>IF(BC33="","",VLOOKUP(BC33,'（従来型）シフト記号表'!$C$5:$W$46,21,FALSE))</f>
        <v/>
      </c>
      <c r="BD34" s="253">
        <f>IF($BG$3="計画",SUM(Y34:AZ34),IF($BG$3="実績",SUM(Y34:BC34),""))</f>
        <v>0</v>
      </c>
      <c r="BE34" s="258"/>
      <c r="BF34" s="267">
        <f>IF($BG$3="計画",BD34/4,IF($BG$3="実績",(BD34/($P$10/7)),""))</f>
        <v>0</v>
      </c>
      <c r="BG34" s="274"/>
      <c r="BH34" s="280"/>
      <c r="BI34" s="109"/>
      <c r="BJ34" s="109"/>
      <c r="BK34" s="109"/>
      <c r="BL34" s="289"/>
    </row>
    <row r="35" spans="2:64" ht="20.25" customHeight="1">
      <c r="B35" s="11"/>
      <c r="C35" s="316"/>
      <c r="D35" s="323"/>
      <c r="E35" s="327"/>
      <c r="F35" s="333"/>
      <c r="G35" s="338"/>
      <c r="H35" s="65"/>
      <c r="I35" s="73"/>
      <c r="J35" s="81"/>
      <c r="K35" s="55"/>
      <c r="L35" s="95"/>
      <c r="M35" s="95"/>
      <c r="N35" s="65"/>
      <c r="O35" s="103"/>
      <c r="P35" s="110"/>
      <c r="Q35" s="117"/>
      <c r="R35" s="126"/>
      <c r="S35" s="132" t="str">
        <f>G33&amp;I33</f>
        <v/>
      </c>
      <c r="T35" s="137" t="s">
        <v>162</v>
      </c>
      <c r="U35" s="149"/>
      <c r="V35" s="149"/>
      <c r="W35" s="159"/>
      <c r="X35" s="174"/>
      <c r="Y35" s="188" t="str">
        <f>IF(Y33="","",VLOOKUP(Y33,'（従来型）シフト記号表'!$C$5:$Y$46,23,FALSE))</f>
        <v/>
      </c>
      <c r="Z35" s="197" t="str">
        <f>IF(Z33="","",VLOOKUP(Z33,'（従来型）シフト記号表'!$C$5:$Y$46,23,FALSE))</f>
        <v/>
      </c>
      <c r="AA35" s="197" t="str">
        <f>IF(AA33="","",VLOOKUP(AA33,'（従来型）シフト記号表'!$C$5:$Y$46,23,FALSE))</f>
        <v/>
      </c>
      <c r="AB35" s="197" t="str">
        <f>IF(AB33="","",VLOOKUP(AB33,'（従来型）シフト記号表'!$C$5:$Y$46,23,FALSE))</f>
        <v/>
      </c>
      <c r="AC35" s="197" t="str">
        <f>IF(AC33="","",VLOOKUP(AC33,'（従来型）シフト記号表'!$C$5:$Y$46,23,FALSE))</f>
        <v/>
      </c>
      <c r="AD35" s="197" t="str">
        <f>IF(AD33="","",VLOOKUP(AD33,'（従来型）シフト記号表'!$C$5:$Y$46,23,FALSE))</f>
        <v/>
      </c>
      <c r="AE35" s="221" t="str">
        <f>IF(AE33="","",VLOOKUP(AE33,'（従来型）シフト記号表'!$C$5:$Y$46,23,FALSE))</f>
        <v/>
      </c>
      <c r="AF35" s="188" t="str">
        <f>IF(AF33="","",VLOOKUP(AF33,'（従来型）シフト記号表'!$C$5:$Y$46,23,FALSE))</f>
        <v/>
      </c>
      <c r="AG35" s="197" t="str">
        <f>IF(AG33="","",VLOOKUP(AG33,'（従来型）シフト記号表'!$C$5:$Y$46,23,FALSE))</f>
        <v/>
      </c>
      <c r="AH35" s="197" t="str">
        <f>IF(AH33="","",VLOOKUP(AH33,'（従来型）シフト記号表'!$C$5:$Y$46,23,FALSE))</f>
        <v/>
      </c>
      <c r="AI35" s="197" t="str">
        <f>IF(AI33="","",VLOOKUP(AI33,'（従来型）シフト記号表'!$C$5:$Y$46,23,FALSE))</f>
        <v/>
      </c>
      <c r="AJ35" s="197" t="str">
        <f>IF(AJ33="","",VLOOKUP(AJ33,'（従来型）シフト記号表'!$C$5:$Y$46,23,FALSE))</f>
        <v/>
      </c>
      <c r="AK35" s="197" t="str">
        <f>IF(AK33="","",VLOOKUP(AK33,'（従来型）シフト記号表'!$C$5:$Y$46,23,FALSE))</f>
        <v/>
      </c>
      <c r="AL35" s="221" t="str">
        <f>IF(AL33="","",VLOOKUP(AL33,'（従来型）シフト記号表'!$C$5:$Y$46,23,FALSE))</f>
        <v/>
      </c>
      <c r="AM35" s="188" t="str">
        <f>IF(AM33="","",VLOOKUP(AM33,'（従来型）シフト記号表'!$C$5:$Y$46,23,FALSE))</f>
        <v/>
      </c>
      <c r="AN35" s="197" t="str">
        <f>IF(AN33="","",VLOOKUP(AN33,'（従来型）シフト記号表'!$C$5:$Y$46,23,FALSE))</f>
        <v/>
      </c>
      <c r="AO35" s="197" t="str">
        <f>IF(AO33="","",VLOOKUP(AO33,'（従来型）シフト記号表'!$C$5:$Y$46,23,FALSE))</f>
        <v/>
      </c>
      <c r="AP35" s="197" t="str">
        <f>IF(AP33="","",VLOOKUP(AP33,'（従来型）シフト記号表'!$C$5:$Y$46,23,FALSE))</f>
        <v/>
      </c>
      <c r="AQ35" s="197" t="str">
        <f>IF(AQ33="","",VLOOKUP(AQ33,'（従来型）シフト記号表'!$C$5:$Y$46,23,FALSE))</f>
        <v/>
      </c>
      <c r="AR35" s="197" t="str">
        <f>IF(AR33="","",VLOOKUP(AR33,'（従来型）シフト記号表'!$C$5:$Y$46,23,FALSE))</f>
        <v/>
      </c>
      <c r="AS35" s="221" t="str">
        <f>IF(AS33="","",VLOOKUP(AS33,'（従来型）シフト記号表'!$C$5:$Y$46,23,FALSE))</f>
        <v/>
      </c>
      <c r="AT35" s="188" t="str">
        <f>IF(AT33="","",VLOOKUP(AT33,'（従来型）シフト記号表'!$C$5:$Y$46,23,FALSE))</f>
        <v/>
      </c>
      <c r="AU35" s="197" t="str">
        <f>IF(AU33="","",VLOOKUP(AU33,'（従来型）シフト記号表'!$C$5:$Y$46,23,FALSE))</f>
        <v/>
      </c>
      <c r="AV35" s="197" t="str">
        <f>IF(AV33="","",VLOOKUP(AV33,'（従来型）シフト記号表'!$C$5:$Y$46,23,FALSE))</f>
        <v/>
      </c>
      <c r="AW35" s="197" t="str">
        <f>IF(AW33="","",VLOOKUP(AW33,'（従来型）シフト記号表'!$C$5:$Y$46,23,FALSE))</f>
        <v/>
      </c>
      <c r="AX35" s="197" t="str">
        <f>IF(AX33="","",VLOOKUP(AX33,'（従来型）シフト記号表'!$C$5:$Y$46,23,FALSE))</f>
        <v/>
      </c>
      <c r="AY35" s="197" t="str">
        <f>IF(AY33="","",VLOOKUP(AY33,'（従来型）シフト記号表'!$C$5:$Y$46,23,FALSE))</f>
        <v/>
      </c>
      <c r="AZ35" s="221" t="str">
        <f>IF(AZ33="","",VLOOKUP(AZ33,'（従来型）シフト記号表'!$C$5:$Y$46,23,FALSE))</f>
        <v/>
      </c>
      <c r="BA35" s="188" t="str">
        <f>IF(BA33="","",VLOOKUP(BA33,'（従来型）シフト記号表'!$C$5:$Y$46,23,FALSE))</f>
        <v/>
      </c>
      <c r="BB35" s="197" t="str">
        <f>IF(BB33="","",VLOOKUP(BB33,'（従来型）シフト記号表'!$C$5:$Y$46,23,FALSE))</f>
        <v/>
      </c>
      <c r="BC35" s="197" t="str">
        <f>IF(BC33="","",VLOOKUP(BC33,'（従来型）シフト記号表'!$C$5:$Y$46,23,FALSE))</f>
        <v/>
      </c>
      <c r="BD35" s="254">
        <f>IF($BG$3="計画",SUM(Y35:AZ35),IF($BG$3="実績",SUM(Y35:BC35),""))</f>
        <v>0</v>
      </c>
      <c r="BE35" s="259"/>
      <c r="BF35" s="268">
        <f>IF($BG$3="計画",BD35/4,IF($BG$3="実績",(BD35/($P$10/7)),""))</f>
        <v>0</v>
      </c>
      <c r="BG35" s="275"/>
      <c r="BH35" s="281"/>
      <c r="BI35" s="110"/>
      <c r="BJ35" s="110"/>
      <c r="BK35" s="110"/>
      <c r="BL35" s="290"/>
    </row>
    <row r="36" spans="2:64" ht="20.25" customHeight="1">
      <c r="B36" s="12">
        <f>((ROW()-17)+2)/3</f>
        <v>7</v>
      </c>
      <c r="C36" s="317"/>
      <c r="D36" s="324"/>
      <c r="E36" s="327"/>
      <c r="F36" s="333"/>
      <c r="G36" s="337"/>
      <c r="H36" s="63"/>
      <c r="I36" s="71"/>
      <c r="J36" s="79"/>
      <c r="K36" s="54"/>
      <c r="L36" s="94"/>
      <c r="M36" s="94"/>
      <c r="N36" s="64"/>
      <c r="O36" s="104"/>
      <c r="P36" s="111"/>
      <c r="Q36" s="118"/>
      <c r="R36" s="125"/>
      <c r="S36" s="130"/>
      <c r="T36" s="138" t="s">
        <v>44</v>
      </c>
      <c r="U36" s="147"/>
      <c r="V36" s="147"/>
      <c r="W36" s="160"/>
      <c r="X36" s="175"/>
      <c r="Y36" s="189"/>
      <c r="Z36" s="199"/>
      <c r="AA36" s="199"/>
      <c r="AB36" s="199"/>
      <c r="AC36" s="199"/>
      <c r="AD36" s="199"/>
      <c r="AE36" s="222"/>
      <c r="AF36" s="189"/>
      <c r="AG36" s="199"/>
      <c r="AH36" s="199"/>
      <c r="AI36" s="199"/>
      <c r="AJ36" s="199"/>
      <c r="AK36" s="199"/>
      <c r="AL36" s="222"/>
      <c r="AM36" s="189"/>
      <c r="AN36" s="199"/>
      <c r="AO36" s="199"/>
      <c r="AP36" s="199"/>
      <c r="AQ36" s="199"/>
      <c r="AR36" s="199"/>
      <c r="AS36" s="222"/>
      <c r="AT36" s="189"/>
      <c r="AU36" s="199"/>
      <c r="AV36" s="199"/>
      <c r="AW36" s="199"/>
      <c r="AX36" s="199"/>
      <c r="AY36" s="199"/>
      <c r="AZ36" s="222"/>
      <c r="BA36" s="189"/>
      <c r="BB36" s="199"/>
      <c r="BC36" s="246"/>
      <c r="BD36" s="255"/>
      <c r="BE36" s="260"/>
      <c r="BF36" s="269"/>
      <c r="BG36" s="276"/>
      <c r="BH36" s="282"/>
      <c r="BI36" s="111"/>
      <c r="BJ36" s="111"/>
      <c r="BK36" s="111"/>
      <c r="BL36" s="291"/>
    </row>
    <row r="37" spans="2:64" ht="20.25" customHeight="1">
      <c r="B37" s="10"/>
      <c r="C37" s="316"/>
      <c r="D37" s="323"/>
      <c r="E37" s="327"/>
      <c r="F37" s="333"/>
      <c r="G37" s="337"/>
      <c r="H37" s="63"/>
      <c r="I37" s="71"/>
      <c r="J37" s="79"/>
      <c r="K37" s="53"/>
      <c r="L37" s="93"/>
      <c r="M37" s="93"/>
      <c r="N37" s="63"/>
      <c r="O37" s="102"/>
      <c r="P37" s="109"/>
      <c r="Q37" s="116"/>
      <c r="R37" s="124" t="str">
        <f>G36&amp;I36</f>
        <v/>
      </c>
      <c r="S37" s="131"/>
      <c r="T37" s="136" t="s">
        <v>121</v>
      </c>
      <c r="U37" s="145"/>
      <c r="V37" s="145"/>
      <c r="W37" s="158"/>
      <c r="X37" s="173"/>
      <c r="Y37" s="187" t="str">
        <f>IF(Y36="","",VLOOKUP(Y36,'（従来型）シフト記号表'!$C$5:$W$46,21,FALSE))</f>
        <v/>
      </c>
      <c r="Z37" s="196" t="str">
        <f>IF(Z36="","",VLOOKUP(Z36,'（従来型）シフト記号表'!$C$5:$W$46,21,FALSE))</f>
        <v/>
      </c>
      <c r="AA37" s="196" t="str">
        <f>IF(AA36="","",VLOOKUP(AA36,'（従来型）シフト記号表'!$C$5:$W$46,21,FALSE))</f>
        <v/>
      </c>
      <c r="AB37" s="196" t="str">
        <f>IF(AB36="","",VLOOKUP(AB36,'（従来型）シフト記号表'!$C$5:$W$46,21,FALSE))</f>
        <v/>
      </c>
      <c r="AC37" s="196" t="str">
        <f>IF(AC36="","",VLOOKUP(AC36,'（従来型）シフト記号表'!$C$5:$W$46,21,FALSE))</f>
        <v/>
      </c>
      <c r="AD37" s="196" t="str">
        <f>IF(AD36="","",VLOOKUP(AD36,'（従来型）シフト記号表'!$C$5:$W$46,21,FALSE))</f>
        <v/>
      </c>
      <c r="AE37" s="220" t="str">
        <f>IF(AE36="","",VLOOKUP(AE36,'（従来型）シフト記号表'!$C$5:$W$46,21,FALSE))</f>
        <v/>
      </c>
      <c r="AF37" s="187" t="str">
        <f>IF(AF36="","",VLOOKUP(AF36,'（従来型）シフト記号表'!$C$5:$W$46,21,FALSE))</f>
        <v/>
      </c>
      <c r="AG37" s="196" t="str">
        <f>IF(AG36="","",VLOOKUP(AG36,'（従来型）シフト記号表'!$C$5:$W$46,21,FALSE))</f>
        <v/>
      </c>
      <c r="AH37" s="196" t="str">
        <f>IF(AH36="","",VLOOKUP(AH36,'（従来型）シフト記号表'!$C$5:$W$46,21,FALSE))</f>
        <v/>
      </c>
      <c r="AI37" s="196" t="str">
        <f>IF(AI36="","",VLOOKUP(AI36,'（従来型）シフト記号表'!$C$5:$W$46,21,FALSE))</f>
        <v/>
      </c>
      <c r="AJ37" s="196" t="str">
        <f>IF(AJ36="","",VLOOKUP(AJ36,'（従来型）シフト記号表'!$C$5:$W$46,21,FALSE))</f>
        <v/>
      </c>
      <c r="AK37" s="196" t="str">
        <f>IF(AK36="","",VLOOKUP(AK36,'（従来型）シフト記号表'!$C$5:$W$46,21,FALSE))</f>
        <v/>
      </c>
      <c r="AL37" s="220" t="str">
        <f>IF(AL36="","",VLOOKUP(AL36,'（従来型）シフト記号表'!$C$5:$W$46,21,FALSE))</f>
        <v/>
      </c>
      <c r="AM37" s="187" t="str">
        <f>IF(AM36="","",VLOOKUP(AM36,'（従来型）シフト記号表'!$C$5:$W$46,21,FALSE))</f>
        <v/>
      </c>
      <c r="AN37" s="196" t="str">
        <f>IF(AN36="","",VLOOKUP(AN36,'（従来型）シフト記号表'!$C$5:$W$46,21,FALSE))</f>
        <v/>
      </c>
      <c r="AO37" s="196" t="str">
        <f>IF(AO36="","",VLOOKUP(AO36,'（従来型）シフト記号表'!$C$5:$W$46,21,FALSE))</f>
        <v/>
      </c>
      <c r="AP37" s="196" t="str">
        <f>IF(AP36="","",VLOOKUP(AP36,'（従来型）シフト記号表'!$C$5:$W$46,21,FALSE))</f>
        <v/>
      </c>
      <c r="AQ37" s="196" t="str">
        <f>IF(AQ36="","",VLOOKUP(AQ36,'（従来型）シフト記号表'!$C$5:$W$46,21,FALSE))</f>
        <v/>
      </c>
      <c r="AR37" s="196" t="str">
        <f>IF(AR36="","",VLOOKUP(AR36,'（従来型）シフト記号表'!$C$5:$W$46,21,FALSE))</f>
        <v/>
      </c>
      <c r="AS37" s="220" t="str">
        <f>IF(AS36="","",VLOOKUP(AS36,'（従来型）シフト記号表'!$C$5:$W$46,21,FALSE))</f>
        <v/>
      </c>
      <c r="AT37" s="187" t="str">
        <f>IF(AT36="","",VLOOKUP(AT36,'（従来型）シフト記号表'!$C$5:$W$46,21,FALSE))</f>
        <v/>
      </c>
      <c r="AU37" s="196" t="str">
        <f>IF(AU36="","",VLOOKUP(AU36,'（従来型）シフト記号表'!$C$5:$W$46,21,FALSE))</f>
        <v/>
      </c>
      <c r="AV37" s="196" t="str">
        <f>IF(AV36="","",VLOOKUP(AV36,'（従来型）シフト記号表'!$C$5:$W$46,21,FALSE))</f>
        <v/>
      </c>
      <c r="AW37" s="196" t="str">
        <f>IF(AW36="","",VLOOKUP(AW36,'（従来型）シフト記号表'!$C$5:$W$46,21,FALSE))</f>
        <v/>
      </c>
      <c r="AX37" s="196" t="str">
        <f>IF(AX36="","",VLOOKUP(AX36,'（従来型）シフト記号表'!$C$5:$W$46,21,FALSE))</f>
        <v/>
      </c>
      <c r="AY37" s="196" t="str">
        <f>IF(AY36="","",VLOOKUP(AY36,'（従来型）シフト記号表'!$C$5:$W$46,21,FALSE))</f>
        <v/>
      </c>
      <c r="AZ37" s="220" t="str">
        <f>IF(AZ36="","",VLOOKUP(AZ36,'（従来型）シフト記号表'!$C$5:$W$46,21,FALSE))</f>
        <v/>
      </c>
      <c r="BA37" s="187" t="str">
        <f>IF(BA36="","",VLOOKUP(BA36,'（従来型）シフト記号表'!$C$5:$W$46,21,FALSE))</f>
        <v/>
      </c>
      <c r="BB37" s="196" t="str">
        <f>IF(BB36="","",VLOOKUP(BB36,'（従来型）シフト記号表'!$C$5:$W$46,21,FALSE))</f>
        <v/>
      </c>
      <c r="BC37" s="196" t="str">
        <f>IF(BC36="","",VLOOKUP(BC36,'（従来型）シフト記号表'!$C$5:$W$46,21,FALSE))</f>
        <v/>
      </c>
      <c r="BD37" s="253">
        <f>IF($BG$3="計画",SUM(Y37:AZ37),IF($BG$3="実績",SUM(Y37:BC37),""))</f>
        <v>0</v>
      </c>
      <c r="BE37" s="258"/>
      <c r="BF37" s="267">
        <f>IF($BG$3="計画",BD37/4,IF($BG$3="実績",(BD37/($P$10/7)),""))</f>
        <v>0</v>
      </c>
      <c r="BG37" s="274"/>
      <c r="BH37" s="280"/>
      <c r="BI37" s="109"/>
      <c r="BJ37" s="109"/>
      <c r="BK37" s="109"/>
      <c r="BL37" s="289"/>
    </row>
    <row r="38" spans="2:64" ht="20.25" customHeight="1">
      <c r="B38" s="11"/>
      <c r="C38" s="316"/>
      <c r="D38" s="323"/>
      <c r="E38" s="327"/>
      <c r="F38" s="333"/>
      <c r="G38" s="338"/>
      <c r="H38" s="65"/>
      <c r="I38" s="73"/>
      <c r="J38" s="81"/>
      <c r="K38" s="55"/>
      <c r="L38" s="95"/>
      <c r="M38" s="95"/>
      <c r="N38" s="65"/>
      <c r="O38" s="103"/>
      <c r="P38" s="110"/>
      <c r="Q38" s="117"/>
      <c r="R38" s="126"/>
      <c r="S38" s="132" t="str">
        <f>G36&amp;I36</f>
        <v/>
      </c>
      <c r="T38" s="137" t="s">
        <v>162</v>
      </c>
      <c r="U38" s="148"/>
      <c r="V38" s="148"/>
      <c r="W38" s="161"/>
      <c r="X38" s="176"/>
      <c r="Y38" s="188" t="str">
        <f>IF(Y36="","",VLOOKUP(Y36,'（従来型）シフト記号表'!$C$5:$Y$46,23,FALSE))</f>
        <v/>
      </c>
      <c r="Z38" s="197" t="str">
        <f>IF(Z36="","",VLOOKUP(Z36,'（従来型）シフト記号表'!$C$5:$Y$46,23,FALSE))</f>
        <v/>
      </c>
      <c r="AA38" s="197" t="str">
        <f>IF(AA36="","",VLOOKUP(AA36,'（従来型）シフト記号表'!$C$5:$Y$46,23,FALSE))</f>
        <v/>
      </c>
      <c r="AB38" s="197" t="str">
        <f>IF(AB36="","",VLOOKUP(AB36,'（従来型）シフト記号表'!$C$5:$Y$46,23,FALSE))</f>
        <v/>
      </c>
      <c r="AC38" s="197" t="str">
        <f>IF(AC36="","",VLOOKUP(AC36,'（従来型）シフト記号表'!$C$5:$Y$46,23,FALSE))</f>
        <v/>
      </c>
      <c r="AD38" s="197" t="str">
        <f>IF(AD36="","",VLOOKUP(AD36,'（従来型）シフト記号表'!$C$5:$Y$46,23,FALSE))</f>
        <v/>
      </c>
      <c r="AE38" s="221" t="str">
        <f>IF(AE36="","",VLOOKUP(AE36,'（従来型）シフト記号表'!$C$5:$Y$46,23,FALSE))</f>
        <v/>
      </c>
      <c r="AF38" s="188" t="str">
        <f>IF(AF36="","",VLOOKUP(AF36,'（従来型）シフト記号表'!$C$5:$Y$46,23,FALSE))</f>
        <v/>
      </c>
      <c r="AG38" s="197" t="str">
        <f>IF(AG36="","",VLOOKUP(AG36,'（従来型）シフト記号表'!$C$5:$Y$46,23,FALSE))</f>
        <v/>
      </c>
      <c r="AH38" s="197" t="str">
        <f>IF(AH36="","",VLOOKUP(AH36,'（従来型）シフト記号表'!$C$5:$Y$46,23,FALSE))</f>
        <v/>
      </c>
      <c r="AI38" s="197" t="str">
        <f>IF(AI36="","",VLOOKUP(AI36,'（従来型）シフト記号表'!$C$5:$Y$46,23,FALSE))</f>
        <v/>
      </c>
      <c r="AJ38" s="197" t="str">
        <f>IF(AJ36="","",VLOOKUP(AJ36,'（従来型）シフト記号表'!$C$5:$Y$46,23,FALSE))</f>
        <v/>
      </c>
      <c r="AK38" s="197" t="str">
        <f>IF(AK36="","",VLOOKUP(AK36,'（従来型）シフト記号表'!$C$5:$Y$46,23,FALSE))</f>
        <v/>
      </c>
      <c r="AL38" s="221" t="str">
        <f>IF(AL36="","",VLOOKUP(AL36,'（従来型）シフト記号表'!$C$5:$Y$46,23,FALSE))</f>
        <v/>
      </c>
      <c r="AM38" s="188" t="str">
        <f>IF(AM36="","",VLOOKUP(AM36,'（従来型）シフト記号表'!$C$5:$Y$46,23,FALSE))</f>
        <v/>
      </c>
      <c r="AN38" s="197" t="str">
        <f>IF(AN36="","",VLOOKUP(AN36,'（従来型）シフト記号表'!$C$5:$Y$46,23,FALSE))</f>
        <v/>
      </c>
      <c r="AO38" s="197" t="str">
        <f>IF(AO36="","",VLOOKUP(AO36,'（従来型）シフト記号表'!$C$5:$Y$46,23,FALSE))</f>
        <v/>
      </c>
      <c r="AP38" s="197" t="str">
        <f>IF(AP36="","",VLOOKUP(AP36,'（従来型）シフト記号表'!$C$5:$Y$46,23,FALSE))</f>
        <v/>
      </c>
      <c r="AQ38" s="197" t="str">
        <f>IF(AQ36="","",VLOOKUP(AQ36,'（従来型）シフト記号表'!$C$5:$Y$46,23,FALSE))</f>
        <v/>
      </c>
      <c r="AR38" s="197" t="str">
        <f>IF(AR36="","",VLOOKUP(AR36,'（従来型）シフト記号表'!$C$5:$Y$46,23,FALSE))</f>
        <v/>
      </c>
      <c r="AS38" s="221" t="str">
        <f>IF(AS36="","",VLOOKUP(AS36,'（従来型）シフト記号表'!$C$5:$Y$46,23,FALSE))</f>
        <v/>
      </c>
      <c r="AT38" s="188" t="str">
        <f>IF(AT36="","",VLOOKUP(AT36,'（従来型）シフト記号表'!$C$5:$Y$46,23,FALSE))</f>
        <v/>
      </c>
      <c r="AU38" s="197" t="str">
        <f>IF(AU36="","",VLOOKUP(AU36,'（従来型）シフト記号表'!$C$5:$Y$46,23,FALSE))</f>
        <v/>
      </c>
      <c r="AV38" s="197" t="str">
        <f>IF(AV36="","",VLOOKUP(AV36,'（従来型）シフト記号表'!$C$5:$Y$46,23,FALSE))</f>
        <v/>
      </c>
      <c r="AW38" s="197" t="str">
        <f>IF(AW36="","",VLOOKUP(AW36,'（従来型）シフト記号表'!$C$5:$Y$46,23,FALSE))</f>
        <v/>
      </c>
      <c r="AX38" s="197" t="str">
        <f>IF(AX36="","",VLOOKUP(AX36,'（従来型）シフト記号表'!$C$5:$Y$46,23,FALSE))</f>
        <v/>
      </c>
      <c r="AY38" s="197" t="str">
        <f>IF(AY36="","",VLOOKUP(AY36,'（従来型）シフト記号表'!$C$5:$Y$46,23,FALSE))</f>
        <v/>
      </c>
      <c r="AZ38" s="221" t="str">
        <f>IF(AZ36="","",VLOOKUP(AZ36,'（従来型）シフト記号表'!$C$5:$Y$46,23,FALSE))</f>
        <v/>
      </c>
      <c r="BA38" s="188" t="str">
        <f>IF(BA36="","",VLOOKUP(BA36,'（従来型）シフト記号表'!$C$5:$Y$46,23,FALSE))</f>
        <v/>
      </c>
      <c r="BB38" s="197" t="str">
        <f>IF(BB36="","",VLOOKUP(BB36,'（従来型）シフト記号表'!$C$5:$Y$46,23,FALSE))</f>
        <v/>
      </c>
      <c r="BC38" s="197" t="str">
        <f>IF(BC36="","",VLOOKUP(BC36,'（従来型）シフト記号表'!$C$5:$Y$46,23,FALSE))</f>
        <v/>
      </c>
      <c r="BD38" s="254">
        <f>IF($BG$3="計画",SUM(Y38:AZ38),IF($BG$3="実績",SUM(Y38:BC38),""))</f>
        <v>0</v>
      </c>
      <c r="BE38" s="259"/>
      <c r="BF38" s="268">
        <f>IF($BG$3="計画",BD38/4,IF($BG$3="実績",(BD38/($P$10/7)),""))</f>
        <v>0</v>
      </c>
      <c r="BG38" s="275"/>
      <c r="BH38" s="281"/>
      <c r="BI38" s="110"/>
      <c r="BJ38" s="110"/>
      <c r="BK38" s="110"/>
      <c r="BL38" s="290"/>
    </row>
    <row r="39" spans="2:64" ht="20.25" customHeight="1">
      <c r="B39" s="12">
        <f>((ROW()-17)+2)/3</f>
        <v>8</v>
      </c>
      <c r="C39" s="317"/>
      <c r="D39" s="324"/>
      <c r="E39" s="327"/>
      <c r="F39" s="333"/>
      <c r="G39" s="337"/>
      <c r="H39" s="63"/>
      <c r="I39" s="71"/>
      <c r="J39" s="79"/>
      <c r="K39" s="54"/>
      <c r="L39" s="94"/>
      <c r="M39" s="94"/>
      <c r="N39" s="64"/>
      <c r="O39" s="104"/>
      <c r="P39" s="111"/>
      <c r="Q39" s="118"/>
      <c r="R39" s="125"/>
      <c r="S39" s="130"/>
      <c r="T39" s="138" t="s">
        <v>44</v>
      </c>
      <c r="U39" s="147"/>
      <c r="V39" s="147"/>
      <c r="W39" s="160"/>
      <c r="X39" s="175"/>
      <c r="Y39" s="189"/>
      <c r="Z39" s="199"/>
      <c r="AA39" s="199"/>
      <c r="AB39" s="199"/>
      <c r="AC39" s="199"/>
      <c r="AD39" s="199"/>
      <c r="AE39" s="222"/>
      <c r="AF39" s="189"/>
      <c r="AG39" s="199"/>
      <c r="AH39" s="199"/>
      <c r="AI39" s="199"/>
      <c r="AJ39" s="199"/>
      <c r="AK39" s="199"/>
      <c r="AL39" s="222"/>
      <c r="AM39" s="189"/>
      <c r="AN39" s="199"/>
      <c r="AO39" s="199"/>
      <c r="AP39" s="199"/>
      <c r="AQ39" s="199"/>
      <c r="AR39" s="199"/>
      <c r="AS39" s="222"/>
      <c r="AT39" s="189"/>
      <c r="AU39" s="199"/>
      <c r="AV39" s="199"/>
      <c r="AW39" s="199"/>
      <c r="AX39" s="199"/>
      <c r="AY39" s="199"/>
      <c r="AZ39" s="222"/>
      <c r="BA39" s="189"/>
      <c r="BB39" s="199"/>
      <c r="BC39" s="246"/>
      <c r="BD39" s="255"/>
      <c r="BE39" s="260"/>
      <c r="BF39" s="269"/>
      <c r="BG39" s="276"/>
      <c r="BH39" s="282"/>
      <c r="BI39" s="111"/>
      <c r="BJ39" s="111"/>
      <c r="BK39" s="111"/>
      <c r="BL39" s="291"/>
    </row>
    <row r="40" spans="2:64" ht="20.25" customHeight="1">
      <c r="B40" s="10"/>
      <c r="C40" s="316"/>
      <c r="D40" s="323"/>
      <c r="E40" s="327"/>
      <c r="F40" s="333"/>
      <c r="G40" s="337"/>
      <c r="H40" s="63"/>
      <c r="I40" s="71"/>
      <c r="J40" s="79"/>
      <c r="K40" s="53"/>
      <c r="L40" s="93"/>
      <c r="M40" s="93"/>
      <c r="N40" s="63"/>
      <c r="O40" s="102"/>
      <c r="P40" s="109"/>
      <c r="Q40" s="116"/>
      <c r="R40" s="124" t="str">
        <f>G39&amp;I39</f>
        <v/>
      </c>
      <c r="S40" s="131"/>
      <c r="T40" s="136" t="s">
        <v>121</v>
      </c>
      <c r="U40" s="145"/>
      <c r="V40" s="145"/>
      <c r="W40" s="158"/>
      <c r="X40" s="173"/>
      <c r="Y40" s="187" t="str">
        <f>IF(Y39="","",VLOOKUP(Y39,'（従来型）シフト記号表'!$C$5:$W$46,21,FALSE))</f>
        <v/>
      </c>
      <c r="Z40" s="196" t="str">
        <f>IF(Z39="","",VLOOKUP(Z39,'（従来型）シフト記号表'!$C$5:$W$46,21,FALSE))</f>
        <v/>
      </c>
      <c r="AA40" s="196" t="str">
        <f>IF(AA39="","",VLOOKUP(AA39,'（従来型）シフト記号表'!$C$5:$W$46,21,FALSE))</f>
        <v/>
      </c>
      <c r="AB40" s="196" t="str">
        <f>IF(AB39="","",VLOOKUP(AB39,'（従来型）シフト記号表'!$C$5:$W$46,21,FALSE))</f>
        <v/>
      </c>
      <c r="AC40" s="196" t="str">
        <f>IF(AC39="","",VLOOKUP(AC39,'（従来型）シフト記号表'!$C$5:$W$46,21,FALSE))</f>
        <v/>
      </c>
      <c r="AD40" s="196" t="str">
        <f>IF(AD39="","",VLOOKUP(AD39,'（従来型）シフト記号表'!$C$5:$W$46,21,FALSE))</f>
        <v/>
      </c>
      <c r="AE40" s="220" t="str">
        <f>IF(AE39="","",VLOOKUP(AE39,'（従来型）シフト記号表'!$C$5:$W$46,21,FALSE))</f>
        <v/>
      </c>
      <c r="AF40" s="187" t="str">
        <f>IF(AF39="","",VLOOKUP(AF39,'（従来型）シフト記号表'!$C$5:$W$46,21,FALSE))</f>
        <v/>
      </c>
      <c r="AG40" s="196" t="str">
        <f>IF(AG39="","",VLOOKUP(AG39,'（従来型）シフト記号表'!$C$5:$W$46,21,FALSE))</f>
        <v/>
      </c>
      <c r="AH40" s="196" t="str">
        <f>IF(AH39="","",VLOOKUP(AH39,'（従来型）シフト記号表'!$C$5:$W$46,21,FALSE))</f>
        <v/>
      </c>
      <c r="AI40" s="196" t="str">
        <f>IF(AI39="","",VLOOKUP(AI39,'（従来型）シフト記号表'!$C$5:$W$46,21,FALSE))</f>
        <v/>
      </c>
      <c r="AJ40" s="196" t="str">
        <f>IF(AJ39="","",VLOOKUP(AJ39,'（従来型）シフト記号表'!$C$5:$W$46,21,FALSE))</f>
        <v/>
      </c>
      <c r="AK40" s="196" t="str">
        <f>IF(AK39="","",VLOOKUP(AK39,'（従来型）シフト記号表'!$C$5:$W$46,21,FALSE))</f>
        <v/>
      </c>
      <c r="AL40" s="220" t="str">
        <f>IF(AL39="","",VLOOKUP(AL39,'（従来型）シフト記号表'!$C$5:$W$46,21,FALSE))</f>
        <v/>
      </c>
      <c r="AM40" s="187" t="str">
        <f>IF(AM39="","",VLOOKUP(AM39,'（従来型）シフト記号表'!$C$5:$W$46,21,FALSE))</f>
        <v/>
      </c>
      <c r="AN40" s="196" t="str">
        <f>IF(AN39="","",VLOOKUP(AN39,'（従来型）シフト記号表'!$C$5:$W$46,21,FALSE))</f>
        <v/>
      </c>
      <c r="AO40" s="196" t="str">
        <f>IF(AO39="","",VLOOKUP(AO39,'（従来型）シフト記号表'!$C$5:$W$46,21,FALSE))</f>
        <v/>
      </c>
      <c r="AP40" s="196" t="str">
        <f>IF(AP39="","",VLOOKUP(AP39,'（従来型）シフト記号表'!$C$5:$W$46,21,FALSE))</f>
        <v/>
      </c>
      <c r="AQ40" s="196" t="str">
        <f>IF(AQ39="","",VLOOKUP(AQ39,'（従来型）シフト記号表'!$C$5:$W$46,21,FALSE))</f>
        <v/>
      </c>
      <c r="AR40" s="196" t="str">
        <f>IF(AR39="","",VLOOKUP(AR39,'（従来型）シフト記号表'!$C$5:$W$46,21,FALSE))</f>
        <v/>
      </c>
      <c r="AS40" s="220" t="str">
        <f>IF(AS39="","",VLOOKUP(AS39,'（従来型）シフト記号表'!$C$5:$W$46,21,FALSE))</f>
        <v/>
      </c>
      <c r="AT40" s="187" t="str">
        <f>IF(AT39="","",VLOOKUP(AT39,'（従来型）シフト記号表'!$C$5:$W$46,21,FALSE))</f>
        <v/>
      </c>
      <c r="AU40" s="196" t="str">
        <f>IF(AU39="","",VLOOKUP(AU39,'（従来型）シフト記号表'!$C$5:$W$46,21,FALSE))</f>
        <v/>
      </c>
      <c r="AV40" s="196" t="str">
        <f>IF(AV39="","",VLOOKUP(AV39,'（従来型）シフト記号表'!$C$5:$W$46,21,FALSE))</f>
        <v/>
      </c>
      <c r="AW40" s="196" t="str">
        <f>IF(AW39="","",VLOOKUP(AW39,'（従来型）シフト記号表'!$C$5:$W$46,21,FALSE))</f>
        <v/>
      </c>
      <c r="AX40" s="196" t="str">
        <f>IF(AX39="","",VLOOKUP(AX39,'（従来型）シフト記号表'!$C$5:$W$46,21,FALSE))</f>
        <v/>
      </c>
      <c r="AY40" s="196" t="str">
        <f>IF(AY39="","",VLOOKUP(AY39,'（従来型）シフト記号表'!$C$5:$W$46,21,FALSE))</f>
        <v/>
      </c>
      <c r="AZ40" s="220" t="str">
        <f>IF(AZ39="","",VLOOKUP(AZ39,'（従来型）シフト記号表'!$C$5:$W$46,21,FALSE))</f>
        <v/>
      </c>
      <c r="BA40" s="187" t="str">
        <f>IF(BA39="","",VLOOKUP(BA39,'（従来型）シフト記号表'!$C$5:$W$46,21,FALSE))</f>
        <v/>
      </c>
      <c r="BB40" s="196" t="str">
        <f>IF(BB39="","",VLOOKUP(BB39,'（従来型）シフト記号表'!$C$5:$W$46,21,FALSE))</f>
        <v/>
      </c>
      <c r="BC40" s="196" t="str">
        <f>IF(BC39="","",VLOOKUP(BC39,'（従来型）シフト記号表'!$C$5:$W$46,21,FALSE))</f>
        <v/>
      </c>
      <c r="BD40" s="253">
        <f>IF($BG$3="計画",SUM(Y40:AZ40),IF($BG$3="実績",SUM(Y40:BC40),""))</f>
        <v>0</v>
      </c>
      <c r="BE40" s="258"/>
      <c r="BF40" s="267">
        <f>IF($BG$3="計画",BD40/4,IF($BG$3="実績",(BD40/($P$10/7)),""))</f>
        <v>0</v>
      </c>
      <c r="BG40" s="274"/>
      <c r="BH40" s="280"/>
      <c r="BI40" s="109"/>
      <c r="BJ40" s="109"/>
      <c r="BK40" s="109"/>
      <c r="BL40" s="289"/>
    </row>
    <row r="41" spans="2:64" ht="20.25" customHeight="1">
      <c r="B41" s="11"/>
      <c r="C41" s="316"/>
      <c r="D41" s="323"/>
      <c r="E41" s="327"/>
      <c r="F41" s="333"/>
      <c r="G41" s="338"/>
      <c r="H41" s="65"/>
      <c r="I41" s="73"/>
      <c r="J41" s="81"/>
      <c r="K41" s="55"/>
      <c r="L41" s="95"/>
      <c r="M41" s="95"/>
      <c r="N41" s="65"/>
      <c r="O41" s="103"/>
      <c r="P41" s="110"/>
      <c r="Q41" s="117"/>
      <c r="R41" s="126"/>
      <c r="S41" s="132" t="str">
        <f>G39&amp;I39</f>
        <v/>
      </c>
      <c r="T41" s="137" t="s">
        <v>162</v>
      </c>
      <c r="U41" s="149"/>
      <c r="V41" s="149"/>
      <c r="W41" s="159"/>
      <c r="X41" s="174"/>
      <c r="Y41" s="188" t="str">
        <f>IF(Y39="","",VLOOKUP(Y39,'（従来型）シフト記号表'!$C$5:$Y$46,23,FALSE))</f>
        <v/>
      </c>
      <c r="Z41" s="197" t="str">
        <f>IF(Z39="","",VLOOKUP(Z39,'（従来型）シフト記号表'!$C$5:$Y$46,23,FALSE))</f>
        <v/>
      </c>
      <c r="AA41" s="197" t="str">
        <f>IF(AA39="","",VLOOKUP(AA39,'（従来型）シフト記号表'!$C$5:$Y$46,23,FALSE))</f>
        <v/>
      </c>
      <c r="AB41" s="197" t="str">
        <f>IF(AB39="","",VLOOKUP(AB39,'（従来型）シフト記号表'!$C$5:$Y$46,23,FALSE))</f>
        <v/>
      </c>
      <c r="AC41" s="197" t="str">
        <f>IF(AC39="","",VLOOKUP(AC39,'（従来型）シフト記号表'!$C$5:$Y$46,23,FALSE))</f>
        <v/>
      </c>
      <c r="AD41" s="197" t="str">
        <f>IF(AD39="","",VLOOKUP(AD39,'（従来型）シフト記号表'!$C$5:$Y$46,23,FALSE))</f>
        <v/>
      </c>
      <c r="AE41" s="221" t="str">
        <f>IF(AE39="","",VLOOKUP(AE39,'（従来型）シフト記号表'!$C$5:$Y$46,23,FALSE))</f>
        <v/>
      </c>
      <c r="AF41" s="188" t="str">
        <f>IF(AF39="","",VLOOKUP(AF39,'（従来型）シフト記号表'!$C$5:$Y$46,23,FALSE))</f>
        <v/>
      </c>
      <c r="AG41" s="197" t="str">
        <f>IF(AG39="","",VLOOKUP(AG39,'（従来型）シフト記号表'!$C$5:$Y$46,23,FALSE))</f>
        <v/>
      </c>
      <c r="AH41" s="197" t="str">
        <f>IF(AH39="","",VLOOKUP(AH39,'（従来型）シフト記号表'!$C$5:$Y$46,23,FALSE))</f>
        <v/>
      </c>
      <c r="AI41" s="197" t="str">
        <f>IF(AI39="","",VLOOKUP(AI39,'（従来型）シフト記号表'!$C$5:$Y$46,23,FALSE))</f>
        <v/>
      </c>
      <c r="AJ41" s="197" t="str">
        <f>IF(AJ39="","",VLOOKUP(AJ39,'（従来型）シフト記号表'!$C$5:$Y$46,23,FALSE))</f>
        <v/>
      </c>
      <c r="AK41" s="197" t="str">
        <f>IF(AK39="","",VLOOKUP(AK39,'（従来型）シフト記号表'!$C$5:$Y$46,23,FALSE))</f>
        <v/>
      </c>
      <c r="AL41" s="221" t="str">
        <f>IF(AL39="","",VLOOKUP(AL39,'（従来型）シフト記号表'!$C$5:$Y$46,23,FALSE))</f>
        <v/>
      </c>
      <c r="AM41" s="188" t="str">
        <f>IF(AM39="","",VLOOKUP(AM39,'（従来型）シフト記号表'!$C$5:$Y$46,23,FALSE))</f>
        <v/>
      </c>
      <c r="AN41" s="197" t="str">
        <f>IF(AN39="","",VLOOKUP(AN39,'（従来型）シフト記号表'!$C$5:$Y$46,23,FALSE))</f>
        <v/>
      </c>
      <c r="AO41" s="197" t="str">
        <f>IF(AO39="","",VLOOKUP(AO39,'（従来型）シフト記号表'!$C$5:$Y$46,23,FALSE))</f>
        <v/>
      </c>
      <c r="AP41" s="197" t="str">
        <f>IF(AP39="","",VLOOKUP(AP39,'（従来型）シフト記号表'!$C$5:$Y$46,23,FALSE))</f>
        <v/>
      </c>
      <c r="AQ41" s="197" t="str">
        <f>IF(AQ39="","",VLOOKUP(AQ39,'（従来型）シフト記号表'!$C$5:$Y$46,23,FALSE))</f>
        <v/>
      </c>
      <c r="AR41" s="197" t="str">
        <f>IF(AR39="","",VLOOKUP(AR39,'（従来型）シフト記号表'!$C$5:$Y$46,23,FALSE))</f>
        <v/>
      </c>
      <c r="AS41" s="221" t="str">
        <f>IF(AS39="","",VLOOKUP(AS39,'（従来型）シフト記号表'!$C$5:$Y$46,23,FALSE))</f>
        <v/>
      </c>
      <c r="AT41" s="188" t="str">
        <f>IF(AT39="","",VLOOKUP(AT39,'（従来型）シフト記号表'!$C$5:$Y$46,23,FALSE))</f>
        <v/>
      </c>
      <c r="AU41" s="197" t="str">
        <f>IF(AU39="","",VLOOKUP(AU39,'（従来型）シフト記号表'!$C$5:$Y$46,23,FALSE))</f>
        <v/>
      </c>
      <c r="AV41" s="197" t="str">
        <f>IF(AV39="","",VLOOKUP(AV39,'（従来型）シフト記号表'!$C$5:$Y$46,23,FALSE))</f>
        <v/>
      </c>
      <c r="AW41" s="197" t="str">
        <f>IF(AW39="","",VLOOKUP(AW39,'（従来型）シフト記号表'!$C$5:$Y$46,23,FALSE))</f>
        <v/>
      </c>
      <c r="AX41" s="197" t="str">
        <f>IF(AX39="","",VLOOKUP(AX39,'（従来型）シフト記号表'!$C$5:$Y$46,23,FALSE))</f>
        <v/>
      </c>
      <c r="AY41" s="197" t="str">
        <f>IF(AY39="","",VLOOKUP(AY39,'（従来型）シフト記号表'!$C$5:$Y$46,23,FALSE))</f>
        <v/>
      </c>
      <c r="AZ41" s="221" t="str">
        <f>IF(AZ39="","",VLOOKUP(AZ39,'（従来型）シフト記号表'!$C$5:$Y$46,23,FALSE))</f>
        <v/>
      </c>
      <c r="BA41" s="188" t="str">
        <f>IF(BA39="","",VLOOKUP(BA39,'（従来型）シフト記号表'!$C$5:$Y$46,23,FALSE))</f>
        <v/>
      </c>
      <c r="BB41" s="197" t="str">
        <f>IF(BB39="","",VLOOKUP(BB39,'（従来型）シフト記号表'!$C$5:$Y$46,23,FALSE))</f>
        <v/>
      </c>
      <c r="BC41" s="197" t="str">
        <f>IF(BC39="","",VLOOKUP(BC39,'（従来型）シフト記号表'!$C$5:$Y$46,23,FALSE))</f>
        <v/>
      </c>
      <c r="BD41" s="254">
        <f>IF($BG$3="計画",SUM(Y41:AZ41),IF($BG$3="実績",SUM(Y41:BC41),""))</f>
        <v>0</v>
      </c>
      <c r="BE41" s="259"/>
      <c r="BF41" s="268">
        <f>IF($BG$3="計画",BD41/4,IF($BG$3="実績",(BD41/($P$10/7)),""))</f>
        <v>0</v>
      </c>
      <c r="BG41" s="275"/>
      <c r="BH41" s="281"/>
      <c r="BI41" s="110"/>
      <c r="BJ41" s="110"/>
      <c r="BK41" s="110"/>
      <c r="BL41" s="290"/>
    </row>
    <row r="42" spans="2:64" ht="20.25" customHeight="1">
      <c r="B42" s="12">
        <f>((ROW()-17)+2)/3</f>
        <v>9</v>
      </c>
      <c r="C42" s="317"/>
      <c r="D42" s="324"/>
      <c r="E42" s="327"/>
      <c r="F42" s="333"/>
      <c r="G42" s="337"/>
      <c r="H42" s="63"/>
      <c r="I42" s="71"/>
      <c r="J42" s="79"/>
      <c r="K42" s="54"/>
      <c r="L42" s="94"/>
      <c r="M42" s="94"/>
      <c r="N42" s="64"/>
      <c r="O42" s="104"/>
      <c r="P42" s="111"/>
      <c r="Q42" s="118"/>
      <c r="R42" s="125"/>
      <c r="S42" s="130"/>
      <c r="T42" s="138" t="s">
        <v>44</v>
      </c>
      <c r="U42" s="147"/>
      <c r="V42" s="147"/>
      <c r="W42" s="160"/>
      <c r="X42" s="175"/>
      <c r="Y42" s="189"/>
      <c r="Z42" s="199"/>
      <c r="AA42" s="199"/>
      <c r="AB42" s="199"/>
      <c r="AC42" s="199"/>
      <c r="AD42" s="199"/>
      <c r="AE42" s="222"/>
      <c r="AF42" s="189"/>
      <c r="AG42" s="199"/>
      <c r="AH42" s="199"/>
      <c r="AI42" s="199"/>
      <c r="AJ42" s="199"/>
      <c r="AK42" s="199"/>
      <c r="AL42" s="222"/>
      <c r="AM42" s="189"/>
      <c r="AN42" s="199"/>
      <c r="AO42" s="199"/>
      <c r="AP42" s="199"/>
      <c r="AQ42" s="199"/>
      <c r="AR42" s="199"/>
      <c r="AS42" s="222"/>
      <c r="AT42" s="189"/>
      <c r="AU42" s="199"/>
      <c r="AV42" s="199"/>
      <c r="AW42" s="199"/>
      <c r="AX42" s="199"/>
      <c r="AY42" s="199"/>
      <c r="AZ42" s="222"/>
      <c r="BA42" s="189"/>
      <c r="BB42" s="199"/>
      <c r="BC42" s="246"/>
      <c r="BD42" s="255"/>
      <c r="BE42" s="260"/>
      <c r="BF42" s="269"/>
      <c r="BG42" s="276"/>
      <c r="BH42" s="282"/>
      <c r="BI42" s="111"/>
      <c r="BJ42" s="111"/>
      <c r="BK42" s="111"/>
      <c r="BL42" s="291"/>
    </row>
    <row r="43" spans="2:64" ht="20.25" customHeight="1">
      <c r="B43" s="10"/>
      <c r="C43" s="316"/>
      <c r="D43" s="323"/>
      <c r="E43" s="327"/>
      <c r="F43" s="333"/>
      <c r="G43" s="337"/>
      <c r="H43" s="63"/>
      <c r="I43" s="71"/>
      <c r="J43" s="79"/>
      <c r="K43" s="53"/>
      <c r="L43" s="93"/>
      <c r="M43" s="93"/>
      <c r="N43" s="63"/>
      <c r="O43" s="102"/>
      <c r="P43" s="109"/>
      <c r="Q43" s="116"/>
      <c r="R43" s="124" t="str">
        <f>G42&amp;I42</f>
        <v/>
      </c>
      <c r="S43" s="131"/>
      <c r="T43" s="136" t="s">
        <v>121</v>
      </c>
      <c r="U43" s="145"/>
      <c r="V43" s="145"/>
      <c r="W43" s="158"/>
      <c r="X43" s="173"/>
      <c r="Y43" s="187" t="str">
        <f>IF(Y42="","",VLOOKUP(Y42,'（従来型）シフト記号表'!$C$5:$W$46,21,FALSE))</f>
        <v/>
      </c>
      <c r="Z43" s="196" t="str">
        <f>IF(Z42="","",VLOOKUP(Z42,'（従来型）シフト記号表'!$C$5:$W$46,21,FALSE))</f>
        <v/>
      </c>
      <c r="AA43" s="196" t="str">
        <f>IF(AA42="","",VLOOKUP(AA42,'（従来型）シフト記号表'!$C$5:$W$46,21,FALSE))</f>
        <v/>
      </c>
      <c r="AB43" s="196" t="str">
        <f>IF(AB42="","",VLOOKUP(AB42,'（従来型）シフト記号表'!$C$5:$W$46,21,FALSE))</f>
        <v/>
      </c>
      <c r="AC43" s="196" t="str">
        <f>IF(AC42="","",VLOOKUP(AC42,'（従来型）シフト記号表'!$C$5:$W$46,21,FALSE))</f>
        <v/>
      </c>
      <c r="AD43" s="196" t="str">
        <f>IF(AD42="","",VLOOKUP(AD42,'（従来型）シフト記号表'!$C$5:$W$46,21,FALSE))</f>
        <v/>
      </c>
      <c r="AE43" s="220" t="str">
        <f>IF(AE42="","",VLOOKUP(AE42,'（従来型）シフト記号表'!$C$5:$W$46,21,FALSE))</f>
        <v/>
      </c>
      <c r="AF43" s="187" t="str">
        <f>IF(AF42="","",VLOOKUP(AF42,'（従来型）シフト記号表'!$C$5:$W$46,21,FALSE))</f>
        <v/>
      </c>
      <c r="AG43" s="196" t="str">
        <f>IF(AG42="","",VLOOKUP(AG42,'（従来型）シフト記号表'!$C$5:$W$46,21,FALSE))</f>
        <v/>
      </c>
      <c r="AH43" s="196" t="str">
        <f>IF(AH42="","",VLOOKUP(AH42,'（従来型）シフト記号表'!$C$5:$W$46,21,FALSE))</f>
        <v/>
      </c>
      <c r="AI43" s="196" t="str">
        <f>IF(AI42="","",VLOOKUP(AI42,'（従来型）シフト記号表'!$C$5:$W$46,21,FALSE))</f>
        <v/>
      </c>
      <c r="AJ43" s="196" t="str">
        <f>IF(AJ42="","",VLOOKUP(AJ42,'（従来型）シフト記号表'!$C$5:$W$46,21,FALSE))</f>
        <v/>
      </c>
      <c r="AK43" s="196" t="str">
        <f>IF(AK42="","",VLOOKUP(AK42,'（従来型）シフト記号表'!$C$5:$W$46,21,FALSE))</f>
        <v/>
      </c>
      <c r="AL43" s="220" t="str">
        <f>IF(AL42="","",VLOOKUP(AL42,'（従来型）シフト記号表'!$C$5:$W$46,21,FALSE))</f>
        <v/>
      </c>
      <c r="AM43" s="187" t="str">
        <f>IF(AM42="","",VLOOKUP(AM42,'（従来型）シフト記号表'!$C$5:$W$46,21,FALSE))</f>
        <v/>
      </c>
      <c r="AN43" s="196" t="str">
        <f>IF(AN42="","",VLOOKUP(AN42,'（従来型）シフト記号表'!$C$5:$W$46,21,FALSE))</f>
        <v/>
      </c>
      <c r="AO43" s="196" t="str">
        <f>IF(AO42="","",VLOOKUP(AO42,'（従来型）シフト記号表'!$C$5:$W$46,21,FALSE))</f>
        <v/>
      </c>
      <c r="AP43" s="196" t="str">
        <f>IF(AP42="","",VLOOKUP(AP42,'（従来型）シフト記号表'!$C$5:$W$46,21,FALSE))</f>
        <v/>
      </c>
      <c r="AQ43" s="196" t="str">
        <f>IF(AQ42="","",VLOOKUP(AQ42,'（従来型）シフト記号表'!$C$5:$W$46,21,FALSE))</f>
        <v/>
      </c>
      <c r="AR43" s="196" t="str">
        <f>IF(AR42="","",VLOOKUP(AR42,'（従来型）シフト記号表'!$C$5:$W$46,21,FALSE))</f>
        <v/>
      </c>
      <c r="AS43" s="220" t="str">
        <f>IF(AS42="","",VLOOKUP(AS42,'（従来型）シフト記号表'!$C$5:$W$46,21,FALSE))</f>
        <v/>
      </c>
      <c r="AT43" s="187" t="str">
        <f>IF(AT42="","",VLOOKUP(AT42,'（従来型）シフト記号表'!$C$5:$W$46,21,FALSE))</f>
        <v/>
      </c>
      <c r="AU43" s="196" t="str">
        <f>IF(AU42="","",VLOOKUP(AU42,'（従来型）シフト記号表'!$C$5:$W$46,21,FALSE))</f>
        <v/>
      </c>
      <c r="AV43" s="196" t="str">
        <f>IF(AV42="","",VLOOKUP(AV42,'（従来型）シフト記号表'!$C$5:$W$46,21,FALSE))</f>
        <v/>
      </c>
      <c r="AW43" s="196" t="str">
        <f>IF(AW42="","",VLOOKUP(AW42,'（従来型）シフト記号表'!$C$5:$W$46,21,FALSE))</f>
        <v/>
      </c>
      <c r="AX43" s="196" t="str">
        <f>IF(AX42="","",VLOOKUP(AX42,'（従来型）シフト記号表'!$C$5:$W$46,21,FALSE))</f>
        <v/>
      </c>
      <c r="AY43" s="196" t="str">
        <f>IF(AY42="","",VLOOKUP(AY42,'（従来型）シフト記号表'!$C$5:$W$46,21,FALSE))</f>
        <v/>
      </c>
      <c r="AZ43" s="220" t="str">
        <f>IF(AZ42="","",VLOOKUP(AZ42,'（従来型）シフト記号表'!$C$5:$W$46,21,FALSE))</f>
        <v/>
      </c>
      <c r="BA43" s="187" t="str">
        <f>IF(BA42="","",VLOOKUP(BA42,'（従来型）シフト記号表'!$C$5:$W$46,21,FALSE))</f>
        <v/>
      </c>
      <c r="BB43" s="196" t="str">
        <f>IF(BB42="","",VLOOKUP(BB42,'（従来型）シフト記号表'!$C$5:$W$46,21,FALSE))</f>
        <v/>
      </c>
      <c r="BC43" s="196" t="str">
        <f>IF(BC42="","",VLOOKUP(BC42,'（従来型）シフト記号表'!$C$5:$W$46,21,FALSE))</f>
        <v/>
      </c>
      <c r="BD43" s="253">
        <f>IF($BG$3="計画",SUM(Y43:AZ43),IF($BG$3="実績",SUM(Y43:BC43),""))</f>
        <v>0</v>
      </c>
      <c r="BE43" s="258"/>
      <c r="BF43" s="267">
        <f>IF($BG$3="計画",BD43/4,IF($BG$3="実績",(BD43/($P$10/7)),""))</f>
        <v>0</v>
      </c>
      <c r="BG43" s="274"/>
      <c r="BH43" s="280"/>
      <c r="BI43" s="109"/>
      <c r="BJ43" s="109"/>
      <c r="BK43" s="109"/>
      <c r="BL43" s="289"/>
    </row>
    <row r="44" spans="2:64" ht="20.25" customHeight="1">
      <c r="B44" s="11"/>
      <c r="C44" s="316"/>
      <c r="D44" s="323"/>
      <c r="E44" s="327"/>
      <c r="F44" s="333"/>
      <c r="G44" s="338"/>
      <c r="H44" s="65"/>
      <c r="I44" s="73"/>
      <c r="J44" s="81"/>
      <c r="K44" s="55"/>
      <c r="L44" s="95"/>
      <c r="M44" s="95"/>
      <c r="N44" s="65"/>
      <c r="O44" s="103"/>
      <c r="P44" s="110"/>
      <c r="Q44" s="117"/>
      <c r="R44" s="126"/>
      <c r="S44" s="132" t="str">
        <f>G42&amp;I42</f>
        <v/>
      </c>
      <c r="T44" s="137" t="s">
        <v>162</v>
      </c>
      <c r="U44" s="146"/>
      <c r="V44" s="146"/>
      <c r="W44" s="162"/>
      <c r="X44" s="177"/>
      <c r="Y44" s="188" t="str">
        <f>IF(Y42="","",VLOOKUP(Y42,'（従来型）シフト記号表'!$C$5:$Y$46,23,FALSE))</f>
        <v/>
      </c>
      <c r="Z44" s="197" t="str">
        <f>IF(Z42="","",VLOOKUP(Z42,'（従来型）シフト記号表'!$C$5:$Y$46,23,FALSE))</f>
        <v/>
      </c>
      <c r="AA44" s="197" t="str">
        <f>IF(AA42="","",VLOOKUP(AA42,'（従来型）シフト記号表'!$C$5:$Y$46,23,FALSE))</f>
        <v/>
      </c>
      <c r="AB44" s="197" t="str">
        <f>IF(AB42="","",VLOOKUP(AB42,'（従来型）シフト記号表'!$C$5:$Y$46,23,FALSE))</f>
        <v/>
      </c>
      <c r="AC44" s="197" t="str">
        <f>IF(AC42="","",VLOOKUP(AC42,'（従来型）シフト記号表'!$C$5:$Y$46,23,FALSE))</f>
        <v/>
      </c>
      <c r="AD44" s="197" t="str">
        <f>IF(AD42="","",VLOOKUP(AD42,'（従来型）シフト記号表'!$C$5:$Y$46,23,FALSE))</f>
        <v/>
      </c>
      <c r="AE44" s="221" t="str">
        <f>IF(AE42="","",VLOOKUP(AE42,'（従来型）シフト記号表'!$C$5:$Y$46,23,FALSE))</f>
        <v/>
      </c>
      <c r="AF44" s="188" t="str">
        <f>IF(AF42="","",VLOOKUP(AF42,'（従来型）シフト記号表'!$C$5:$Y$46,23,FALSE))</f>
        <v/>
      </c>
      <c r="AG44" s="197" t="str">
        <f>IF(AG42="","",VLOOKUP(AG42,'（従来型）シフト記号表'!$C$5:$Y$46,23,FALSE))</f>
        <v/>
      </c>
      <c r="AH44" s="197" t="str">
        <f>IF(AH42="","",VLOOKUP(AH42,'（従来型）シフト記号表'!$C$5:$Y$46,23,FALSE))</f>
        <v/>
      </c>
      <c r="AI44" s="197" t="str">
        <f>IF(AI42="","",VLOOKUP(AI42,'（従来型）シフト記号表'!$C$5:$Y$46,23,FALSE))</f>
        <v/>
      </c>
      <c r="AJ44" s="197" t="str">
        <f>IF(AJ42="","",VLOOKUP(AJ42,'（従来型）シフト記号表'!$C$5:$Y$46,23,FALSE))</f>
        <v/>
      </c>
      <c r="AK44" s="197" t="str">
        <f>IF(AK42="","",VLOOKUP(AK42,'（従来型）シフト記号表'!$C$5:$Y$46,23,FALSE))</f>
        <v/>
      </c>
      <c r="AL44" s="221" t="str">
        <f>IF(AL42="","",VLOOKUP(AL42,'（従来型）シフト記号表'!$C$5:$Y$46,23,FALSE))</f>
        <v/>
      </c>
      <c r="AM44" s="188" t="str">
        <f>IF(AM42="","",VLOOKUP(AM42,'（従来型）シフト記号表'!$C$5:$Y$46,23,FALSE))</f>
        <v/>
      </c>
      <c r="AN44" s="197" t="str">
        <f>IF(AN42="","",VLOOKUP(AN42,'（従来型）シフト記号表'!$C$5:$Y$46,23,FALSE))</f>
        <v/>
      </c>
      <c r="AO44" s="197" t="str">
        <f>IF(AO42="","",VLOOKUP(AO42,'（従来型）シフト記号表'!$C$5:$Y$46,23,FALSE))</f>
        <v/>
      </c>
      <c r="AP44" s="197" t="str">
        <f>IF(AP42="","",VLOOKUP(AP42,'（従来型）シフト記号表'!$C$5:$Y$46,23,FALSE))</f>
        <v/>
      </c>
      <c r="AQ44" s="197" t="str">
        <f>IF(AQ42="","",VLOOKUP(AQ42,'（従来型）シフト記号表'!$C$5:$Y$46,23,FALSE))</f>
        <v/>
      </c>
      <c r="AR44" s="197" t="str">
        <f>IF(AR42="","",VLOOKUP(AR42,'（従来型）シフト記号表'!$C$5:$Y$46,23,FALSE))</f>
        <v/>
      </c>
      <c r="AS44" s="221" t="str">
        <f>IF(AS42="","",VLOOKUP(AS42,'（従来型）シフト記号表'!$C$5:$Y$46,23,FALSE))</f>
        <v/>
      </c>
      <c r="AT44" s="188" t="str">
        <f>IF(AT42="","",VLOOKUP(AT42,'（従来型）シフト記号表'!$C$5:$Y$46,23,FALSE))</f>
        <v/>
      </c>
      <c r="AU44" s="197" t="str">
        <f>IF(AU42="","",VLOOKUP(AU42,'（従来型）シフト記号表'!$C$5:$Y$46,23,FALSE))</f>
        <v/>
      </c>
      <c r="AV44" s="197" t="str">
        <f>IF(AV42="","",VLOOKUP(AV42,'（従来型）シフト記号表'!$C$5:$Y$46,23,FALSE))</f>
        <v/>
      </c>
      <c r="AW44" s="197" t="str">
        <f>IF(AW42="","",VLOOKUP(AW42,'（従来型）シフト記号表'!$C$5:$Y$46,23,FALSE))</f>
        <v/>
      </c>
      <c r="AX44" s="197" t="str">
        <f>IF(AX42="","",VLOOKUP(AX42,'（従来型）シフト記号表'!$C$5:$Y$46,23,FALSE))</f>
        <v/>
      </c>
      <c r="AY44" s="197" t="str">
        <f>IF(AY42="","",VLOOKUP(AY42,'（従来型）シフト記号表'!$C$5:$Y$46,23,FALSE))</f>
        <v/>
      </c>
      <c r="AZ44" s="221" t="str">
        <f>IF(AZ42="","",VLOOKUP(AZ42,'（従来型）シフト記号表'!$C$5:$Y$46,23,FALSE))</f>
        <v/>
      </c>
      <c r="BA44" s="188" t="str">
        <f>IF(BA42="","",VLOOKUP(BA42,'（従来型）シフト記号表'!$C$5:$Y$46,23,FALSE))</f>
        <v/>
      </c>
      <c r="BB44" s="197" t="str">
        <f>IF(BB42="","",VLOOKUP(BB42,'（従来型）シフト記号表'!$C$5:$Y$46,23,FALSE))</f>
        <v/>
      </c>
      <c r="BC44" s="197" t="str">
        <f>IF(BC42="","",VLOOKUP(BC42,'（従来型）シフト記号表'!$C$5:$Y$46,23,FALSE))</f>
        <v/>
      </c>
      <c r="BD44" s="254">
        <f>IF($BG$3="計画",SUM(Y44:AZ44),IF($BG$3="実績",SUM(Y44:BC44),""))</f>
        <v>0</v>
      </c>
      <c r="BE44" s="259"/>
      <c r="BF44" s="268">
        <f>IF($BG$3="計画",BD44/4,IF($BG$3="実績",(BD44/($P$10/7)),""))</f>
        <v>0</v>
      </c>
      <c r="BG44" s="275"/>
      <c r="BH44" s="281"/>
      <c r="BI44" s="110"/>
      <c r="BJ44" s="110"/>
      <c r="BK44" s="110"/>
      <c r="BL44" s="290"/>
    </row>
    <row r="45" spans="2:64" ht="20.25" customHeight="1">
      <c r="B45" s="12">
        <f>((ROW()-17)+2)/3</f>
        <v>10</v>
      </c>
      <c r="C45" s="317"/>
      <c r="D45" s="324"/>
      <c r="E45" s="327"/>
      <c r="F45" s="333"/>
      <c r="G45" s="337"/>
      <c r="H45" s="63"/>
      <c r="I45" s="71"/>
      <c r="J45" s="79"/>
      <c r="K45" s="54"/>
      <c r="L45" s="94"/>
      <c r="M45" s="94"/>
      <c r="N45" s="64"/>
      <c r="O45" s="104"/>
      <c r="P45" s="111"/>
      <c r="Q45" s="118"/>
      <c r="R45" s="125"/>
      <c r="S45" s="130"/>
      <c r="T45" s="138" t="s">
        <v>44</v>
      </c>
      <c r="U45" s="148"/>
      <c r="V45" s="148"/>
      <c r="W45" s="161"/>
      <c r="X45" s="178"/>
      <c r="Y45" s="189"/>
      <c r="Z45" s="199"/>
      <c r="AA45" s="199"/>
      <c r="AB45" s="199"/>
      <c r="AC45" s="199"/>
      <c r="AD45" s="199"/>
      <c r="AE45" s="222"/>
      <c r="AF45" s="189"/>
      <c r="AG45" s="199"/>
      <c r="AH45" s="199"/>
      <c r="AI45" s="199"/>
      <c r="AJ45" s="199"/>
      <c r="AK45" s="199"/>
      <c r="AL45" s="222"/>
      <c r="AM45" s="189"/>
      <c r="AN45" s="199"/>
      <c r="AO45" s="199"/>
      <c r="AP45" s="199"/>
      <c r="AQ45" s="199"/>
      <c r="AR45" s="199"/>
      <c r="AS45" s="222"/>
      <c r="AT45" s="189"/>
      <c r="AU45" s="199"/>
      <c r="AV45" s="199"/>
      <c r="AW45" s="199"/>
      <c r="AX45" s="199"/>
      <c r="AY45" s="199"/>
      <c r="AZ45" s="222"/>
      <c r="BA45" s="189"/>
      <c r="BB45" s="199"/>
      <c r="BC45" s="246"/>
      <c r="BD45" s="255"/>
      <c r="BE45" s="260"/>
      <c r="BF45" s="269"/>
      <c r="BG45" s="276"/>
      <c r="BH45" s="282"/>
      <c r="BI45" s="111"/>
      <c r="BJ45" s="111"/>
      <c r="BK45" s="111"/>
      <c r="BL45" s="291"/>
    </row>
    <row r="46" spans="2:64" ht="20.25" customHeight="1">
      <c r="B46" s="10"/>
      <c r="C46" s="316"/>
      <c r="D46" s="323"/>
      <c r="E46" s="327"/>
      <c r="F46" s="333"/>
      <c r="G46" s="337"/>
      <c r="H46" s="63"/>
      <c r="I46" s="71"/>
      <c r="J46" s="79"/>
      <c r="K46" s="53"/>
      <c r="L46" s="93"/>
      <c r="M46" s="93"/>
      <c r="N46" s="63"/>
      <c r="O46" s="102"/>
      <c r="P46" s="109"/>
      <c r="Q46" s="116"/>
      <c r="R46" s="124" t="str">
        <f>G45&amp;I45</f>
        <v/>
      </c>
      <c r="S46" s="131"/>
      <c r="T46" s="136" t="s">
        <v>121</v>
      </c>
      <c r="U46" s="145"/>
      <c r="V46" s="145"/>
      <c r="W46" s="158"/>
      <c r="X46" s="173"/>
      <c r="Y46" s="187" t="str">
        <f>IF(Y45="","",VLOOKUP(Y45,'（従来型）シフト記号表'!$C$5:$W$46,21,FALSE))</f>
        <v/>
      </c>
      <c r="Z46" s="196" t="str">
        <f>IF(Z45="","",VLOOKUP(Z45,'（従来型）シフト記号表'!$C$5:$W$46,21,FALSE))</f>
        <v/>
      </c>
      <c r="AA46" s="196" t="str">
        <f>IF(AA45="","",VLOOKUP(AA45,'（従来型）シフト記号表'!$C$5:$W$46,21,FALSE))</f>
        <v/>
      </c>
      <c r="AB46" s="196" t="str">
        <f>IF(AB45="","",VLOOKUP(AB45,'（従来型）シフト記号表'!$C$5:$W$46,21,FALSE))</f>
        <v/>
      </c>
      <c r="AC46" s="196" t="str">
        <f>IF(AC45="","",VLOOKUP(AC45,'（従来型）シフト記号表'!$C$5:$W$46,21,FALSE))</f>
        <v/>
      </c>
      <c r="AD46" s="196" t="str">
        <f>IF(AD45="","",VLOOKUP(AD45,'（従来型）シフト記号表'!$C$5:$W$46,21,FALSE))</f>
        <v/>
      </c>
      <c r="AE46" s="220" t="str">
        <f>IF(AE45="","",VLOOKUP(AE45,'（従来型）シフト記号表'!$C$5:$W$46,21,FALSE))</f>
        <v/>
      </c>
      <c r="AF46" s="187" t="str">
        <f>IF(AF45="","",VLOOKUP(AF45,'（従来型）シフト記号表'!$C$5:$W$46,21,FALSE))</f>
        <v/>
      </c>
      <c r="AG46" s="196" t="str">
        <f>IF(AG45="","",VLOOKUP(AG45,'（従来型）シフト記号表'!$C$5:$W$46,21,FALSE))</f>
        <v/>
      </c>
      <c r="AH46" s="196" t="str">
        <f>IF(AH45="","",VLOOKUP(AH45,'（従来型）シフト記号表'!$C$5:$W$46,21,FALSE))</f>
        <v/>
      </c>
      <c r="AI46" s="196" t="str">
        <f>IF(AI45="","",VLOOKUP(AI45,'（従来型）シフト記号表'!$C$5:$W$46,21,FALSE))</f>
        <v/>
      </c>
      <c r="AJ46" s="196" t="str">
        <f>IF(AJ45="","",VLOOKUP(AJ45,'（従来型）シフト記号表'!$C$5:$W$46,21,FALSE))</f>
        <v/>
      </c>
      <c r="AK46" s="196" t="str">
        <f>IF(AK45="","",VLOOKUP(AK45,'（従来型）シフト記号表'!$C$5:$W$46,21,FALSE))</f>
        <v/>
      </c>
      <c r="AL46" s="220" t="str">
        <f>IF(AL45="","",VLOOKUP(AL45,'（従来型）シフト記号表'!$C$5:$W$46,21,FALSE))</f>
        <v/>
      </c>
      <c r="AM46" s="187" t="str">
        <f>IF(AM45="","",VLOOKUP(AM45,'（従来型）シフト記号表'!$C$5:$W$46,21,FALSE))</f>
        <v/>
      </c>
      <c r="AN46" s="196" t="str">
        <f>IF(AN45="","",VLOOKUP(AN45,'（従来型）シフト記号表'!$C$5:$W$46,21,FALSE))</f>
        <v/>
      </c>
      <c r="AO46" s="196" t="str">
        <f>IF(AO45="","",VLOOKUP(AO45,'（従来型）シフト記号表'!$C$5:$W$46,21,FALSE))</f>
        <v/>
      </c>
      <c r="AP46" s="196" t="str">
        <f>IF(AP45="","",VLOOKUP(AP45,'（従来型）シフト記号表'!$C$5:$W$46,21,FALSE))</f>
        <v/>
      </c>
      <c r="AQ46" s="196" t="str">
        <f>IF(AQ45="","",VLOOKUP(AQ45,'（従来型）シフト記号表'!$C$5:$W$46,21,FALSE))</f>
        <v/>
      </c>
      <c r="AR46" s="196" t="str">
        <f>IF(AR45="","",VLOOKUP(AR45,'（従来型）シフト記号表'!$C$5:$W$46,21,FALSE))</f>
        <v/>
      </c>
      <c r="AS46" s="220" t="str">
        <f>IF(AS45="","",VLOOKUP(AS45,'（従来型）シフト記号表'!$C$5:$W$46,21,FALSE))</f>
        <v/>
      </c>
      <c r="AT46" s="187" t="str">
        <f>IF(AT45="","",VLOOKUP(AT45,'（従来型）シフト記号表'!$C$5:$W$46,21,FALSE))</f>
        <v/>
      </c>
      <c r="AU46" s="196" t="str">
        <f>IF(AU45="","",VLOOKUP(AU45,'（従来型）シフト記号表'!$C$5:$W$46,21,FALSE))</f>
        <v/>
      </c>
      <c r="AV46" s="196" t="str">
        <f>IF(AV45="","",VLOOKUP(AV45,'（従来型）シフト記号表'!$C$5:$W$46,21,FALSE))</f>
        <v/>
      </c>
      <c r="AW46" s="196" t="str">
        <f>IF(AW45="","",VLOOKUP(AW45,'（従来型）シフト記号表'!$C$5:$W$46,21,FALSE))</f>
        <v/>
      </c>
      <c r="AX46" s="196" t="str">
        <f>IF(AX45="","",VLOOKUP(AX45,'（従来型）シフト記号表'!$C$5:$W$46,21,FALSE))</f>
        <v/>
      </c>
      <c r="AY46" s="196" t="str">
        <f>IF(AY45="","",VLOOKUP(AY45,'（従来型）シフト記号表'!$C$5:$W$46,21,FALSE))</f>
        <v/>
      </c>
      <c r="AZ46" s="220" t="str">
        <f>IF(AZ45="","",VLOOKUP(AZ45,'（従来型）シフト記号表'!$C$5:$W$46,21,FALSE))</f>
        <v/>
      </c>
      <c r="BA46" s="187" t="str">
        <f>IF(BA45="","",VLOOKUP(BA45,'（従来型）シフト記号表'!$C$5:$W$46,21,FALSE))</f>
        <v/>
      </c>
      <c r="BB46" s="196" t="str">
        <f>IF(BB45="","",VLOOKUP(BB45,'（従来型）シフト記号表'!$C$5:$W$46,21,FALSE))</f>
        <v/>
      </c>
      <c r="BC46" s="196" t="str">
        <f>IF(BC45="","",VLOOKUP(BC45,'（従来型）シフト記号表'!$C$5:$W$46,21,FALSE))</f>
        <v/>
      </c>
      <c r="BD46" s="253">
        <f>IF($BG$3="計画",SUM(Y46:AZ46),IF($BG$3="実績",SUM(Y46:BC46),""))</f>
        <v>0</v>
      </c>
      <c r="BE46" s="258"/>
      <c r="BF46" s="267">
        <f>IF($BG$3="計画",BD46/4,IF($BG$3="実績",(BD46/($P$10/7)),""))</f>
        <v>0</v>
      </c>
      <c r="BG46" s="274"/>
      <c r="BH46" s="280"/>
      <c r="BI46" s="109"/>
      <c r="BJ46" s="109"/>
      <c r="BK46" s="109"/>
      <c r="BL46" s="289"/>
    </row>
    <row r="47" spans="2:64" ht="20.25" customHeight="1">
      <c r="B47" s="11"/>
      <c r="C47" s="316"/>
      <c r="D47" s="323"/>
      <c r="E47" s="327"/>
      <c r="F47" s="333"/>
      <c r="G47" s="338"/>
      <c r="H47" s="65"/>
      <c r="I47" s="73"/>
      <c r="J47" s="81"/>
      <c r="K47" s="55"/>
      <c r="L47" s="95"/>
      <c r="M47" s="95"/>
      <c r="N47" s="65"/>
      <c r="O47" s="103"/>
      <c r="P47" s="110"/>
      <c r="Q47" s="117"/>
      <c r="R47" s="126"/>
      <c r="S47" s="132" t="str">
        <f>G45&amp;I45</f>
        <v/>
      </c>
      <c r="T47" s="137" t="s">
        <v>162</v>
      </c>
      <c r="U47" s="150"/>
      <c r="V47" s="150"/>
      <c r="W47" s="163"/>
      <c r="X47" s="179"/>
      <c r="Y47" s="188" t="str">
        <f>IF(Y45="","",VLOOKUP(Y45,'（従来型）シフト記号表'!$C$5:$Y$46,23,FALSE))</f>
        <v/>
      </c>
      <c r="Z47" s="197" t="str">
        <f>IF(Z45="","",VLOOKUP(Z45,'（従来型）シフト記号表'!$C$5:$Y$46,23,FALSE))</f>
        <v/>
      </c>
      <c r="AA47" s="197" t="str">
        <f>IF(AA45="","",VLOOKUP(AA45,'（従来型）シフト記号表'!$C$5:$Y$46,23,FALSE))</f>
        <v/>
      </c>
      <c r="AB47" s="197" t="str">
        <f>IF(AB45="","",VLOOKUP(AB45,'（従来型）シフト記号表'!$C$5:$Y$46,23,FALSE))</f>
        <v/>
      </c>
      <c r="AC47" s="197" t="str">
        <f>IF(AC45="","",VLOOKUP(AC45,'（従来型）シフト記号表'!$C$5:$Y$46,23,FALSE))</f>
        <v/>
      </c>
      <c r="AD47" s="197" t="str">
        <f>IF(AD45="","",VLOOKUP(AD45,'（従来型）シフト記号表'!$C$5:$Y$46,23,FALSE))</f>
        <v/>
      </c>
      <c r="AE47" s="221" t="str">
        <f>IF(AE45="","",VLOOKUP(AE45,'（従来型）シフト記号表'!$C$5:$Y$46,23,FALSE))</f>
        <v/>
      </c>
      <c r="AF47" s="188" t="str">
        <f>IF(AF45="","",VLOOKUP(AF45,'（従来型）シフト記号表'!$C$5:$Y$46,23,FALSE))</f>
        <v/>
      </c>
      <c r="AG47" s="197" t="str">
        <f>IF(AG45="","",VLOOKUP(AG45,'（従来型）シフト記号表'!$C$5:$Y$46,23,FALSE))</f>
        <v/>
      </c>
      <c r="AH47" s="197" t="str">
        <f>IF(AH45="","",VLOOKUP(AH45,'（従来型）シフト記号表'!$C$5:$Y$46,23,FALSE))</f>
        <v/>
      </c>
      <c r="AI47" s="197" t="str">
        <f>IF(AI45="","",VLOOKUP(AI45,'（従来型）シフト記号表'!$C$5:$Y$46,23,FALSE))</f>
        <v/>
      </c>
      <c r="AJ47" s="197" t="str">
        <f>IF(AJ45="","",VLOOKUP(AJ45,'（従来型）シフト記号表'!$C$5:$Y$46,23,FALSE))</f>
        <v/>
      </c>
      <c r="AK47" s="197" t="str">
        <f>IF(AK45="","",VLOOKUP(AK45,'（従来型）シフト記号表'!$C$5:$Y$46,23,FALSE))</f>
        <v/>
      </c>
      <c r="AL47" s="221" t="str">
        <f>IF(AL45="","",VLOOKUP(AL45,'（従来型）シフト記号表'!$C$5:$Y$46,23,FALSE))</f>
        <v/>
      </c>
      <c r="AM47" s="188" t="str">
        <f>IF(AM45="","",VLOOKUP(AM45,'（従来型）シフト記号表'!$C$5:$Y$46,23,FALSE))</f>
        <v/>
      </c>
      <c r="AN47" s="197" t="str">
        <f>IF(AN45="","",VLOOKUP(AN45,'（従来型）シフト記号表'!$C$5:$Y$46,23,FALSE))</f>
        <v/>
      </c>
      <c r="AO47" s="197" t="str">
        <f>IF(AO45="","",VLOOKUP(AO45,'（従来型）シフト記号表'!$C$5:$Y$46,23,FALSE))</f>
        <v/>
      </c>
      <c r="AP47" s="197" t="str">
        <f>IF(AP45="","",VLOOKUP(AP45,'（従来型）シフト記号表'!$C$5:$Y$46,23,FALSE))</f>
        <v/>
      </c>
      <c r="AQ47" s="197" t="str">
        <f>IF(AQ45="","",VLOOKUP(AQ45,'（従来型）シフト記号表'!$C$5:$Y$46,23,FALSE))</f>
        <v/>
      </c>
      <c r="AR47" s="197" t="str">
        <f>IF(AR45="","",VLOOKUP(AR45,'（従来型）シフト記号表'!$C$5:$Y$46,23,FALSE))</f>
        <v/>
      </c>
      <c r="AS47" s="221" t="str">
        <f>IF(AS45="","",VLOOKUP(AS45,'（従来型）シフト記号表'!$C$5:$Y$46,23,FALSE))</f>
        <v/>
      </c>
      <c r="AT47" s="188" t="str">
        <f>IF(AT45="","",VLOOKUP(AT45,'（従来型）シフト記号表'!$C$5:$Y$46,23,FALSE))</f>
        <v/>
      </c>
      <c r="AU47" s="197" t="str">
        <f>IF(AU45="","",VLOOKUP(AU45,'（従来型）シフト記号表'!$C$5:$Y$46,23,FALSE))</f>
        <v/>
      </c>
      <c r="AV47" s="197" t="str">
        <f>IF(AV45="","",VLOOKUP(AV45,'（従来型）シフト記号表'!$C$5:$Y$46,23,FALSE))</f>
        <v/>
      </c>
      <c r="AW47" s="197" t="str">
        <f>IF(AW45="","",VLOOKUP(AW45,'（従来型）シフト記号表'!$C$5:$Y$46,23,FALSE))</f>
        <v/>
      </c>
      <c r="AX47" s="197" t="str">
        <f>IF(AX45="","",VLOOKUP(AX45,'（従来型）シフト記号表'!$C$5:$Y$46,23,FALSE))</f>
        <v/>
      </c>
      <c r="AY47" s="197" t="str">
        <f>IF(AY45="","",VLOOKUP(AY45,'（従来型）シフト記号表'!$C$5:$Y$46,23,FALSE))</f>
        <v/>
      </c>
      <c r="AZ47" s="221" t="str">
        <f>IF(AZ45="","",VLOOKUP(AZ45,'（従来型）シフト記号表'!$C$5:$Y$46,23,FALSE))</f>
        <v/>
      </c>
      <c r="BA47" s="188" t="str">
        <f>IF(BA45="","",VLOOKUP(BA45,'（従来型）シフト記号表'!$C$5:$Y$46,23,FALSE))</f>
        <v/>
      </c>
      <c r="BB47" s="197" t="str">
        <f>IF(BB45="","",VLOOKUP(BB45,'（従来型）シフト記号表'!$C$5:$Y$46,23,FALSE))</f>
        <v/>
      </c>
      <c r="BC47" s="197" t="str">
        <f>IF(BC45="","",VLOOKUP(BC45,'（従来型）シフト記号表'!$C$5:$Y$46,23,FALSE))</f>
        <v/>
      </c>
      <c r="BD47" s="254">
        <f>IF($BG$3="計画",SUM(Y47:AZ47),IF($BG$3="実績",SUM(Y47:BC47),""))</f>
        <v>0</v>
      </c>
      <c r="BE47" s="259"/>
      <c r="BF47" s="268">
        <f>IF($BG$3="計画",BD47/4,IF($BG$3="実績",(BD47/($P$10/7)),""))</f>
        <v>0</v>
      </c>
      <c r="BG47" s="275"/>
      <c r="BH47" s="281"/>
      <c r="BI47" s="110"/>
      <c r="BJ47" s="110"/>
      <c r="BK47" s="110"/>
      <c r="BL47" s="290"/>
    </row>
    <row r="48" spans="2:64" ht="20.25" customHeight="1">
      <c r="B48" s="12">
        <f>((ROW()-17)+2)/3</f>
        <v>11</v>
      </c>
      <c r="C48" s="317"/>
      <c r="D48" s="324"/>
      <c r="E48" s="327"/>
      <c r="F48" s="333"/>
      <c r="G48" s="337"/>
      <c r="H48" s="63"/>
      <c r="I48" s="71"/>
      <c r="J48" s="79"/>
      <c r="K48" s="54"/>
      <c r="L48" s="94"/>
      <c r="M48" s="94"/>
      <c r="N48" s="64"/>
      <c r="O48" s="104"/>
      <c r="P48" s="111"/>
      <c r="Q48" s="118"/>
      <c r="R48" s="125"/>
      <c r="S48" s="130"/>
      <c r="T48" s="138" t="s">
        <v>44</v>
      </c>
      <c r="U48" s="148"/>
      <c r="V48" s="148"/>
      <c r="W48" s="161"/>
      <c r="X48" s="178"/>
      <c r="Y48" s="189"/>
      <c r="Z48" s="199"/>
      <c r="AA48" s="199"/>
      <c r="AB48" s="199"/>
      <c r="AC48" s="199"/>
      <c r="AD48" s="199"/>
      <c r="AE48" s="222"/>
      <c r="AF48" s="189"/>
      <c r="AG48" s="199"/>
      <c r="AH48" s="199"/>
      <c r="AI48" s="199"/>
      <c r="AJ48" s="199"/>
      <c r="AK48" s="199"/>
      <c r="AL48" s="222"/>
      <c r="AM48" s="189"/>
      <c r="AN48" s="199"/>
      <c r="AO48" s="199"/>
      <c r="AP48" s="199"/>
      <c r="AQ48" s="199"/>
      <c r="AR48" s="199"/>
      <c r="AS48" s="222"/>
      <c r="AT48" s="189"/>
      <c r="AU48" s="199"/>
      <c r="AV48" s="199"/>
      <c r="AW48" s="199"/>
      <c r="AX48" s="199"/>
      <c r="AY48" s="199"/>
      <c r="AZ48" s="222"/>
      <c r="BA48" s="189"/>
      <c r="BB48" s="199"/>
      <c r="BC48" s="246"/>
      <c r="BD48" s="255"/>
      <c r="BE48" s="260"/>
      <c r="BF48" s="269"/>
      <c r="BG48" s="276"/>
      <c r="BH48" s="282"/>
      <c r="BI48" s="111"/>
      <c r="BJ48" s="111"/>
      <c r="BK48" s="111"/>
      <c r="BL48" s="291"/>
    </row>
    <row r="49" spans="2:64" ht="20.25" customHeight="1">
      <c r="B49" s="10"/>
      <c r="C49" s="316"/>
      <c r="D49" s="323"/>
      <c r="E49" s="327"/>
      <c r="F49" s="333"/>
      <c r="G49" s="337"/>
      <c r="H49" s="63"/>
      <c r="I49" s="71"/>
      <c r="J49" s="79"/>
      <c r="K49" s="53"/>
      <c r="L49" s="93"/>
      <c r="M49" s="93"/>
      <c r="N49" s="63"/>
      <c r="O49" s="102"/>
      <c r="P49" s="109"/>
      <c r="Q49" s="116"/>
      <c r="R49" s="124" t="str">
        <f>G48&amp;I48</f>
        <v/>
      </c>
      <c r="S49" s="131"/>
      <c r="T49" s="136" t="s">
        <v>121</v>
      </c>
      <c r="U49" s="145"/>
      <c r="V49" s="145"/>
      <c r="W49" s="158"/>
      <c r="X49" s="173"/>
      <c r="Y49" s="187" t="str">
        <f>IF(Y48="","",VLOOKUP(Y48,'（従来型）シフト記号表'!$C$5:$W$46,21,FALSE))</f>
        <v/>
      </c>
      <c r="Z49" s="196" t="str">
        <f>IF(Z48="","",VLOOKUP(Z48,'（従来型）シフト記号表'!$C$5:$W$46,21,FALSE))</f>
        <v/>
      </c>
      <c r="AA49" s="196" t="str">
        <f>IF(AA48="","",VLOOKUP(AA48,'（従来型）シフト記号表'!$C$5:$W$46,21,FALSE))</f>
        <v/>
      </c>
      <c r="AB49" s="196" t="str">
        <f>IF(AB48="","",VLOOKUP(AB48,'（従来型）シフト記号表'!$C$5:$W$46,21,FALSE))</f>
        <v/>
      </c>
      <c r="AC49" s="196" t="str">
        <f>IF(AC48="","",VLOOKUP(AC48,'（従来型）シフト記号表'!$C$5:$W$46,21,FALSE))</f>
        <v/>
      </c>
      <c r="AD49" s="196" t="str">
        <f>IF(AD48="","",VLOOKUP(AD48,'（従来型）シフト記号表'!$C$5:$W$46,21,FALSE))</f>
        <v/>
      </c>
      <c r="AE49" s="220" t="str">
        <f>IF(AE48="","",VLOOKUP(AE48,'（従来型）シフト記号表'!$C$5:$W$46,21,FALSE))</f>
        <v/>
      </c>
      <c r="AF49" s="187" t="str">
        <f>IF(AF48="","",VLOOKUP(AF48,'（従来型）シフト記号表'!$C$5:$W$46,21,FALSE))</f>
        <v/>
      </c>
      <c r="AG49" s="196" t="str">
        <f>IF(AG48="","",VLOOKUP(AG48,'（従来型）シフト記号表'!$C$5:$W$46,21,FALSE))</f>
        <v/>
      </c>
      <c r="AH49" s="196" t="str">
        <f>IF(AH48="","",VLOOKUP(AH48,'（従来型）シフト記号表'!$C$5:$W$46,21,FALSE))</f>
        <v/>
      </c>
      <c r="AI49" s="196" t="str">
        <f>IF(AI48="","",VLOOKUP(AI48,'（従来型）シフト記号表'!$C$5:$W$46,21,FALSE))</f>
        <v/>
      </c>
      <c r="AJ49" s="196" t="str">
        <f>IF(AJ48="","",VLOOKUP(AJ48,'（従来型）シフト記号表'!$C$5:$W$46,21,FALSE))</f>
        <v/>
      </c>
      <c r="AK49" s="196" t="str">
        <f>IF(AK48="","",VLOOKUP(AK48,'（従来型）シフト記号表'!$C$5:$W$46,21,FALSE))</f>
        <v/>
      </c>
      <c r="AL49" s="220" t="str">
        <f>IF(AL48="","",VLOOKUP(AL48,'（従来型）シフト記号表'!$C$5:$W$46,21,FALSE))</f>
        <v/>
      </c>
      <c r="AM49" s="187" t="str">
        <f>IF(AM48="","",VLOOKUP(AM48,'（従来型）シフト記号表'!$C$5:$W$46,21,FALSE))</f>
        <v/>
      </c>
      <c r="AN49" s="196" t="str">
        <f>IF(AN48="","",VLOOKUP(AN48,'（従来型）シフト記号表'!$C$5:$W$46,21,FALSE))</f>
        <v/>
      </c>
      <c r="AO49" s="196" t="str">
        <f>IF(AO48="","",VLOOKUP(AO48,'（従来型）シフト記号表'!$C$5:$W$46,21,FALSE))</f>
        <v/>
      </c>
      <c r="AP49" s="196" t="str">
        <f>IF(AP48="","",VLOOKUP(AP48,'（従来型）シフト記号表'!$C$5:$W$46,21,FALSE))</f>
        <v/>
      </c>
      <c r="AQ49" s="196" t="str">
        <f>IF(AQ48="","",VLOOKUP(AQ48,'（従来型）シフト記号表'!$C$5:$W$46,21,FALSE))</f>
        <v/>
      </c>
      <c r="AR49" s="196" t="str">
        <f>IF(AR48="","",VLOOKUP(AR48,'（従来型）シフト記号表'!$C$5:$W$46,21,FALSE))</f>
        <v/>
      </c>
      <c r="AS49" s="220" t="str">
        <f>IF(AS48="","",VLOOKUP(AS48,'（従来型）シフト記号表'!$C$5:$W$46,21,FALSE))</f>
        <v/>
      </c>
      <c r="AT49" s="187" t="str">
        <f>IF(AT48="","",VLOOKUP(AT48,'（従来型）シフト記号表'!$C$5:$W$46,21,FALSE))</f>
        <v/>
      </c>
      <c r="AU49" s="196" t="str">
        <f>IF(AU48="","",VLOOKUP(AU48,'（従来型）シフト記号表'!$C$5:$W$46,21,FALSE))</f>
        <v/>
      </c>
      <c r="AV49" s="196" t="str">
        <f>IF(AV48="","",VLOOKUP(AV48,'（従来型）シフト記号表'!$C$5:$W$46,21,FALSE))</f>
        <v/>
      </c>
      <c r="AW49" s="196" t="str">
        <f>IF(AW48="","",VLOOKUP(AW48,'（従来型）シフト記号表'!$C$5:$W$46,21,FALSE))</f>
        <v/>
      </c>
      <c r="AX49" s="196" t="str">
        <f>IF(AX48="","",VLOOKUP(AX48,'（従来型）シフト記号表'!$C$5:$W$46,21,FALSE))</f>
        <v/>
      </c>
      <c r="AY49" s="196" t="str">
        <f>IF(AY48="","",VLOOKUP(AY48,'（従来型）シフト記号表'!$C$5:$W$46,21,FALSE))</f>
        <v/>
      </c>
      <c r="AZ49" s="220" t="str">
        <f>IF(AZ48="","",VLOOKUP(AZ48,'（従来型）シフト記号表'!$C$5:$W$46,21,FALSE))</f>
        <v/>
      </c>
      <c r="BA49" s="187" t="str">
        <f>IF(BA48="","",VLOOKUP(BA48,'（従来型）シフト記号表'!$C$5:$W$46,21,FALSE))</f>
        <v/>
      </c>
      <c r="BB49" s="196" t="str">
        <f>IF(BB48="","",VLOOKUP(BB48,'（従来型）シフト記号表'!$C$5:$W$46,21,FALSE))</f>
        <v/>
      </c>
      <c r="BC49" s="196" t="str">
        <f>IF(BC48="","",VLOOKUP(BC48,'（従来型）シフト記号表'!$C$5:$W$46,21,FALSE))</f>
        <v/>
      </c>
      <c r="BD49" s="253">
        <f>IF($BG$3="計画",SUM(Y49:AZ49),IF($BG$3="実績",SUM(Y49:BC49),""))</f>
        <v>0</v>
      </c>
      <c r="BE49" s="258"/>
      <c r="BF49" s="267">
        <f>IF($BG$3="計画",BD49/4,IF($BG$3="実績",(BD49/($P$10/7)),""))</f>
        <v>0</v>
      </c>
      <c r="BG49" s="274"/>
      <c r="BH49" s="280"/>
      <c r="BI49" s="109"/>
      <c r="BJ49" s="109"/>
      <c r="BK49" s="109"/>
      <c r="BL49" s="289"/>
    </row>
    <row r="50" spans="2:64" ht="20.25" customHeight="1">
      <c r="B50" s="11"/>
      <c r="C50" s="316"/>
      <c r="D50" s="323"/>
      <c r="E50" s="327"/>
      <c r="F50" s="333"/>
      <c r="G50" s="338"/>
      <c r="H50" s="65"/>
      <c r="I50" s="73"/>
      <c r="J50" s="81"/>
      <c r="K50" s="55"/>
      <c r="L50" s="95"/>
      <c r="M50" s="95"/>
      <c r="N50" s="65"/>
      <c r="O50" s="103"/>
      <c r="P50" s="110"/>
      <c r="Q50" s="117"/>
      <c r="R50" s="126"/>
      <c r="S50" s="132" t="str">
        <f>G48&amp;I48</f>
        <v/>
      </c>
      <c r="T50" s="137" t="s">
        <v>162</v>
      </c>
      <c r="U50" s="150"/>
      <c r="V50" s="150"/>
      <c r="W50" s="163"/>
      <c r="X50" s="179"/>
      <c r="Y50" s="188" t="str">
        <f>IF(Y48="","",VLOOKUP(Y48,'（従来型）シフト記号表'!$C$5:$Y$46,23,FALSE))</f>
        <v/>
      </c>
      <c r="Z50" s="197" t="str">
        <f>IF(Z48="","",VLOOKUP(Z48,'（従来型）シフト記号表'!$C$5:$Y$46,23,FALSE))</f>
        <v/>
      </c>
      <c r="AA50" s="197" t="str">
        <f>IF(AA48="","",VLOOKUP(AA48,'（従来型）シフト記号表'!$C$5:$Y$46,23,FALSE))</f>
        <v/>
      </c>
      <c r="AB50" s="197" t="str">
        <f>IF(AB48="","",VLOOKUP(AB48,'（従来型）シフト記号表'!$C$5:$Y$46,23,FALSE))</f>
        <v/>
      </c>
      <c r="AC50" s="197" t="str">
        <f>IF(AC48="","",VLOOKUP(AC48,'（従来型）シフト記号表'!$C$5:$Y$46,23,FALSE))</f>
        <v/>
      </c>
      <c r="AD50" s="197" t="str">
        <f>IF(AD48="","",VLOOKUP(AD48,'（従来型）シフト記号表'!$C$5:$Y$46,23,FALSE))</f>
        <v/>
      </c>
      <c r="AE50" s="221" t="str">
        <f>IF(AE48="","",VLOOKUP(AE48,'（従来型）シフト記号表'!$C$5:$Y$46,23,FALSE))</f>
        <v/>
      </c>
      <c r="AF50" s="188" t="str">
        <f>IF(AF48="","",VLOOKUP(AF48,'（従来型）シフト記号表'!$C$5:$Y$46,23,FALSE))</f>
        <v/>
      </c>
      <c r="AG50" s="197" t="str">
        <f>IF(AG48="","",VLOOKUP(AG48,'（従来型）シフト記号表'!$C$5:$Y$46,23,FALSE))</f>
        <v/>
      </c>
      <c r="AH50" s="197" t="str">
        <f>IF(AH48="","",VLOOKUP(AH48,'（従来型）シフト記号表'!$C$5:$Y$46,23,FALSE))</f>
        <v/>
      </c>
      <c r="AI50" s="197" t="str">
        <f>IF(AI48="","",VLOOKUP(AI48,'（従来型）シフト記号表'!$C$5:$Y$46,23,FALSE))</f>
        <v/>
      </c>
      <c r="AJ50" s="197" t="str">
        <f>IF(AJ48="","",VLOOKUP(AJ48,'（従来型）シフト記号表'!$C$5:$Y$46,23,FALSE))</f>
        <v/>
      </c>
      <c r="AK50" s="197" t="str">
        <f>IF(AK48="","",VLOOKUP(AK48,'（従来型）シフト記号表'!$C$5:$Y$46,23,FALSE))</f>
        <v/>
      </c>
      <c r="AL50" s="221" t="str">
        <f>IF(AL48="","",VLOOKUP(AL48,'（従来型）シフト記号表'!$C$5:$Y$46,23,FALSE))</f>
        <v/>
      </c>
      <c r="AM50" s="188" t="str">
        <f>IF(AM48="","",VLOOKUP(AM48,'（従来型）シフト記号表'!$C$5:$Y$46,23,FALSE))</f>
        <v/>
      </c>
      <c r="AN50" s="197" t="str">
        <f>IF(AN48="","",VLOOKUP(AN48,'（従来型）シフト記号表'!$C$5:$Y$46,23,FALSE))</f>
        <v/>
      </c>
      <c r="AO50" s="197" t="str">
        <f>IF(AO48="","",VLOOKUP(AO48,'（従来型）シフト記号表'!$C$5:$Y$46,23,FALSE))</f>
        <v/>
      </c>
      <c r="AP50" s="197" t="str">
        <f>IF(AP48="","",VLOOKUP(AP48,'（従来型）シフト記号表'!$C$5:$Y$46,23,FALSE))</f>
        <v/>
      </c>
      <c r="AQ50" s="197" t="str">
        <f>IF(AQ48="","",VLOOKUP(AQ48,'（従来型）シフト記号表'!$C$5:$Y$46,23,FALSE))</f>
        <v/>
      </c>
      <c r="AR50" s="197" t="str">
        <f>IF(AR48="","",VLOOKUP(AR48,'（従来型）シフト記号表'!$C$5:$Y$46,23,FALSE))</f>
        <v/>
      </c>
      <c r="AS50" s="221" t="str">
        <f>IF(AS48="","",VLOOKUP(AS48,'（従来型）シフト記号表'!$C$5:$Y$46,23,FALSE))</f>
        <v/>
      </c>
      <c r="AT50" s="188" t="str">
        <f>IF(AT48="","",VLOOKUP(AT48,'（従来型）シフト記号表'!$C$5:$Y$46,23,FALSE))</f>
        <v/>
      </c>
      <c r="AU50" s="197" t="str">
        <f>IF(AU48="","",VLOOKUP(AU48,'（従来型）シフト記号表'!$C$5:$Y$46,23,FALSE))</f>
        <v/>
      </c>
      <c r="AV50" s="197" t="str">
        <f>IF(AV48="","",VLOOKUP(AV48,'（従来型）シフト記号表'!$C$5:$Y$46,23,FALSE))</f>
        <v/>
      </c>
      <c r="AW50" s="197" t="str">
        <f>IF(AW48="","",VLOOKUP(AW48,'（従来型）シフト記号表'!$C$5:$Y$46,23,FALSE))</f>
        <v/>
      </c>
      <c r="AX50" s="197" t="str">
        <f>IF(AX48="","",VLOOKUP(AX48,'（従来型）シフト記号表'!$C$5:$Y$46,23,FALSE))</f>
        <v/>
      </c>
      <c r="AY50" s="197" t="str">
        <f>IF(AY48="","",VLOOKUP(AY48,'（従来型）シフト記号表'!$C$5:$Y$46,23,FALSE))</f>
        <v/>
      </c>
      <c r="AZ50" s="221" t="str">
        <f>IF(AZ48="","",VLOOKUP(AZ48,'（従来型）シフト記号表'!$C$5:$Y$46,23,FALSE))</f>
        <v/>
      </c>
      <c r="BA50" s="188" t="str">
        <f>IF(BA48="","",VLOOKUP(BA48,'（従来型）シフト記号表'!$C$5:$Y$46,23,FALSE))</f>
        <v/>
      </c>
      <c r="BB50" s="197" t="str">
        <f>IF(BB48="","",VLOOKUP(BB48,'（従来型）シフト記号表'!$C$5:$Y$46,23,FALSE))</f>
        <v/>
      </c>
      <c r="BC50" s="197" t="str">
        <f>IF(BC48="","",VLOOKUP(BC48,'（従来型）シフト記号表'!$C$5:$Y$46,23,FALSE))</f>
        <v/>
      </c>
      <c r="BD50" s="254">
        <f>IF($BG$3="計画",SUM(Y50:AZ50),IF($BG$3="実績",SUM(Y50:BC50),""))</f>
        <v>0</v>
      </c>
      <c r="BE50" s="259"/>
      <c r="BF50" s="268">
        <f>IF($BG$3="計画",BD50/4,IF($BG$3="実績",(BD50/($P$10/7)),""))</f>
        <v>0</v>
      </c>
      <c r="BG50" s="275"/>
      <c r="BH50" s="281"/>
      <c r="BI50" s="110"/>
      <c r="BJ50" s="110"/>
      <c r="BK50" s="110"/>
      <c r="BL50" s="290"/>
    </row>
    <row r="51" spans="2:64" ht="20.25" customHeight="1">
      <c r="B51" s="12">
        <f>((ROW()-17)+2)/3</f>
        <v>12</v>
      </c>
      <c r="C51" s="317"/>
      <c r="D51" s="324"/>
      <c r="E51" s="327"/>
      <c r="F51" s="333"/>
      <c r="G51" s="337"/>
      <c r="H51" s="63"/>
      <c r="I51" s="71"/>
      <c r="J51" s="79"/>
      <c r="K51" s="54"/>
      <c r="L51" s="94"/>
      <c r="M51" s="94"/>
      <c r="N51" s="64"/>
      <c r="O51" s="104"/>
      <c r="P51" s="111"/>
      <c r="Q51" s="118"/>
      <c r="R51" s="125"/>
      <c r="S51" s="130"/>
      <c r="T51" s="138" t="s">
        <v>44</v>
      </c>
      <c r="U51" s="148"/>
      <c r="V51" s="148"/>
      <c r="W51" s="161"/>
      <c r="X51" s="178"/>
      <c r="Y51" s="189"/>
      <c r="Z51" s="199"/>
      <c r="AA51" s="199"/>
      <c r="AB51" s="199"/>
      <c r="AC51" s="199"/>
      <c r="AD51" s="199"/>
      <c r="AE51" s="222"/>
      <c r="AF51" s="189"/>
      <c r="AG51" s="199"/>
      <c r="AH51" s="199"/>
      <c r="AI51" s="199"/>
      <c r="AJ51" s="199"/>
      <c r="AK51" s="199"/>
      <c r="AL51" s="222"/>
      <c r="AM51" s="189"/>
      <c r="AN51" s="199"/>
      <c r="AO51" s="199"/>
      <c r="AP51" s="199"/>
      <c r="AQ51" s="199"/>
      <c r="AR51" s="199"/>
      <c r="AS51" s="222"/>
      <c r="AT51" s="189"/>
      <c r="AU51" s="199"/>
      <c r="AV51" s="199"/>
      <c r="AW51" s="199"/>
      <c r="AX51" s="199"/>
      <c r="AY51" s="199"/>
      <c r="AZ51" s="222"/>
      <c r="BA51" s="189"/>
      <c r="BB51" s="199"/>
      <c r="BC51" s="246"/>
      <c r="BD51" s="255"/>
      <c r="BE51" s="260"/>
      <c r="BF51" s="269"/>
      <c r="BG51" s="276"/>
      <c r="BH51" s="282"/>
      <c r="BI51" s="111"/>
      <c r="BJ51" s="111"/>
      <c r="BK51" s="111"/>
      <c r="BL51" s="291"/>
    </row>
    <row r="52" spans="2:64" ht="20.25" customHeight="1">
      <c r="B52" s="10"/>
      <c r="C52" s="316"/>
      <c r="D52" s="323"/>
      <c r="E52" s="327"/>
      <c r="F52" s="333"/>
      <c r="G52" s="337"/>
      <c r="H52" s="63"/>
      <c r="I52" s="71"/>
      <c r="J52" s="79"/>
      <c r="K52" s="53"/>
      <c r="L52" s="93"/>
      <c r="M52" s="93"/>
      <c r="N52" s="63"/>
      <c r="O52" s="102"/>
      <c r="P52" s="109"/>
      <c r="Q52" s="116"/>
      <c r="R52" s="124" t="str">
        <f>G51&amp;I51</f>
        <v/>
      </c>
      <c r="S52" s="131"/>
      <c r="T52" s="136" t="s">
        <v>121</v>
      </c>
      <c r="U52" s="145"/>
      <c r="V52" s="145"/>
      <c r="W52" s="158"/>
      <c r="X52" s="173"/>
      <c r="Y52" s="187" t="str">
        <f>IF(Y51="","",VLOOKUP(Y51,'（従来型）シフト記号表'!$C$5:$W$46,21,FALSE))</f>
        <v/>
      </c>
      <c r="Z52" s="196" t="str">
        <f>IF(Z51="","",VLOOKUP(Z51,'（従来型）シフト記号表'!$C$5:$W$46,21,FALSE))</f>
        <v/>
      </c>
      <c r="AA52" s="196" t="str">
        <f>IF(AA51="","",VLOOKUP(AA51,'（従来型）シフト記号表'!$C$5:$W$46,21,FALSE))</f>
        <v/>
      </c>
      <c r="AB52" s="196" t="str">
        <f>IF(AB51="","",VLOOKUP(AB51,'（従来型）シフト記号表'!$C$5:$W$46,21,FALSE))</f>
        <v/>
      </c>
      <c r="AC52" s="196" t="str">
        <f>IF(AC51="","",VLOOKUP(AC51,'（従来型）シフト記号表'!$C$5:$W$46,21,FALSE))</f>
        <v/>
      </c>
      <c r="AD52" s="196" t="str">
        <f>IF(AD51="","",VLOOKUP(AD51,'（従来型）シフト記号表'!$C$5:$W$46,21,FALSE))</f>
        <v/>
      </c>
      <c r="AE52" s="220" t="str">
        <f>IF(AE51="","",VLOOKUP(AE51,'（従来型）シフト記号表'!$C$5:$W$46,21,FALSE))</f>
        <v/>
      </c>
      <c r="AF52" s="187" t="str">
        <f>IF(AF51="","",VLOOKUP(AF51,'（従来型）シフト記号表'!$C$5:$W$46,21,FALSE))</f>
        <v/>
      </c>
      <c r="AG52" s="196" t="str">
        <f>IF(AG51="","",VLOOKUP(AG51,'（従来型）シフト記号表'!$C$5:$W$46,21,FALSE))</f>
        <v/>
      </c>
      <c r="AH52" s="196" t="str">
        <f>IF(AH51="","",VLOOKUP(AH51,'（従来型）シフト記号表'!$C$5:$W$46,21,FALSE))</f>
        <v/>
      </c>
      <c r="AI52" s="196" t="str">
        <f>IF(AI51="","",VLOOKUP(AI51,'（従来型）シフト記号表'!$C$5:$W$46,21,FALSE))</f>
        <v/>
      </c>
      <c r="AJ52" s="196" t="str">
        <f>IF(AJ51="","",VLOOKUP(AJ51,'（従来型）シフト記号表'!$C$5:$W$46,21,FALSE))</f>
        <v/>
      </c>
      <c r="AK52" s="196" t="str">
        <f>IF(AK51="","",VLOOKUP(AK51,'（従来型）シフト記号表'!$C$5:$W$46,21,FALSE))</f>
        <v/>
      </c>
      <c r="AL52" s="220" t="str">
        <f>IF(AL51="","",VLOOKUP(AL51,'（従来型）シフト記号表'!$C$5:$W$46,21,FALSE))</f>
        <v/>
      </c>
      <c r="AM52" s="187" t="str">
        <f>IF(AM51="","",VLOOKUP(AM51,'（従来型）シフト記号表'!$C$5:$W$46,21,FALSE))</f>
        <v/>
      </c>
      <c r="AN52" s="196" t="str">
        <f>IF(AN51="","",VLOOKUP(AN51,'（従来型）シフト記号表'!$C$5:$W$46,21,FALSE))</f>
        <v/>
      </c>
      <c r="AO52" s="196" t="str">
        <f>IF(AO51="","",VLOOKUP(AO51,'（従来型）シフト記号表'!$C$5:$W$46,21,FALSE))</f>
        <v/>
      </c>
      <c r="AP52" s="196" t="str">
        <f>IF(AP51="","",VLOOKUP(AP51,'（従来型）シフト記号表'!$C$5:$W$46,21,FALSE))</f>
        <v/>
      </c>
      <c r="AQ52" s="196" t="str">
        <f>IF(AQ51="","",VLOOKUP(AQ51,'（従来型）シフト記号表'!$C$5:$W$46,21,FALSE))</f>
        <v/>
      </c>
      <c r="AR52" s="196" t="str">
        <f>IF(AR51="","",VLOOKUP(AR51,'（従来型）シフト記号表'!$C$5:$W$46,21,FALSE))</f>
        <v/>
      </c>
      <c r="AS52" s="220" t="str">
        <f>IF(AS51="","",VLOOKUP(AS51,'（従来型）シフト記号表'!$C$5:$W$46,21,FALSE))</f>
        <v/>
      </c>
      <c r="AT52" s="187" t="str">
        <f>IF(AT51="","",VLOOKUP(AT51,'（従来型）シフト記号表'!$C$5:$W$46,21,FALSE))</f>
        <v/>
      </c>
      <c r="AU52" s="196" t="str">
        <f>IF(AU51="","",VLOOKUP(AU51,'（従来型）シフト記号表'!$C$5:$W$46,21,FALSE))</f>
        <v/>
      </c>
      <c r="AV52" s="196" t="str">
        <f>IF(AV51="","",VLOOKUP(AV51,'（従来型）シフト記号表'!$C$5:$W$46,21,FALSE))</f>
        <v/>
      </c>
      <c r="AW52" s="196" t="str">
        <f>IF(AW51="","",VLOOKUP(AW51,'（従来型）シフト記号表'!$C$5:$W$46,21,FALSE))</f>
        <v/>
      </c>
      <c r="AX52" s="196" t="str">
        <f>IF(AX51="","",VLOOKUP(AX51,'（従来型）シフト記号表'!$C$5:$W$46,21,FALSE))</f>
        <v/>
      </c>
      <c r="AY52" s="196" t="str">
        <f>IF(AY51="","",VLOOKUP(AY51,'（従来型）シフト記号表'!$C$5:$W$46,21,FALSE))</f>
        <v/>
      </c>
      <c r="AZ52" s="220" t="str">
        <f>IF(AZ51="","",VLOOKUP(AZ51,'（従来型）シフト記号表'!$C$5:$W$46,21,FALSE))</f>
        <v/>
      </c>
      <c r="BA52" s="187" t="str">
        <f>IF(BA51="","",VLOOKUP(BA51,'（従来型）シフト記号表'!$C$5:$W$46,21,FALSE))</f>
        <v/>
      </c>
      <c r="BB52" s="196" t="str">
        <f>IF(BB51="","",VLOOKUP(BB51,'（従来型）シフト記号表'!$C$5:$W$46,21,FALSE))</f>
        <v/>
      </c>
      <c r="BC52" s="196" t="str">
        <f>IF(BC51="","",VLOOKUP(BC51,'（従来型）シフト記号表'!$C$5:$W$46,21,FALSE))</f>
        <v/>
      </c>
      <c r="BD52" s="253">
        <f>IF($BG$3="計画",SUM(Y52:AZ52),IF($BG$3="実績",SUM(Y52:BC52),""))</f>
        <v>0</v>
      </c>
      <c r="BE52" s="258"/>
      <c r="BF52" s="267">
        <f>IF($BG$3="計画",BD52/4,IF($BG$3="実績",(BD52/($P$10/7)),""))</f>
        <v>0</v>
      </c>
      <c r="BG52" s="274"/>
      <c r="BH52" s="280"/>
      <c r="BI52" s="109"/>
      <c r="BJ52" s="109"/>
      <c r="BK52" s="109"/>
      <c r="BL52" s="289"/>
    </row>
    <row r="53" spans="2:64" ht="20.25" customHeight="1">
      <c r="B53" s="11"/>
      <c r="C53" s="316"/>
      <c r="D53" s="323"/>
      <c r="E53" s="327"/>
      <c r="F53" s="333"/>
      <c r="G53" s="338"/>
      <c r="H53" s="65"/>
      <c r="I53" s="73"/>
      <c r="J53" s="81"/>
      <c r="K53" s="55"/>
      <c r="L53" s="95"/>
      <c r="M53" s="95"/>
      <c r="N53" s="65"/>
      <c r="O53" s="103"/>
      <c r="P53" s="110"/>
      <c r="Q53" s="117"/>
      <c r="R53" s="126"/>
      <c r="S53" s="132" t="str">
        <f>G51&amp;I51</f>
        <v/>
      </c>
      <c r="T53" s="137" t="s">
        <v>162</v>
      </c>
      <c r="U53" s="150"/>
      <c r="V53" s="150"/>
      <c r="W53" s="163"/>
      <c r="X53" s="179"/>
      <c r="Y53" s="188" t="str">
        <f>IF(Y51="","",VLOOKUP(Y51,'（従来型）シフト記号表'!$C$5:$Y$46,23,FALSE))</f>
        <v/>
      </c>
      <c r="Z53" s="197" t="str">
        <f>IF(Z51="","",VLOOKUP(Z51,'（従来型）シフト記号表'!$C$5:$Y$46,23,FALSE))</f>
        <v/>
      </c>
      <c r="AA53" s="197" t="str">
        <f>IF(AA51="","",VLOOKUP(AA51,'（従来型）シフト記号表'!$C$5:$Y$46,23,FALSE))</f>
        <v/>
      </c>
      <c r="AB53" s="197" t="str">
        <f>IF(AB51="","",VLOOKUP(AB51,'（従来型）シフト記号表'!$C$5:$Y$46,23,FALSE))</f>
        <v/>
      </c>
      <c r="AC53" s="197" t="str">
        <f>IF(AC51="","",VLOOKUP(AC51,'（従来型）シフト記号表'!$C$5:$Y$46,23,FALSE))</f>
        <v/>
      </c>
      <c r="AD53" s="197" t="str">
        <f>IF(AD51="","",VLOOKUP(AD51,'（従来型）シフト記号表'!$C$5:$Y$46,23,FALSE))</f>
        <v/>
      </c>
      <c r="AE53" s="221" t="str">
        <f>IF(AE51="","",VLOOKUP(AE51,'（従来型）シフト記号表'!$C$5:$Y$46,23,FALSE))</f>
        <v/>
      </c>
      <c r="AF53" s="188" t="str">
        <f>IF(AF51="","",VLOOKUP(AF51,'（従来型）シフト記号表'!$C$5:$Y$46,23,FALSE))</f>
        <v/>
      </c>
      <c r="AG53" s="197" t="str">
        <f>IF(AG51="","",VLOOKUP(AG51,'（従来型）シフト記号表'!$C$5:$Y$46,23,FALSE))</f>
        <v/>
      </c>
      <c r="AH53" s="197" t="str">
        <f>IF(AH51="","",VLOOKUP(AH51,'（従来型）シフト記号表'!$C$5:$Y$46,23,FALSE))</f>
        <v/>
      </c>
      <c r="AI53" s="197" t="str">
        <f>IF(AI51="","",VLOOKUP(AI51,'（従来型）シフト記号表'!$C$5:$Y$46,23,FALSE))</f>
        <v/>
      </c>
      <c r="AJ53" s="197" t="str">
        <f>IF(AJ51="","",VLOOKUP(AJ51,'（従来型）シフト記号表'!$C$5:$Y$46,23,FALSE))</f>
        <v/>
      </c>
      <c r="AK53" s="197" t="str">
        <f>IF(AK51="","",VLOOKUP(AK51,'（従来型）シフト記号表'!$C$5:$Y$46,23,FALSE))</f>
        <v/>
      </c>
      <c r="AL53" s="221" t="str">
        <f>IF(AL51="","",VLOOKUP(AL51,'（従来型）シフト記号表'!$C$5:$Y$46,23,FALSE))</f>
        <v/>
      </c>
      <c r="AM53" s="188" t="str">
        <f>IF(AM51="","",VLOOKUP(AM51,'（従来型）シフト記号表'!$C$5:$Y$46,23,FALSE))</f>
        <v/>
      </c>
      <c r="AN53" s="197" t="str">
        <f>IF(AN51="","",VLOOKUP(AN51,'（従来型）シフト記号表'!$C$5:$Y$46,23,FALSE))</f>
        <v/>
      </c>
      <c r="AO53" s="197" t="str">
        <f>IF(AO51="","",VLOOKUP(AO51,'（従来型）シフト記号表'!$C$5:$Y$46,23,FALSE))</f>
        <v/>
      </c>
      <c r="AP53" s="197" t="str">
        <f>IF(AP51="","",VLOOKUP(AP51,'（従来型）シフト記号表'!$C$5:$Y$46,23,FALSE))</f>
        <v/>
      </c>
      <c r="AQ53" s="197" t="str">
        <f>IF(AQ51="","",VLOOKUP(AQ51,'（従来型）シフト記号表'!$C$5:$Y$46,23,FALSE))</f>
        <v/>
      </c>
      <c r="AR53" s="197" t="str">
        <f>IF(AR51="","",VLOOKUP(AR51,'（従来型）シフト記号表'!$C$5:$Y$46,23,FALSE))</f>
        <v/>
      </c>
      <c r="AS53" s="221" t="str">
        <f>IF(AS51="","",VLOOKUP(AS51,'（従来型）シフト記号表'!$C$5:$Y$46,23,FALSE))</f>
        <v/>
      </c>
      <c r="AT53" s="188" t="str">
        <f>IF(AT51="","",VLOOKUP(AT51,'（従来型）シフト記号表'!$C$5:$Y$46,23,FALSE))</f>
        <v/>
      </c>
      <c r="AU53" s="197" t="str">
        <f>IF(AU51="","",VLOOKUP(AU51,'（従来型）シフト記号表'!$C$5:$Y$46,23,FALSE))</f>
        <v/>
      </c>
      <c r="AV53" s="197" t="str">
        <f>IF(AV51="","",VLOOKUP(AV51,'（従来型）シフト記号表'!$C$5:$Y$46,23,FALSE))</f>
        <v/>
      </c>
      <c r="AW53" s="197" t="str">
        <f>IF(AW51="","",VLOOKUP(AW51,'（従来型）シフト記号表'!$C$5:$Y$46,23,FALSE))</f>
        <v/>
      </c>
      <c r="AX53" s="197" t="str">
        <f>IF(AX51="","",VLOOKUP(AX51,'（従来型）シフト記号表'!$C$5:$Y$46,23,FALSE))</f>
        <v/>
      </c>
      <c r="AY53" s="197" t="str">
        <f>IF(AY51="","",VLOOKUP(AY51,'（従来型）シフト記号表'!$C$5:$Y$46,23,FALSE))</f>
        <v/>
      </c>
      <c r="AZ53" s="221" t="str">
        <f>IF(AZ51="","",VLOOKUP(AZ51,'（従来型）シフト記号表'!$C$5:$Y$46,23,FALSE))</f>
        <v/>
      </c>
      <c r="BA53" s="188" t="str">
        <f>IF(BA51="","",VLOOKUP(BA51,'（従来型）シフト記号表'!$C$5:$Y$46,23,FALSE))</f>
        <v/>
      </c>
      <c r="BB53" s="197" t="str">
        <f>IF(BB51="","",VLOOKUP(BB51,'（従来型）シフト記号表'!$C$5:$Y$46,23,FALSE))</f>
        <v/>
      </c>
      <c r="BC53" s="197" t="str">
        <f>IF(BC51="","",VLOOKUP(BC51,'（従来型）シフト記号表'!$C$5:$Y$46,23,FALSE))</f>
        <v/>
      </c>
      <c r="BD53" s="254">
        <f>IF($BG$3="計画",SUM(Y53:AZ53),IF($BG$3="実績",SUM(Y53:BC53),""))</f>
        <v>0</v>
      </c>
      <c r="BE53" s="259"/>
      <c r="BF53" s="268">
        <f>IF($BG$3="計画",BD53/4,IF($BG$3="実績",(BD53/($P$10/7)),""))</f>
        <v>0</v>
      </c>
      <c r="BG53" s="275"/>
      <c r="BH53" s="281"/>
      <c r="BI53" s="110"/>
      <c r="BJ53" s="110"/>
      <c r="BK53" s="110"/>
      <c r="BL53" s="290"/>
    </row>
    <row r="54" spans="2:64" ht="20.25" customHeight="1">
      <c r="B54" s="12">
        <f>((ROW()-17)+2)/3</f>
        <v>13</v>
      </c>
      <c r="C54" s="317"/>
      <c r="D54" s="324"/>
      <c r="E54" s="327"/>
      <c r="F54" s="333"/>
      <c r="G54" s="337"/>
      <c r="H54" s="63"/>
      <c r="I54" s="71"/>
      <c r="J54" s="79"/>
      <c r="K54" s="54"/>
      <c r="L54" s="94"/>
      <c r="M54" s="94"/>
      <c r="N54" s="64"/>
      <c r="O54" s="104"/>
      <c r="P54" s="111"/>
      <c r="Q54" s="118"/>
      <c r="R54" s="125"/>
      <c r="S54" s="130"/>
      <c r="T54" s="138" t="s">
        <v>44</v>
      </c>
      <c r="U54" s="147"/>
      <c r="V54" s="147"/>
      <c r="W54" s="160"/>
      <c r="X54" s="175"/>
      <c r="Y54" s="189"/>
      <c r="Z54" s="199"/>
      <c r="AA54" s="199"/>
      <c r="AB54" s="199"/>
      <c r="AC54" s="199"/>
      <c r="AD54" s="199"/>
      <c r="AE54" s="222"/>
      <c r="AF54" s="189"/>
      <c r="AG54" s="199"/>
      <c r="AH54" s="199"/>
      <c r="AI54" s="199"/>
      <c r="AJ54" s="199"/>
      <c r="AK54" s="199"/>
      <c r="AL54" s="222"/>
      <c r="AM54" s="189"/>
      <c r="AN54" s="199"/>
      <c r="AO54" s="199"/>
      <c r="AP54" s="199"/>
      <c r="AQ54" s="199"/>
      <c r="AR54" s="199"/>
      <c r="AS54" s="222"/>
      <c r="AT54" s="189"/>
      <c r="AU54" s="199"/>
      <c r="AV54" s="199"/>
      <c r="AW54" s="199"/>
      <c r="AX54" s="199"/>
      <c r="AY54" s="199"/>
      <c r="AZ54" s="222"/>
      <c r="BA54" s="189"/>
      <c r="BB54" s="199"/>
      <c r="BC54" s="246"/>
      <c r="BD54" s="255"/>
      <c r="BE54" s="260"/>
      <c r="BF54" s="269"/>
      <c r="BG54" s="276"/>
      <c r="BH54" s="282"/>
      <c r="BI54" s="111"/>
      <c r="BJ54" s="111"/>
      <c r="BK54" s="111"/>
      <c r="BL54" s="291"/>
    </row>
    <row r="55" spans="2:64" ht="20.25" customHeight="1">
      <c r="B55" s="10"/>
      <c r="C55" s="316"/>
      <c r="D55" s="323"/>
      <c r="E55" s="327"/>
      <c r="F55" s="333"/>
      <c r="G55" s="337"/>
      <c r="H55" s="63"/>
      <c r="I55" s="71"/>
      <c r="J55" s="79"/>
      <c r="K55" s="53"/>
      <c r="L55" s="93"/>
      <c r="M55" s="93"/>
      <c r="N55" s="63"/>
      <c r="O55" s="102"/>
      <c r="P55" s="109"/>
      <c r="Q55" s="116"/>
      <c r="R55" s="124" t="str">
        <f>G54&amp;I54</f>
        <v/>
      </c>
      <c r="S55" s="131"/>
      <c r="T55" s="136" t="s">
        <v>121</v>
      </c>
      <c r="U55" s="145"/>
      <c r="V55" s="145"/>
      <c r="W55" s="158"/>
      <c r="X55" s="173"/>
      <c r="Y55" s="187" t="str">
        <f>IF(Y54="","",VLOOKUP(Y54,'（従来型）シフト記号表'!$C$5:$W$46,21,FALSE))</f>
        <v/>
      </c>
      <c r="Z55" s="196" t="str">
        <f>IF(Z54="","",VLOOKUP(Z54,'（従来型）シフト記号表'!$C$5:$W$46,21,FALSE))</f>
        <v/>
      </c>
      <c r="AA55" s="196" t="str">
        <f>IF(AA54="","",VLOOKUP(AA54,'（従来型）シフト記号表'!$C$5:$W$46,21,FALSE))</f>
        <v/>
      </c>
      <c r="AB55" s="196" t="str">
        <f>IF(AB54="","",VLOOKUP(AB54,'（従来型）シフト記号表'!$C$5:$W$46,21,FALSE))</f>
        <v/>
      </c>
      <c r="AC55" s="196" t="str">
        <f>IF(AC54="","",VLOOKUP(AC54,'（従来型）シフト記号表'!$C$5:$W$46,21,FALSE))</f>
        <v/>
      </c>
      <c r="AD55" s="196" t="str">
        <f>IF(AD54="","",VLOOKUP(AD54,'（従来型）シフト記号表'!$C$5:$W$46,21,FALSE))</f>
        <v/>
      </c>
      <c r="AE55" s="220" t="str">
        <f>IF(AE54="","",VLOOKUP(AE54,'（従来型）シフト記号表'!$C$5:$W$46,21,FALSE))</f>
        <v/>
      </c>
      <c r="AF55" s="187" t="str">
        <f>IF(AF54="","",VLOOKUP(AF54,'（従来型）シフト記号表'!$C$5:$W$46,21,FALSE))</f>
        <v/>
      </c>
      <c r="AG55" s="196" t="str">
        <f>IF(AG54="","",VLOOKUP(AG54,'（従来型）シフト記号表'!$C$5:$W$46,21,FALSE))</f>
        <v/>
      </c>
      <c r="AH55" s="196" t="str">
        <f>IF(AH54="","",VLOOKUP(AH54,'（従来型）シフト記号表'!$C$5:$W$46,21,FALSE))</f>
        <v/>
      </c>
      <c r="AI55" s="196" t="str">
        <f>IF(AI54="","",VLOOKUP(AI54,'（従来型）シフト記号表'!$C$5:$W$46,21,FALSE))</f>
        <v/>
      </c>
      <c r="AJ55" s="196" t="str">
        <f>IF(AJ54="","",VLOOKUP(AJ54,'（従来型）シフト記号表'!$C$5:$W$46,21,FALSE))</f>
        <v/>
      </c>
      <c r="AK55" s="196" t="str">
        <f>IF(AK54="","",VLOOKUP(AK54,'（従来型）シフト記号表'!$C$5:$W$46,21,FALSE))</f>
        <v/>
      </c>
      <c r="AL55" s="220" t="str">
        <f>IF(AL54="","",VLOOKUP(AL54,'（従来型）シフト記号表'!$C$5:$W$46,21,FALSE))</f>
        <v/>
      </c>
      <c r="AM55" s="187" t="str">
        <f>IF(AM54="","",VLOOKUP(AM54,'（従来型）シフト記号表'!$C$5:$W$46,21,FALSE))</f>
        <v/>
      </c>
      <c r="AN55" s="196" t="str">
        <f>IF(AN54="","",VLOOKUP(AN54,'（従来型）シフト記号表'!$C$5:$W$46,21,FALSE))</f>
        <v/>
      </c>
      <c r="AO55" s="196" t="str">
        <f>IF(AO54="","",VLOOKUP(AO54,'（従来型）シフト記号表'!$C$5:$W$46,21,FALSE))</f>
        <v/>
      </c>
      <c r="AP55" s="196" t="str">
        <f>IF(AP54="","",VLOOKUP(AP54,'（従来型）シフト記号表'!$C$5:$W$46,21,FALSE))</f>
        <v/>
      </c>
      <c r="AQ55" s="196" t="str">
        <f>IF(AQ54="","",VLOOKUP(AQ54,'（従来型）シフト記号表'!$C$5:$W$46,21,FALSE))</f>
        <v/>
      </c>
      <c r="AR55" s="196" t="str">
        <f>IF(AR54="","",VLOOKUP(AR54,'（従来型）シフト記号表'!$C$5:$W$46,21,FALSE))</f>
        <v/>
      </c>
      <c r="AS55" s="220" t="str">
        <f>IF(AS54="","",VLOOKUP(AS54,'（従来型）シフト記号表'!$C$5:$W$46,21,FALSE))</f>
        <v/>
      </c>
      <c r="AT55" s="187" t="str">
        <f>IF(AT54="","",VLOOKUP(AT54,'（従来型）シフト記号表'!$C$5:$W$46,21,FALSE))</f>
        <v/>
      </c>
      <c r="AU55" s="196" t="str">
        <f>IF(AU54="","",VLOOKUP(AU54,'（従来型）シフト記号表'!$C$5:$W$46,21,FALSE))</f>
        <v/>
      </c>
      <c r="AV55" s="196" t="str">
        <f>IF(AV54="","",VLOOKUP(AV54,'（従来型）シフト記号表'!$C$5:$W$46,21,FALSE))</f>
        <v/>
      </c>
      <c r="AW55" s="196" t="str">
        <f>IF(AW54="","",VLOOKUP(AW54,'（従来型）シフト記号表'!$C$5:$W$46,21,FALSE))</f>
        <v/>
      </c>
      <c r="AX55" s="196" t="str">
        <f>IF(AX54="","",VLOOKUP(AX54,'（従来型）シフト記号表'!$C$5:$W$46,21,FALSE))</f>
        <v/>
      </c>
      <c r="AY55" s="196" t="str">
        <f>IF(AY54="","",VLOOKUP(AY54,'（従来型）シフト記号表'!$C$5:$W$46,21,FALSE))</f>
        <v/>
      </c>
      <c r="AZ55" s="220" t="str">
        <f>IF(AZ54="","",VLOOKUP(AZ54,'（従来型）シフト記号表'!$C$5:$W$46,21,FALSE))</f>
        <v/>
      </c>
      <c r="BA55" s="187" t="str">
        <f>IF(BA54="","",VLOOKUP(BA54,'（従来型）シフト記号表'!$C$5:$W$46,21,FALSE))</f>
        <v/>
      </c>
      <c r="BB55" s="196" t="str">
        <f>IF(BB54="","",VLOOKUP(BB54,'（従来型）シフト記号表'!$C$5:$W$46,21,FALSE))</f>
        <v/>
      </c>
      <c r="BC55" s="196" t="str">
        <f>IF(BC54="","",VLOOKUP(BC54,'（従来型）シフト記号表'!$C$5:$W$46,21,FALSE))</f>
        <v/>
      </c>
      <c r="BD55" s="253">
        <f>IF($BG$3="計画",SUM(Y55:AZ55),IF($BG$3="実績",SUM(Y55:BC55),""))</f>
        <v>0</v>
      </c>
      <c r="BE55" s="258"/>
      <c r="BF55" s="267">
        <f>IF($BG$3="計画",BD55/4,IF($BG$3="実績",(BD55/($P$10/7)),""))</f>
        <v>0</v>
      </c>
      <c r="BG55" s="274"/>
      <c r="BH55" s="280"/>
      <c r="BI55" s="109"/>
      <c r="BJ55" s="109"/>
      <c r="BK55" s="109"/>
      <c r="BL55" s="289"/>
    </row>
    <row r="56" spans="2:64" ht="20.25" customHeight="1">
      <c r="B56" s="11"/>
      <c r="C56" s="316"/>
      <c r="D56" s="323"/>
      <c r="E56" s="327"/>
      <c r="F56" s="333"/>
      <c r="G56" s="338"/>
      <c r="H56" s="65"/>
      <c r="I56" s="73"/>
      <c r="J56" s="81"/>
      <c r="K56" s="55"/>
      <c r="L56" s="95"/>
      <c r="M56" s="95"/>
      <c r="N56" s="65"/>
      <c r="O56" s="103"/>
      <c r="P56" s="110"/>
      <c r="Q56" s="117"/>
      <c r="R56" s="126"/>
      <c r="S56" s="132" t="str">
        <f>G54&amp;I54</f>
        <v/>
      </c>
      <c r="T56" s="139" t="s">
        <v>162</v>
      </c>
      <c r="U56" s="150"/>
      <c r="V56" s="150"/>
      <c r="W56" s="163"/>
      <c r="X56" s="179"/>
      <c r="Y56" s="188" t="str">
        <f>IF(Y54="","",VLOOKUP(Y54,'（従来型）シフト記号表'!$C$5:$Y$46,23,FALSE))</f>
        <v/>
      </c>
      <c r="Z56" s="197" t="str">
        <f>IF(Z54="","",VLOOKUP(Z54,'（従来型）シフト記号表'!$C$5:$Y$46,23,FALSE))</f>
        <v/>
      </c>
      <c r="AA56" s="197" t="str">
        <f>IF(AA54="","",VLOOKUP(AA54,'（従来型）シフト記号表'!$C$5:$Y$46,23,FALSE))</f>
        <v/>
      </c>
      <c r="AB56" s="197" t="str">
        <f>IF(AB54="","",VLOOKUP(AB54,'（従来型）シフト記号表'!$C$5:$Y$46,23,FALSE))</f>
        <v/>
      </c>
      <c r="AC56" s="197" t="str">
        <f>IF(AC54="","",VLOOKUP(AC54,'（従来型）シフト記号表'!$C$5:$Y$46,23,FALSE))</f>
        <v/>
      </c>
      <c r="AD56" s="197" t="str">
        <f>IF(AD54="","",VLOOKUP(AD54,'（従来型）シフト記号表'!$C$5:$Y$46,23,FALSE))</f>
        <v/>
      </c>
      <c r="AE56" s="221" t="str">
        <f>IF(AE54="","",VLOOKUP(AE54,'（従来型）シフト記号表'!$C$5:$Y$46,23,FALSE))</f>
        <v/>
      </c>
      <c r="AF56" s="188" t="str">
        <f>IF(AF54="","",VLOOKUP(AF54,'（従来型）シフト記号表'!$C$5:$Y$46,23,FALSE))</f>
        <v/>
      </c>
      <c r="AG56" s="197" t="str">
        <f>IF(AG54="","",VLOOKUP(AG54,'（従来型）シフト記号表'!$C$5:$Y$46,23,FALSE))</f>
        <v/>
      </c>
      <c r="AH56" s="197" t="str">
        <f>IF(AH54="","",VLOOKUP(AH54,'（従来型）シフト記号表'!$C$5:$Y$46,23,FALSE))</f>
        <v/>
      </c>
      <c r="AI56" s="197" t="str">
        <f>IF(AI54="","",VLOOKUP(AI54,'（従来型）シフト記号表'!$C$5:$Y$46,23,FALSE))</f>
        <v/>
      </c>
      <c r="AJ56" s="197" t="str">
        <f>IF(AJ54="","",VLOOKUP(AJ54,'（従来型）シフト記号表'!$C$5:$Y$46,23,FALSE))</f>
        <v/>
      </c>
      <c r="AK56" s="197" t="str">
        <f>IF(AK54="","",VLOOKUP(AK54,'（従来型）シフト記号表'!$C$5:$Y$46,23,FALSE))</f>
        <v/>
      </c>
      <c r="AL56" s="221" t="str">
        <f>IF(AL54="","",VLOOKUP(AL54,'（従来型）シフト記号表'!$C$5:$Y$46,23,FALSE))</f>
        <v/>
      </c>
      <c r="AM56" s="188" t="str">
        <f>IF(AM54="","",VLOOKUP(AM54,'（従来型）シフト記号表'!$C$5:$Y$46,23,FALSE))</f>
        <v/>
      </c>
      <c r="AN56" s="197" t="str">
        <f>IF(AN54="","",VLOOKUP(AN54,'（従来型）シフト記号表'!$C$5:$Y$46,23,FALSE))</f>
        <v/>
      </c>
      <c r="AO56" s="197" t="str">
        <f>IF(AO54="","",VLOOKUP(AO54,'（従来型）シフト記号表'!$C$5:$Y$46,23,FALSE))</f>
        <v/>
      </c>
      <c r="AP56" s="197" t="str">
        <f>IF(AP54="","",VLOOKUP(AP54,'（従来型）シフト記号表'!$C$5:$Y$46,23,FALSE))</f>
        <v/>
      </c>
      <c r="AQ56" s="197" t="str">
        <f>IF(AQ54="","",VLOOKUP(AQ54,'（従来型）シフト記号表'!$C$5:$Y$46,23,FALSE))</f>
        <v/>
      </c>
      <c r="AR56" s="197" t="str">
        <f>IF(AR54="","",VLOOKUP(AR54,'（従来型）シフト記号表'!$C$5:$Y$46,23,FALSE))</f>
        <v/>
      </c>
      <c r="AS56" s="221" t="str">
        <f>IF(AS54="","",VLOOKUP(AS54,'（従来型）シフト記号表'!$C$5:$Y$46,23,FALSE))</f>
        <v/>
      </c>
      <c r="AT56" s="188" t="str">
        <f>IF(AT54="","",VLOOKUP(AT54,'（従来型）シフト記号表'!$C$5:$Y$46,23,FALSE))</f>
        <v/>
      </c>
      <c r="AU56" s="197" t="str">
        <f>IF(AU54="","",VLOOKUP(AU54,'（従来型）シフト記号表'!$C$5:$Y$46,23,FALSE))</f>
        <v/>
      </c>
      <c r="AV56" s="197" t="str">
        <f>IF(AV54="","",VLOOKUP(AV54,'（従来型）シフト記号表'!$C$5:$Y$46,23,FALSE))</f>
        <v/>
      </c>
      <c r="AW56" s="197" t="str">
        <f>IF(AW54="","",VLOOKUP(AW54,'（従来型）シフト記号表'!$C$5:$Y$46,23,FALSE))</f>
        <v/>
      </c>
      <c r="AX56" s="197" t="str">
        <f>IF(AX54="","",VLOOKUP(AX54,'（従来型）シフト記号表'!$C$5:$Y$46,23,FALSE))</f>
        <v/>
      </c>
      <c r="AY56" s="197" t="str">
        <f>IF(AY54="","",VLOOKUP(AY54,'（従来型）シフト記号表'!$C$5:$Y$46,23,FALSE))</f>
        <v/>
      </c>
      <c r="AZ56" s="221" t="str">
        <f>IF(AZ54="","",VLOOKUP(AZ54,'（従来型）シフト記号表'!$C$5:$Y$46,23,FALSE))</f>
        <v/>
      </c>
      <c r="BA56" s="188" t="str">
        <f>IF(BA54="","",VLOOKUP(BA54,'（従来型）シフト記号表'!$C$5:$Y$46,23,FALSE))</f>
        <v/>
      </c>
      <c r="BB56" s="197" t="str">
        <f>IF(BB54="","",VLOOKUP(BB54,'（従来型）シフト記号表'!$C$5:$Y$46,23,FALSE))</f>
        <v/>
      </c>
      <c r="BC56" s="197" t="str">
        <f>IF(BC54="","",VLOOKUP(BC54,'（従来型）シフト記号表'!$C$5:$Y$46,23,FALSE))</f>
        <v/>
      </c>
      <c r="BD56" s="254">
        <f>IF($BG$3="計画",SUM(Y56:AZ56),IF($BG$3="実績",SUM(Y56:BC56),""))</f>
        <v>0</v>
      </c>
      <c r="BE56" s="259"/>
      <c r="BF56" s="268">
        <f>IF($BG$3="計画",BD56/4,IF($BG$3="実績",(BD56/($P$10/7)),""))</f>
        <v>0</v>
      </c>
      <c r="BG56" s="275"/>
      <c r="BH56" s="281"/>
      <c r="BI56" s="110"/>
      <c r="BJ56" s="110"/>
      <c r="BK56" s="110"/>
      <c r="BL56" s="290"/>
    </row>
    <row r="57" spans="2:64" ht="20.25" customHeight="1">
      <c r="B57" s="12">
        <f>((ROW()-17)+2)/3</f>
        <v>14</v>
      </c>
      <c r="C57" s="317"/>
      <c r="D57" s="324"/>
      <c r="E57" s="327"/>
      <c r="F57" s="333"/>
      <c r="G57" s="337"/>
      <c r="H57" s="63"/>
      <c r="I57" s="71"/>
      <c r="J57" s="79"/>
      <c r="K57" s="54"/>
      <c r="L57" s="94"/>
      <c r="M57" s="94"/>
      <c r="N57" s="64"/>
      <c r="O57" s="104"/>
      <c r="P57" s="111"/>
      <c r="Q57" s="118"/>
      <c r="R57" s="125"/>
      <c r="S57" s="130"/>
      <c r="T57" s="138" t="s">
        <v>44</v>
      </c>
      <c r="U57" s="147"/>
      <c r="V57" s="147"/>
      <c r="W57" s="160"/>
      <c r="X57" s="175"/>
      <c r="Y57" s="189"/>
      <c r="Z57" s="199"/>
      <c r="AA57" s="199"/>
      <c r="AB57" s="199"/>
      <c r="AC57" s="199"/>
      <c r="AD57" s="199"/>
      <c r="AE57" s="222"/>
      <c r="AF57" s="189"/>
      <c r="AG57" s="199"/>
      <c r="AH57" s="199"/>
      <c r="AI57" s="199"/>
      <c r="AJ57" s="199"/>
      <c r="AK57" s="199"/>
      <c r="AL57" s="222"/>
      <c r="AM57" s="189"/>
      <c r="AN57" s="199"/>
      <c r="AO57" s="199"/>
      <c r="AP57" s="199"/>
      <c r="AQ57" s="199"/>
      <c r="AR57" s="199"/>
      <c r="AS57" s="222"/>
      <c r="AT57" s="189"/>
      <c r="AU57" s="199"/>
      <c r="AV57" s="199"/>
      <c r="AW57" s="199"/>
      <c r="AX57" s="199"/>
      <c r="AY57" s="199"/>
      <c r="AZ57" s="222"/>
      <c r="BA57" s="189"/>
      <c r="BB57" s="199"/>
      <c r="BC57" s="246"/>
      <c r="BD57" s="255"/>
      <c r="BE57" s="260"/>
      <c r="BF57" s="269"/>
      <c r="BG57" s="276"/>
      <c r="BH57" s="282"/>
      <c r="BI57" s="111"/>
      <c r="BJ57" s="111"/>
      <c r="BK57" s="111"/>
      <c r="BL57" s="291"/>
    </row>
    <row r="58" spans="2:64" ht="20.25" customHeight="1">
      <c r="B58" s="10"/>
      <c r="C58" s="316"/>
      <c r="D58" s="323"/>
      <c r="E58" s="327"/>
      <c r="F58" s="333"/>
      <c r="G58" s="337"/>
      <c r="H58" s="63"/>
      <c r="I58" s="71"/>
      <c r="J58" s="79"/>
      <c r="K58" s="53"/>
      <c r="L58" s="93"/>
      <c r="M58" s="93"/>
      <c r="N58" s="63"/>
      <c r="O58" s="102"/>
      <c r="P58" s="109"/>
      <c r="Q58" s="116"/>
      <c r="R58" s="124" t="str">
        <f>G57&amp;I57</f>
        <v/>
      </c>
      <c r="S58" s="131"/>
      <c r="T58" s="136" t="s">
        <v>121</v>
      </c>
      <c r="U58" s="145"/>
      <c r="V58" s="145"/>
      <c r="W58" s="158"/>
      <c r="X58" s="173"/>
      <c r="Y58" s="187" t="str">
        <f>IF(Y57="","",VLOOKUP(Y57,'（従来型）シフト記号表'!$C$5:$W$46,21,FALSE))</f>
        <v/>
      </c>
      <c r="Z58" s="196" t="str">
        <f>IF(Z57="","",VLOOKUP(Z57,'（従来型）シフト記号表'!$C$5:$W$46,21,FALSE))</f>
        <v/>
      </c>
      <c r="AA58" s="196" t="str">
        <f>IF(AA57="","",VLOOKUP(AA57,'（従来型）シフト記号表'!$C$5:$W$46,21,FALSE))</f>
        <v/>
      </c>
      <c r="AB58" s="196" t="str">
        <f>IF(AB57="","",VLOOKUP(AB57,'（従来型）シフト記号表'!$C$5:$W$46,21,FALSE))</f>
        <v/>
      </c>
      <c r="AC58" s="196" t="str">
        <f>IF(AC57="","",VLOOKUP(AC57,'（従来型）シフト記号表'!$C$5:$W$46,21,FALSE))</f>
        <v/>
      </c>
      <c r="AD58" s="196" t="str">
        <f>IF(AD57="","",VLOOKUP(AD57,'（従来型）シフト記号表'!$C$5:$W$46,21,FALSE))</f>
        <v/>
      </c>
      <c r="AE58" s="220" t="str">
        <f>IF(AE57="","",VLOOKUP(AE57,'（従来型）シフト記号表'!$C$5:$W$46,21,FALSE))</f>
        <v/>
      </c>
      <c r="AF58" s="187" t="str">
        <f>IF(AF57="","",VLOOKUP(AF57,'（従来型）シフト記号表'!$C$5:$W$46,21,FALSE))</f>
        <v/>
      </c>
      <c r="AG58" s="196" t="str">
        <f>IF(AG57="","",VLOOKUP(AG57,'（従来型）シフト記号表'!$C$5:$W$46,21,FALSE))</f>
        <v/>
      </c>
      <c r="AH58" s="196" t="str">
        <f>IF(AH57="","",VLOOKUP(AH57,'（従来型）シフト記号表'!$C$5:$W$46,21,FALSE))</f>
        <v/>
      </c>
      <c r="AI58" s="196" t="str">
        <f>IF(AI57="","",VLOOKUP(AI57,'（従来型）シフト記号表'!$C$5:$W$46,21,FALSE))</f>
        <v/>
      </c>
      <c r="AJ58" s="196" t="str">
        <f>IF(AJ57="","",VLOOKUP(AJ57,'（従来型）シフト記号表'!$C$5:$W$46,21,FALSE))</f>
        <v/>
      </c>
      <c r="AK58" s="196" t="str">
        <f>IF(AK57="","",VLOOKUP(AK57,'（従来型）シフト記号表'!$C$5:$W$46,21,FALSE))</f>
        <v/>
      </c>
      <c r="AL58" s="220" t="str">
        <f>IF(AL57="","",VLOOKUP(AL57,'（従来型）シフト記号表'!$C$5:$W$46,21,FALSE))</f>
        <v/>
      </c>
      <c r="AM58" s="187" t="str">
        <f>IF(AM57="","",VLOOKUP(AM57,'（従来型）シフト記号表'!$C$5:$W$46,21,FALSE))</f>
        <v/>
      </c>
      <c r="AN58" s="196" t="str">
        <f>IF(AN57="","",VLOOKUP(AN57,'（従来型）シフト記号表'!$C$5:$W$46,21,FALSE))</f>
        <v/>
      </c>
      <c r="AO58" s="196" t="str">
        <f>IF(AO57="","",VLOOKUP(AO57,'（従来型）シフト記号表'!$C$5:$W$46,21,FALSE))</f>
        <v/>
      </c>
      <c r="AP58" s="196" t="str">
        <f>IF(AP57="","",VLOOKUP(AP57,'（従来型）シフト記号表'!$C$5:$W$46,21,FALSE))</f>
        <v/>
      </c>
      <c r="AQ58" s="196" t="str">
        <f>IF(AQ57="","",VLOOKUP(AQ57,'（従来型）シフト記号表'!$C$5:$W$46,21,FALSE))</f>
        <v/>
      </c>
      <c r="AR58" s="196" t="str">
        <f>IF(AR57="","",VLOOKUP(AR57,'（従来型）シフト記号表'!$C$5:$W$46,21,FALSE))</f>
        <v/>
      </c>
      <c r="AS58" s="220" t="str">
        <f>IF(AS57="","",VLOOKUP(AS57,'（従来型）シフト記号表'!$C$5:$W$46,21,FALSE))</f>
        <v/>
      </c>
      <c r="AT58" s="187" t="str">
        <f>IF(AT57="","",VLOOKUP(AT57,'（従来型）シフト記号表'!$C$5:$W$46,21,FALSE))</f>
        <v/>
      </c>
      <c r="AU58" s="196" t="str">
        <f>IF(AU57="","",VLOOKUP(AU57,'（従来型）シフト記号表'!$C$5:$W$46,21,FALSE))</f>
        <v/>
      </c>
      <c r="AV58" s="196" t="str">
        <f>IF(AV57="","",VLOOKUP(AV57,'（従来型）シフト記号表'!$C$5:$W$46,21,FALSE))</f>
        <v/>
      </c>
      <c r="AW58" s="196" t="str">
        <f>IF(AW57="","",VLOOKUP(AW57,'（従来型）シフト記号表'!$C$5:$W$46,21,FALSE))</f>
        <v/>
      </c>
      <c r="AX58" s="196" t="str">
        <f>IF(AX57="","",VLOOKUP(AX57,'（従来型）シフト記号表'!$C$5:$W$46,21,FALSE))</f>
        <v/>
      </c>
      <c r="AY58" s="196" t="str">
        <f>IF(AY57="","",VLOOKUP(AY57,'（従来型）シフト記号表'!$C$5:$W$46,21,FALSE))</f>
        <v/>
      </c>
      <c r="AZ58" s="220" t="str">
        <f>IF(AZ57="","",VLOOKUP(AZ57,'（従来型）シフト記号表'!$C$5:$W$46,21,FALSE))</f>
        <v/>
      </c>
      <c r="BA58" s="187" t="str">
        <f>IF(BA57="","",VLOOKUP(BA57,'（従来型）シフト記号表'!$C$5:$W$46,21,FALSE))</f>
        <v/>
      </c>
      <c r="BB58" s="196" t="str">
        <f>IF(BB57="","",VLOOKUP(BB57,'（従来型）シフト記号表'!$C$5:$W$46,21,FALSE))</f>
        <v/>
      </c>
      <c r="BC58" s="196" t="str">
        <f>IF(BC57="","",VLOOKUP(BC57,'（従来型）シフト記号表'!$C$5:$W$46,21,FALSE))</f>
        <v/>
      </c>
      <c r="BD58" s="253">
        <f>IF($BG$3="計画",SUM(Y58:AZ58),IF($BG$3="実績",SUM(Y58:BC58),""))</f>
        <v>0</v>
      </c>
      <c r="BE58" s="258"/>
      <c r="BF58" s="267">
        <f>IF($BG$3="計画",BD58/4,IF($BG$3="実績",(BD58/($P$10/7)),""))</f>
        <v>0</v>
      </c>
      <c r="BG58" s="274"/>
      <c r="BH58" s="280"/>
      <c r="BI58" s="109"/>
      <c r="BJ58" s="109"/>
      <c r="BK58" s="109"/>
      <c r="BL58" s="289"/>
    </row>
    <row r="59" spans="2:64" ht="20.25" customHeight="1">
      <c r="B59" s="11"/>
      <c r="C59" s="316"/>
      <c r="D59" s="323"/>
      <c r="E59" s="327"/>
      <c r="F59" s="333"/>
      <c r="G59" s="338"/>
      <c r="H59" s="65"/>
      <c r="I59" s="73"/>
      <c r="J59" s="81"/>
      <c r="K59" s="55"/>
      <c r="L59" s="95"/>
      <c r="M59" s="95"/>
      <c r="N59" s="65"/>
      <c r="O59" s="103"/>
      <c r="P59" s="110"/>
      <c r="Q59" s="117"/>
      <c r="R59" s="126"/>
      <c r="S59" s="132" t="str">
        <f>G57&amp;I57</f>
        <v/>
      </c>
      <c r="T59" s="139" t="s">
        <v>162</v>
      </c>
      <c r="U59" s="150"/>
      <c r="V59" s="150"/>
      <c r="W59" s="163"/>
      <c r="X59" s="179"/>
      <c r="Y59" s="188" t="str">
        <f>IF(Y57="","",VLOOKUP(Y57,'（従来型）シフト記号表'!$C$5:$Y$46,23,FALSE))</f>
        <v/>
      </c>
      <c r="Z59" s="197" t="str">
        <f>IF(Z57="","",VLOOKUP(Z57,'（従来型）シフト記号表'!$C$5:$Y$46,23,FALSE))</f>
        <v/>
      </c>
      <c r="AA59" s="197" t="str">
        <f>IF(AA57="","",VLOOKUP(AA57,'（従来型）シフト記号表'!$C$5:$Y$46,23,FALSE))</f>
        <v/>
      </c>
      <c r="AB59" s="197" t="str">
        <f>IF(AB57="","",VLOOKUP(AB57,'（従来型）シフト記号表'!$C$5:$Y$46,23,FALSE))</f>
        <v/>
      </c>
      <c r="AC59" s="197" t="str">
        <f>IF(AC57="","",VLOOKUP(AC57,'（従来型）シフト記号表'!$C$5:$Y$46,23,FALSE))</f>
        <v/>
      </c>
      <c r="AD59" s="197" t="str">
        <f>IF(AD57="","",VLOOKUP(AD57,'（従来型）シフト記号表'!$C$5:$Y$46,23,FALSE))</f>
        <v/>
      </c>
      <c r="AE59" s="221" t="str">
        <f>IF(AE57="","",VLOOKUP(AE57,'（従来型）シフト記号表'!$C$5:$Y$46,23,FALSE))</f>
        <v/>
      </c>
      <c r="AF59" s="188" t="str">
        <f>IF(AF57="","",VLOOKUP(AF57,'（従来型）シフト記号表'!$C$5:$Y$46,23,FALSE))</f>
        <v/>
      </c>
      <c r="AG59" s="197" t="str">
        <f>IF(AG57="","",VLOOKUP(AG57,'（従来型）シフト記号表'!$C$5:$Y$46,23,FALSE))</f>
        <v/>
      </c>
      <c r="AH59" s="197" t="str">
        <f>IF(AH57="","",VLOOKUP(AH57,'（従来型）シフト記号表'!$C$5:$Y$46,23,FALSE))</f>
        <v/>
      </c>
      <c r="AI59" s="197" t="str">
        <f>IF(AI57="","",VLOOKUP(AI57,'（従来型）シフト記号表'!$C$5:$Y$46,23,FALSE))</f>
        <v/>
      </c>
      <c r="AJ59" s="197" t="str">
        <f>IF(AJ57="","",VLOOKUP(AJ57,'（従来型）シフト記号表'!$C$5:$Y$46,23,FALSE))</f>
        <v/>
      </c>
      <c r="AK59" s="197" t="str">
        <f>IF(AK57="","",VLOOKUP(AK57,'（従来型）シフト記号表'!$C$5:$Y$46,23,FALSE))</f>
        <v/>
      </c>
      <c r="AL59" s="221" t="str">
        <f>IF(AL57="","",VLOOKUP(AL57,'（従来型）シフト記号表'!$C$5:$Y$46,23,FALSE))</f>
        <v/>
      </c>
      <c r="AM59" s="188" t="str">
        <f>IF(AM57="","",VLOOKUP(AM57,'（従来型）シフト記号表'!$C$5:$Y$46,23,FALSE))</f>
        <v/>
      </c>
      <c r="AN59" s="197" t="str">
        <f>IF(AN57="","",VLOOKUP(AN57,'（従来型）シフト記号表'!$C$5:$Y$46,23,FALSE))</f>
        <v/>
      </c>
      <c r="AO59" s="197" t="str">
        <f>IF(AO57="","",VLOOKUP(AO57,'（従来型）シフト記号表'!$C$5:$Y$46,23,FALSE))</f>
        <v/>
      </c>
      <c r="AP59" s="197" t="str">
        <f>IF(AP57="","",VLOOKUP(AP57,'（従来型）シフト記号表'!$C$5:$Y$46,23,FALSE))</f>
        <v/>
      </c>
      <c r="AQ59" s="197" t="str">
        <f>IF(AQ57="","",VLOOKUP(AQ57,'（従来型）シフト記号表'!$C$5:$Y$46,23,FALSE))</f>
        <v/>
      </c>
      <c r="AR59" s="197" t="str">
        <f>IF(AR57="","",VLOOKUP(AR57,'（従来型）シフト記号表'!$C$5:$Y$46,23,FALSE))</f>
        <v/>
      </c>
      <c r="AS59" s="221" t="str">
        <f>IF(AS57="","",VLOOKUP(AS57,'（従来型）シフト記号表'!$C$5:$Y$46,23,FALSE))</f>
        <v/>
      </c>
      <c r="AT59" s="188" t="str">
        <f>IF(AT57="","",VLOOKUP(AT57,'（従来型）シフト記号表'!$C$5:$Y$46,23,FALSE))</f>
        <v/>
      </c>
      <c r="AU59" s="197" t="str">
        <f>IF(AU57="","",VLOOKUP(AU57,'（従来型）シフト記号表'!$C$5:$Y$46,23,FALSE))</f>
        <v/>
      </c>
      <c r="AV59" s="197" t="str">
        <f>IF(AV57="","",VLOOKUP(AV57,'（従来型）シフト記号表'!$C$5:$Y$46,23,FALSE))</f>
        <v/>
      </c>
      <c r="AW59" s="197" t="str">
        <f>IF(AW57="","",VLOOKUP(AW57,'（従来型）シフト記号表'!$C$5:$Y$46,23,FALSE))</f>
        <v/>
      </c>
      <c r="AX59" s="197" t="str">
        <f>IF(AX57="","",VLOOKUP(AX57,'（従来型）シフト記号表'!$C$5:$Y$46,23,FALSE))</f>
        <v/>
      </c>
      <c r="AY59" s="197" t="str">
        <f>IF(AY57="","",VLOOKUP(AY57,'（従来型）シフト記号表'!$C$5:$Y$46,23,FALSE))</f>
        <v/>
      </c>
      <c r="AZ59" s="221" t="str">
        <f>IF(AZ57="","",VLOOKUP(AZ57,'（従来型）シフト記号表'!$C$5:$Y$46,23,FALSE))</f>
        <v/>
      </c>
      <c r="BA59" s="188" t="str">
        <f>IF(BA57="","",VLOOKUP(BA57,'（従来型）シフト記号表'!$C$5:$Y$46,23,FALSE))</f>
        <v/>
      </c>
      <c r="BB59" s="197" t="str">
        <f>IF(BB57="","",VLOOKUP(BB57,'（従来型）シフト記号表'!$C$5:$Y$46,23,FALSE))</f>
        <v/>
      </c>
      <c r="BC59" s="197" t="str">
        <f>IF(BC57="","",VLOOKUP(BC57,'（従来型）シフト記号表'!$C$5:$Y$46,23,FALSE))</f>
        <v/>
      </c>
      <c r="BD59" s="254">
        <f>IF($BG$3="計画",SUM(Y59:AZ59),IF($BG$3="実績",SUM(Y59:BC59),""))</f>
        <v>0</v>
      </c>
      <c r="BE59" s="259"/>
      <c r="BF59" s="268">
        <f>IF($BG$3="計画",BD59/4,IF($BG$3="実績",(BD59/($P$10/7)),""))</f>
        <v>0</v>
      </c>
      <c r="BG59" s="275"/>
      <c r="BH59" s="281"/>
      <c r="BI59" s="110"/>
      <c r="BJ59" s="110"/>
      <c r="BK59" s="110"/>
      <c r="BL59" s="290"/>
    </row>
    <row r="60" spans="2:64" ht="20.25" customHeight="1">
      <c r="B60" s="12">
        <f>((ROW()-17)+2)/3</f>
        <v>15</v>
      </c>
      <c r="C60" s="317"/>
      <c r="D60" s="324"/>
      <c r="E60" s="327"/>
      <c r="F60" s="333"/>
      <c r="G60" s="337"/>
      <c r="H60" s="63"/>
      <c r="I60" s="71"/>
      <c r="J60" s="79"/>
      <c r="K60" s="54"/>
      <c r="L60" s="94"/>
      <c r="M60" s="94"/>
      <c r="N60" s="64"/>
      <c r="O60" s="104"/>
      <c r="P60" s="111"/>
      <c r="Q60" s="118"/>
      <c r="R60" s="125"/>
      <c r="S60" s="130"/>
      <c r="T60" s="138" t="s">
        <v>44</v>
      </c>
      <c r="U60" s="148"/>
      <c r="V60" s="148"/>
      <c r="W60" s="161"/>
      <c r="X60" s="178"/>
      <c r="Y60" s="189"/>
      <c r="Z60" s="199"/>
      <c r="AA60" s="199"/>
      <c r="AB60" s="199"/>
      <c r="AC60" s="199"/>
      <c r="AD60" s="199"/>
      <c r="AE60" s="222"/>
      <c r="AF60" s="189"/>
      <c r="AG60" s="199"/>
      <c r="AH60" s="199"/>
      <c r="AI60" s="199"/>
      <c r="AJ60" s="199"/>
      <c r="AK60" s="199"/>
      <c r="AL60" s="222"/>
      <c r="AM60" s="189"/>
      <c r="AN60" s="199"/>
      <c r="AO60" s="199"/>
      <c r="AP60" s="199"/>
      <c r="AQ60" s="199"/>
      <c r="AR60" s="199"/>
      <c r="AS60" s="222"/>
      <c r="AT60" s="189"/>
      <c r="AU60" s="199"/>
      <c r="AV60" s="199"/>
      <c r="AW60" s="199"/>
      <c r="AX60" s="199"/>
      <c r="AY60" s="199"/>
      <c r="AZ60" s="222"/>
      <c r="BA60" s="189"/>
      <c r="BB60" s="199"/>
      <c r="BC60" s="246"/>
      <c r="BD60" s="255"/>
      <c r="BE60" s="260"/>
      <c r="BF60" s="269"/>
      <c r="BG60" s="276"/>
      <c r="BH60" s="282"/>
      <c r="BI60" s="111"/>
      <c r="BJ60" s="111"/>
      <c r="BK60" s="111"/>
      <c r="BL60" s="291"/>
    </row>
    <row r="61" spans="2:64" ht="20.25" customHeight="1">
      <c r="B61" s="10"/>
      <c r="C61" s="316"/>
      <c r="D61" s="323"/>
      <c r="E61" s="327"/>
      <c r="F61" s="333"/>
      <c r="G61" s="337"/>
      <c r="H61" s="63"/>
      <c r="I61" s="71"/>
      <c r="J61" s="79"/>
      <c r="K61" s="53"/>
      <c r="L61" s="93"/>
      <c r="M61" s="93"/>
      <c r="N61" s="63"/>
      <c r="O61" s="102"/>
      <c r="P61" s="109"/>
      <c r="Q61" s="116"/>
      <c r="R61" s="124" t="str">
        <f>G60&amp;I60</f>
        <v/>
      </c>
      <c r="S61" s="131"/>
      <c r="T61" s="136" t="s">
        <v>121</v>
      </c>
      <c r="U61" s="145"/>
      <c r="V61" s="145"/>
      <c r="W61" s="158"/>
      <c r="X61" s="173"/>
      <c r="Y61" s="187" t="str">
        <f>IF(Y60="","",VLOOKUP(Y60,'（従来型）シフト記号表'!$C$5:$W$46,21,FALSE))</f>
        <v/>
      </c>
      <c r="Z61" s="196" t="str">
        <f>IF(Z60="","",VLOOKUP(Z60,'（従来型）シフト記号表'!$C$5:$W$46,21,FALSE))</f>
        <v/>
      </c>
      <c r="AA61" s="196" t="str">
        <f>IF(AA60="","",VLOOKUP(AA60,'（従来型）シフト記号表'!$C$5:$W$46,21,FALSE))</f>
        <v/>
      </c>
      <c r="AB61" s="196" t="str">
        <f>IF(AB60="","",VLOOKUP(AB60,'（従来型）シフト記号表'!$C$5:$W$46,21,FALSE))</f>
        <v/>
      </c>
      <c r="AC61" s="196" t="str">
        <f>IF(AC60="","",VLOOKUP(AC60,'（従来型）シフト記号表'!$C$5:$W$46,21,FALSE))</f>
        <v/>
      </c>
      <c r="AD61" s="196" t="str">
        <f>IF(AD60="","",VLOOKUP(AD60,'（従来型）シフト記号表'!$C$5:$W$46,21,FALSE))</f>
        <v/>
      </c>
      <c r="AE61" s="220" t="str">
        <f>IF(AE60="","",VLOOKUP(AE60,'（従来型）シフト記号表'!$C$5:$W$46,21,FALSE))</f>
        <v/>
      </c>
      <c r="AF61" s="187" t="str">
        <f>IF(AF60="","",VLOOKUP(AF60,'（従来型）シフト記号表'!$C$5:$W$46,21,FALSE))</f>
        <v/>
      </c>
      <c r="AG61" s="196" t="str">
        <f>IF(AG60="","",VLOOKUP(AG60,'（従来型）シフト記号表'!$C$5:$W$46,21,FALSE))</f>
        <v/>
      </c>
      <c r="AH61" s="196" t="str">
        <f>IF(AH60="","",VLOOKUP(AH60,'（従来型）シフト記号表'!$C$5:$W$46,21,FALSE))</f>
        <v/>
      </c>
      <c r="AI61" s="196" t="str">
        <f>IF(AI60="","",VLOOKUP(AI60,'（従来型）シフト記号表'!$C$5:$W$46,21,FALSE))</f>
        <v/>
      </c>
      <c r="AJ61" s="196" t="str">
        <f>IF(AJ60="","",VLOOKUP(AJ60,'（従来型）シフト記号表'!$C$5:$W$46,21,FALSE))</f>
        <v/>
      </c>
      <c r="AK61" s="196" t="str">
        <f>IF(AK60="","",VLOOKUP(AK60,'（従来型）シフト記号表'!$C$5:$W$46,21,FALSE))</f>
        <v/>
      </c>
      <c r="AL61" s="220" t="str">
        <f>IF(AL60="","",VLOOKUP(AL60,'（従来型）シフト記号表'!$C$5:$W$46,21,FALSE))</f>
        <v/>
      </c>
      <c r="AM61" s="187" t="str">
        <f>IF(AM60="","",VLOOKUP(AM60,'（従来型）シフト記号表'!$C$5:$W$46,21,FALSE))</f>
        <v/>
      </c>
      <c r="AN61" s="196" t="str">
        <f>IF(AN60="","",VLOOKUP(AN60,'（従来型）シフト記号表'!$C$5:$W$46,21,FALSE))</f>
        <v/>
      </c>
      <c r="AO61" s="196" t="str">
        <f>IF(AO60="","",VLOOKUP(AO60,'（従来型）シフト記号表'!$C$5:$W$46,21,FALSE))</f>
        <v/>
      </c>
      <c r="AP61" s="196" t="str">
        <f>IF(AP60="","",VLOOKUP(AP60,'（従来型）シフト記号表'!$C$5:$W$46,21,FALSE))</f>
        <v/>
      </c>
      <c r="AQ61" s="196" t="str">
        <f>IF(AQ60="","",VLOOKUP(AQ60,'（従来型）シフト記号表'!$C$5:$W$46,21,FALSE))</f>
        <v/>
      </c>
      <c r="AR61" s="196" t="str">
        <f>IF(AR60="","",VLOOKUP(AR60,'（従来型）シフト記号表'!$C$5:$W$46,21,FALSE))</f>
        <v/>
      </c>
      <c r="AS61" s="220" t="str">
        <f>IF(AS60="","",VLOOKUP(AS60,'（従来型）シフト記号表'!$C$5:$W$46,21,FALSE))</f>
        <v/>
      </c>
      <c r="AT61" s="187" t="str">
        <f>IF(AT60="","",VLOOKUP(AT60,'（従来型）シフト記号表'!$C$5:$W$46,21,FALSE))</f>
        <v/>
      </c>
      <c r="AU61" s="196" t="str">
        <f>IF(AU60="","",VLOOKUP(AU60,'（従来型）シフト記号表'!$C$5:$W$46,21,FALSE))</f>
        <v/>
      </c>
      <c r="AV61" s="196" t="str">
        <f>IF(AV60="","",VLOOKUP(AV60,'（従来型）シフト記号表'!$C$5:$W$46,21,FALSE))</f>
        <v/>
      </c>
      <c r="AW61" s="196" t="str">
        <f>IF(AW60="","",VLOOKUP(AW60,'（従来型）シフト記号表'!$C$5:$W$46,21,FALSE))</f>
        <v/>
      </c>
      <c r="AX61" s="196" t="str">
        <f>IF(AX60="","",VLOOKUP(AX60,'（従来型）シフト記号表'!$C$5:$W$46,21,FALSE))</f>
        <v/>
      </c>
      <c r="AY61" s="196" t="str">
        <f>IF(AY60="","",VLOOKUP(AY60,'（従来型）シフト記号表'!$C$5:$W$46,21,FALSE))</f>
        <v/>
      </c>
      <c r="AZ61" s="220" t="str">
        <f>IF(AZ60="","",VLOOKUP(AZ60,'（従来型）シフト記号表'!$C$5:$W$46,21,FALSE))</f>
        <v/>
      </c>
      <c r="BA61" s="187" t="str">
        <f>IF(BA60="","",VLOOKUP(BA60,'（従来型）シフト記号表'!$C$5:$W$46,21,FALSE))</f>
        <v/>
      </c>
      <c r="BB61" s="196" t="str">
        <f>IF(BB60="","",VLOOKUP(BB60,'（従来型）シフト記号表'!$C$5:$W$46,21,FALSE))</f>
        <v/>
      </c>
      <c r="BC61" s="196" t="str">
        <f>IF(BC60="","",VLOOKUP(BC60,'（従来型）シフト記号表'!$C$5:$W$46,21,FALSE))</f>
        <v/>
      </c>
      <c r="BD61" s="253">
        <f>IF($BG$3="計画",SUM(Y61:AZ61),IF($BG$3="実績",SUM(Y61:BC61),""))</f>
        <v>0</v>
      </c>
      <c r="BE61" s="258"/>
      <c r="BF61" s="267">
        <f>IF($BG$3="計画",BD61/4,IF($BG$3="実績",(BD61/($P$10/7)),""))</f>
        <v>0</v>
      </c>
      <c r="BG61" s="274"/>
      <c r="BH61" s="280"/>
      <c r="BI61" s="109"/>
      <c r="BJ61" s="109"/>
      <c r="BK61" s="109"/>
      <c r="BL61" s="289"/>
    </row>
    <row r="62" spans="2:64" ht="20.25" customHeight="1">
      <c r="B62" s="11"/>
      <c r="C62" s="316"/>
      <c r="D62" s="323"/>
      <c r="E62" s="327"/>
      <c r="F62" s="333"/>
      <c r="G62" s="338"/>
      <c r="H62" s="65"/>
      <c r="I62" s="73"/>
      <c r="J62" s="81"/>
      <c r="K62" s="55"/>
      <c r="L62" s="95"/>
      <c r="M62" s="95"/>
      <c r="N62" s="65"/>
      <c r="O62" s="103"/>
      <c r="P62" s="110"/>
      <c r="Q62" s="117"/>
      <c r="R62" s="126"/>
      <c r="S62" s="132" t="str">
        <f>G60&amp;I60</f>
        <v/>
      </c>
      <c r="T62" s="137" t="s">
        <v>162</v>
      </c>
      <c r="U62" s="150"/>
      <c r="V62" s="150"/>
      <c r="W62" s="163"/>
      <c r="X62" s="179"/>
      <c r="Y62" s="188" t="str">
        <f>IF(Y60="","",VLOOKUP(Y60,'（従来型）シフト記号表'!$C$5:$Y$46,23,FALSE))</f>
        <v/>
      </c>
      <c r="Z62" s="197" t="str">
        <f>IF(Z60="","",VLOOKUP(Z60,'（従来型）シフト記号表'!$C$5:$Y$46,23,FALSE))</f>
        <v/>
      </c>
      <c r="AA62" s="197" t="str">
        <f>IF(AA60="","",VLOOKUP(AA60,'（従来型）シフト記号表'!$C$5:$Y$46,23,FALSE))</f>
        <v/>
      </c>
      <c r="AB62" s="197" t="str">
        <f>IF(AB60="","",VLOOKUP(AB60,'（従来型）シフト記号表'!$C$5:$Y$46,23,FALSE))</f>
        <v/>
      </c>
      <c r="AC62" s="197" t="str">
        <f>IF(AC60="","",VLOOKUP(AC60,'（従来型）シフト記号表'!$C$5:$Y$46,23,FALSE))</f>
        <v/>
      </c>
      <c r="AD62" s="197" t="str">
        <f>IF(AD60="","",VLOOKUP(AD60,'（従来型）シフト記号表'!$C$5:$Y$46,23,FALSE))</f>
        <v/>
      </c>
      <c r="AE62" s="221" t="str">
        <f>IF(AE60="","",VLOOKUP(AE60,'（従来型）シフト記号表'!$C$5:$Y$46,23,FALSE))</f>
        <v/>
      </c>
      <c r="AF62" s="188" t="str">
        <f>IF(AF60="","",VLOOKUP(AF60,'（従来型）シフト記号表'!$C$5:$Y$46,23,FALSE))</f>
        <v/>
      </c>
      <c r="AG62" s="197" t="str">
        <f>IF(AG60="","",VLOOKUP(AG60,'（従来型）シフト記号表'!$C$5:$Y$46,23,FALSE))</f>
        <v/>
      </c>
      <c r="AH62" s="197" t="str">
        <f>IF(AH60="","",VLOOKUP(AH60,'（従来型）シフト記号表'!$C$5:$Y$46,23,FALSE))</f>
        <v/>
      </c>
      <c r="AI62" s="197" t="str">
        <f>IF(AI60="","",VLOOKUP(AI60,'（従来型）シフト記号表'!$C$5:$Y$46,23,FALSE))</f>
        <v/>
      </c>
      <c r="AJ62" s="197" t="str">
        <f>IF(AJ60="","",VLOOKUP(AJ60,'（従来型）シフト記号表'!$C$5:$Y$46,23,FALSE))</f>
        <v/>
      </c>
      <c r="AK62" s="197" t="str">
        <f>IF(AK60="","",VLOOKUP(AK60,'（従来型）シフト記号表'!$C$5:$Y$46,23,FALSE))</f>
        <v/>
      </c>
      <c r="AL62" s="221" t="str">
        <f>IF(AL60="","",VLOOKUP(AL60,'（従来型）シフト記号表'!$C$5:$Y$46,23,FALSE))</f>
        <v/>
      </c>
      <c r="AM62" s="188" t="str">
        <f>IF(AM60="","",VLOOKUP(AM60,'（従来型）シフト記号表'!$C$5:$Y$46,23,FALSE))</f>
        <v/>
      </c>
      <c r="AN62" s="197" t="str">
        <f>IF(AN60="","",VLOOKUP(AN60,'（従来型）シフト記号表'!$C$5:$Y$46,23,FALSE))</f>
        <v/>
      </c>
      <c r="AO62" s="197" t="str">
        <f>IF(AO60="","",VLOOKUP(AO60,'（従来型）シフト記号表'!$C$5:$Y$46,23,FALSE))</f>
        <v/>
      </c>
      <c r="AP62" s="197" t="str">
        <f>IF(AP60="","",VLOOKUP(AP60,'（従来型）シフト記号表'!$C$5:$Y$46,23,FALSE))</f>
        <v/>
      </c>
      <c r="AQ62" s="197" t="str">
        <f>IF(AQ60="","",VLOOKUP(AQ60,'（従来型）シフト記号表'!$C$5:$Y$46,23,FALSE))</f>
        <v/>
      </c>
      <c r="AR62" s="197" t="str">
        <f>IF(AR60="","",VLOOKUP(AR60,'（従来型）シフト記号表'!$C$5:$Y$46,23,FALSE))</f>
        <v/>
      </c>
      <c r="AS62" s="221" t="str">
        <f>IF(AS60="","",VLOOKUP(AS60,'（従来型）シフト記号表'!$C$5:$Y$46,23,FALSE))</f>
        <v/>
      </c>
      <c r="AT62" s="188" t="str">
        <f>IF(AT60="","",VLOOKUP(AT60,'（従来型）シフト記号表'!$C$5:$Y$46,23,FALSE))</f>
        <v/>
      </c>
      <c r="AU62" s="197" t="str">
        <f>IF(AU60="","",VLOOKUP(AU60,'（従来型）シフト記号表'!$C$5:$Y$46,23,FALSE))</f>
        <v/>
      </c>
      <c r="AV62" s="197" t="str">
        <f>IF(AV60="","",VLOOKUP(AV60,'（従来型）シフト記号表'!$C$5:$Y$46,23,FALSE))</f>
        <v/>
      </c>
      <c r="AW62" s="197" t="str">
        <f>IF(AW60="","",VLOOKUP(AW60,'（従来型）シフト記号表'!$C$5:$Y$46,23,FALSE))</f>
        <v/>
      </c>
      <c r="AX62" s="197" t="str">
        <f>IF(AX60="","",VLOOKUP(AX60,'（従来型）シフト記号表'!$C$5:$Y$46,23,FALSE))</f>
        <v/>
      </c>
      <c r="AY62" s="197" t="str">
        <f>IF(AY60="","",VLOOKUP(AY60,'（従来型）シフト記号表'!$C$5:$Y$46,23,FALSE))</f>
        <v/>
      </c>
      <c r="AZ62" s="221" t="str">
        <f>IF(AZ60="","",VLOOKUP(AZ60,'（従来型）シフト記号表'!$C$5:$Y$46,23,FALSE))</f>
        <v/>
      </c>
      <c r="BA62" s="188" t="str">
        <f>IF(BA60="","",VLOOKUP(BA60,'（従来型）シフト記号表'!$C$5:$Y$46,23,FALSE))</f>
        <v/>
      </c>
      <c r="BB62" s="197" t="str">
        <f>IF(BB60="","",VLOOKUP(BB60,'（従来型）シフト記号表'!$C$5:$Y$46,23,FALSE))</f>
        <v/>
      </c>
      <c r="BC62" s="197" t="str">
        <f>IF(BC60="","",VLOOKUP(BC60,'（従来型）シフト記号表'!$C$5:$Y$46,23,FALSE))</f>
        <v/>
      </c>
      <c r="BD62" s="254">
        <f>IF($BG$3="計画",SUM(Y62:AZ62),IF($BG$3="実績",SUM(Y62:BC62),""))</f>
        <v>0</v>
      </c>
      <c r="BE62" s="259"/>
      <c r="BF62" s="268">
        <f>IF($BG$3="計画",BD62/4,IF($BG$3="実績",(BD62/($P$10/7)),""))</f>
        <v>0</v>
      </c>
      <c r="BG62" s="275"/>
      <c r="BH62" s="281"/>
      <c r="BI62" s="110"/>
      <c r="BJ62" s="110"/>
      <c r="BK62" s="110"/>
      <c r="BL62" s="290"/>
    </row>
    <row r="63" spans="2:64" ht="20.25" customHeight="1">
      <c r="B63" s="12">
        <f>((ROW()-17)+2)/3</f>
        <v>16</v>
      </c>
      <c r="C63" s="317"/>
      <c r="D63" s="324"/>
      <c r="E63" s="327"/>
      <c r="F63" s="333"/>
      <c r="G63" s="337"/>
      <c r="H63" s="63"/>
      <c r="I63" s="71"/>
      <c r="J63" s="79"/>
      <c r="K63" s="54"/>
      <c r="L63" s="94"/>
      <c r="M63" s="94"/>
      <c r="N63" s="64"/>
      <c r="O63" s="104"/>
      <c r="P63" s="111"/>
      <c r="Q63" s="118"/>
      <c r="R63" s="125"/>
      <c r="S63" s="130"/>
      <c r="T63" s="138" t="s">
        <v>44</v>
      </c>
      <c r="U63" s="148"/>
      <c r="V63" s="148"/>
      <c r="W63" s="161"/>
      <c r="X63" s="178"/>
      <c r="Y63" s="189"/>
      <c r="Z63" s="199"/>
      <c r="AA63" s="199"/>
      <c r="AB63" s="199"/>
      <c r="AC63" s="199"/>
      <c r="AD63" s="199"/>
      <c r="AE63" s="222"/>
      <c r="AF63" s="189"/>
      <c r="AG63" s="199"/>
      <c r="AH63" s="199"/>
      <c r="AI63" s="199"/>
      <c r="AJ63" s="199"/>
      <c r="AK63" s="199"/>
      <c r="AL63" s="222"/>
      <c r="AM63" s="189"/>
      <c r="AN63" s="199"/>
      <c r="AO63" s="199"/>
      <c r="AP63" s="199"/>
      <c r="AQ63" s="199"/>
      <c r="AR63" s="199"/>
      <c r="AS63" s="222"/>
      <c r="AT63" s="189"/>
      <c r="AU63" s="199"/>
      <c r="AV63" s="199"/>
      <c r="AW63" s="199"/>
      <c r="AX63" s="199"/>
      <c r="AY63" s="199"/>
      <c r="AZ63" s="222"/>
      <c r="BA63" s="189"/>
      <c r="BB63" s="199"/>
      <c r="BC63" s="246"/>
      <c r="BD63" s="255"/>
      <c r="BE63" s="260"/>
      <c r="BF63" s="269"/>
      <c r="BG63" s="276"/>
      <c r="BH63" s="282"/>
      <c r="BI63" s="111"/>
      <c r="BJ63" s="111"/>
      <c r="BK63" s="111"/>
      <c r="BL63" s="291"/>
    </row>
    <row r="64" spans="2:64" ht="20.25" customHeight="1">
      <c r="B64" s="10"/>
      <c r="C64" s="316"/>
      <c r="D64" s="323"/>
      <c r="E64" s="327"/>
      <c r="F64" s="333"/>
      <c r="G64" s="337"/>
      <c r="H64" s="63"/>
      <c r="I64" s="71"/>
      <c r="J64" s="79"/>
      <c r="K64" s="53"/>
      <c r="L64" s="93"/>
      <c r="M64" s="93"/>
      <c r="N64" s="63"/>
      <c r="O64" s="102"/>
      <c r="P64" s="109"/>
      <c r="Q64" s="116"/>
      <c r="R64" s="124" t="str">
        <f>G63&amp;I63</f>
        <v/>
      </c>
      <c r="S64" s="131"/>
      <c r="T64" s="136" t="s">
        <v>121</v>
      </c>
      <c r="U64" s="145"/>
      <c r="V64" s="145"/>
      <c r="W64" s="158"/>
      <c r="X64" s="173"/>
      <c r="Y64" s="187" t="str">
        <f>IF(Y63="","",VLOOKUP(Y63,'（従来型）シフト記号表'!$C$5:$W$46,21,FALSE))</f>
        <v/>
      </c>
      <c r="Z64" s="196" t="str">
        <f>IF(Z63="","",VLOOKUP(Z63,'（従来型）シフト記号表'!$C$5:$W$46,21,FALSE))</f>
        <v/>
      </c>
      <c r="AA64" s="196" t="str">
        <f>IF(AA63="","",VLOOKUP(AA63,'（従来型）シフト記号表'!$C$5:$W$46,21,FALSE))</f>
        <v/>
      </c>
      <c r="AB64" s="196" t="str">
        <f>IF(AB63="","",VLOOKUP(AB63,'（従来型）シフト記号表'!$C$5:$W$46,21,FALSE))</f>
        <v/>
      </c>
      <c r="AC64" s="196" t="str">
        <f>IF(AC63="","",VLOOKUP(AC63,'（従来型）シフト記号表'!$C$5:$W$46,21,FALSE))</f>
        <v/>
      </c>
      <c r="AD64" s="196" t="str">
        <f>IF(AD63="","",VLOOKUP(AD63,'（従来型）シフト記号表'!$C$5:$W$46,21,FALSE))</f>
        <v/>
      </c>
      <c r="AE64" s="220" t="str">
        <f>IF(AE63="","",VLOOKUP(AE63,'（従来型）シフト記号表'!$C$5:$W$46,21,FALSE))</f>
        <v/>
      </c>
      <c r="AF64" s="187" t="str">
        <f>IF(AF63="","",VLOOKUP(AF63,'（従来型）シフト記号表'!$C$5:$W$46,21,FALSE))</f>
        <v/>
      </c>
      <c r="AG64" s="196" t="str">
        <f>IF(AG63="","",VLOOKUP(AG63,'（従来型）シフト記号表'!$C$5:$W$46,21,FALSE))</f>
        <v/>
      </c>
      <c r="AH64" s="196" t="str">
        <f>IF(AH63="","",VLOOKUP(AH63,'（従来型）シフト記号表'!$C$5:$W$46,21,FALSE))</f>
        <v/>
      </c>
      <c r="AI64" s="196" t="str">
        <f>IF(AI63="","",VLOOKUP(AI63,'（従来型）シフト記号表'!$C$5:$W$46,21,FALSE))</f>
        <v/>
      </c>
      <c r="AJ64" s="196" t="str">
        <f>IF(AJ63="","",VLOOKUP(AJ63,'（従来型）シフト記号表'!$C$5:$W$46,21,FALSE))</f>
        <v/>
      </c>
      <c r="AK64" s="196" t="str">
        <f>IF(AK63="","",VLOOKUP(AK63,'（従来型）シフト記号表'!$C$5:$W$46,21,FALSE))</f>
        <v/>
      </c>
      <c r="AL64" s="220" t="str">
        <f>IF(AL63="","",VLOOKUP(AL63,'（従来型）シフト記号表'!$C$5:$W$46,21,FALSE))</f>
        <v/>
      </c>
      <c r="AM64" s="187" t="str">
        <f>IF(AM63="","",VLOOKUP(AM63,'（従来型）シフト記号表'!$C$5:$W$46,21,FALSE))</f>
        <v/>
      </c>
      <c r="AN64" s="196" t="str">
        <f>IF(AN63="","",VLOOKUP(AN63,'（従来型）シフト記号表'!$C$5:$W$46,21,FALSE))</f>
        <v/>
      </c>
      <c r="AO64" s="196" t="str">
        <f>IF(AO63="","",VLOOKUP(AO63,'（従来型）シフト記号表'!$C$5:$W$46,21,FALSE))</f>
        <v/>
      </c>
      <c r="AP64" s="196" t="str">
        <f>IF(AP63="","",VLOOKUP(AP63,'（従来型）シフト記号表'!$C$5:$W$46,21,FALSE))</f>
        <v/>
      </c>
      <c r="AQ64" s="196" t="str">
        <f>IF(AQ63="","",VLOOKUP(AQ63,'（従来型）シフト記号表'!$C$5:$W$46,21,FALSE))</f>
        <v/>
      </c>
      <c r="AR64" s="196" t="str">
        <f>IF(AR63="","",VLOOKUP(AR63,'（従来型）シフト記号表'!$C$5:$W$46,21,FALSE))</f>
        <v/>
      </c>
      <c r="AS64" s="220" t="str">
        <f>IF(AS63="","",VLOOKUP(AS63,'（従来型）シフト記号表'!$C$5:$W$46,21,FALSE))</f>
        <v/>
      </c>
      <c r="AT64" s="187" t="str">
        <f>IF(AT63="","",VLOOKUP(AT63,'（従来型）シフト記号表'!$C$5:$W$46,21,FALSE))</f>
        <v/>
      </c>
      <c r="AU64" s="196" t="str">
        <f>IF(AU63="","",VLOOKUP(AU63,'（従来型）シフト記号表'!$C$5:$W$46,21,FALSE))</f>
        <v/>
      </c>
      <c r="AV64" s="196" t="str">
        <f>IF(AV63="","",VLOOKUP(AV63,'（従来型）シフト記号表'!$C$5:$W$46,21,FALSE))</f>
        <v/>
      </c>
      <c r="AW64" s="196" t="str">
        <f>IF(AW63="","",VLOOKUP(AW63,'（従来型）シフト記号表'!$C$5:$W$46,21,FALSE))</f>
        <v/>
      </c>
      <c r="AX64" s="196" t="str">
        <f>IF(AX63="","",VLOOKUP(AX63,'（従来型）シフト記号表'!$C$5:$W$46,21,FALSE))</f>
        <v/>
      </c>
      <c r="AY64" s="196" t="str">
        <f>IF(AY63="","",VLOOKUP(AY63,'（従来型）シフト記号表'!$C$5:$W$46,21,FALSE))</f>
        <v/>
      </c>
      <c r="AZ64" s="220" t="str">
        <f>IF(AZ63="","",VLOOKUP(AZ63,'（従来型）シフト記号表'!$C$5:$W$46,21,FALSE))</f>
        <v/>
      </c>
      <c r="BA64" s="187" t="str">
        <f>IF(BA63="","",VLOOKUP(BA63,'（従来型）シフト記号表'!$C$5:$W$46,21,FALSE))</f>
        <v/>
      </c>
      <c r="BB64" s="196" t="str">
        <f>IF(BB63="","",VLOOKUP(BB63,'（従来型）シフト記号表'!$C$5:$W$46,21,FALSE))</f>
        <v/>
      </c>
      <c r="BC64" s="196" t="str">
        <f>IF(BC63="","",VLOOKUP(BC63,'（従来型）シフト記号表'!$C$5:$W$46,21,FALSE))</f>
        <v/>
      </c>
      <c r="BD64" s="253">
        <f>IF($BG$3="計画",SUM(Y64:AZ64),IF($BG$3="実績",SUM(Y64:BC64),""))</f>
        <v>0</v>
      </c>
      <c r="BE64" s="258"/>
      <c r="BF64" s="267">
        <f>IF($BG$3="計画",BD64/4,IF($BG$3="実績",(BD64/($P$10/7)),""))</f>
        <v>0</v>
      </c>
      <c r="BG64" s="274"/>
      <c r="BH64" s="280"/>
      <c r="BI64" s="109"/>
      <c r="BJ64" s="109"/>
      <c r="BK64" s="109"/>
      <c r="BL64" s="289"/>
    </row>
    <row r="65" spans="2:64" ht="20.25" customHeight="1">
      <c r="B65" s="11"/>
      <c r="C65" s="316"/>
      <c r="D65" s="323"/>
      <c r="E65" s="327"/>
      <c r="F65" s="333"/>
      <c r="G65" s="338"/>
      <c r="H65" s="65"/>
      <c r="I65" s="73"/>
      <c r="J65" s="81"/>
      <c r="K65" s="55"/>
      <c r="L65" s="95"/>
      <c r="M65" s="95"/>
      <c r="N65" s="65"/>
      <c r="O65" s="103"/>
      <c r="P65" s="110"/>
      <c r="Q65" s="117"/>
      <c r="R65" s="126"/>
      <c r="S65" s="132" t="str">
        <f>G63&amp;I63</f>
        <v/>
      </c>
      <c r="T65" s="137" t="s">
        <v>162</v>
      </c>
      <c r="U65" s="150"/>
      <c r="V65" s="150"/>
      <c r="W65" s="163"/>
      <c r="X65" s="179"/>
      <c r="Y65" s="188" t="str">
        <f>IF(Y63="","",VLOOKUP(Y63,'（従来型）シフト記号表'!$C$5:$Y$46,23,FALSE))</f>
        <v/>
      </c>
      <c r="Z65" s="197" t="str">
        <f>IF(Z63="","",VLOOKUP(Z63,'（従来型）シフト記号表'!$C$5:$Y$46,23,FALSE))</f>
        <v/>
      </c>
      <c r="AA65" s="197" t="str">
        <f>IF(AA63="","",VLOOKUP(AA63,'（従来型）シフト記号表'!$C$5:$Y$46,23,FALSE))</f>
        <v/>
      </c>
      <c r="AB65" s="197" t="str">
        <f>IF(AB63="","",VLOOKUP(AB63,'（従来型）シフト記号表'!$C$5:$Y$46,23,FALSE))</f>
        <v/>
      </c>
      <c r="AC65" s="197" t="str">
        <f>IF(AC63="","",VLOOKUP(AC63,'（従来型）シフト記号表'!$C$5:$Y$46,23,FALSE))</f>
        <v/>
      </c>
      <c r="AD65" s="197" t="str">
        <f>IF(AD63="","",VLOOKUP(AD63,'（従来型）シフト記号表'!$C$5:$Y$46,23,FALSE))</f>
        <v/>
      </c>
      <c r="AE65" s="221" t="str">
        <f>IF(AE63="","",VLOOKUP(AE63,'（従来型）シフト記号表'!$C$5:$Y$46,23,FALSE))</f>
        <v/>
      </c>
      <c r="AF65" s="188" t="str">
        <f>IF(AF63="","",VLOOKUP(AF63,'（従来型）シフト記号表'!$C$5:$Y$46,23,FALSE))</f>
        <v/>
      </c>
      <c r="AG65" s="197" t="str">
        <f>IF(AG63="","",VLOOKUP(AG63,'（従来型）シフト記号表'!$C$5:$Y$46,23,FALSE))</f>
        <v/>
      </c>
      <c r="AH65" s="197" t="str">
        <f>IF(AH63="","",VLOOKUP(AH63,'（従来型）シフト記号表'!$C$5:$Y$46,23,FALSE))</f>
        <v/>
      </c>
      <c r="AI65" s="197" t="str">
        <f>IF(AI63="","",VLOOKUP(AI63,'（従来型）シフト記号表'!$C$5:$Y$46,23,FALSE))</f>
        <v/>
      </c>
      <c r="AJ65" s="197" t="str">
        <f>IF(AJ63="","",VLOOKUP(AJ63,'（従来型）シフト記号表'!$C$5:$Y$46,23,FALSE))</f>
        <v/>
      </c>
      <c r="AK65" s="197" t="str">
        <f>IF(AK63="","",VLOOKUP(AK63,'（従来型）シフト記号表'!$C$5:$Y$46,23,FALSE))</f>
        <v/>
      </c>
      <c r="AL65" s="221" t="str">
        <f>IF(AL63="","",VLOOKUP(AL63,'（従来型）シフト記号表'!$C$5:$Y$46,23,FALSE))</f>
        <v/>
      </c>
      <c r="AM65" s="188" t="str">
        <f>IF(AM63="","",VLOOKUP(AM63,'（従来型）シフト記号表'!$C$5:$Y$46,23,FALSE))</f>
        <v/>
      </c>
      <c r="AN65" s="197" t="str">
        <f>IF(AN63="","",VLOOKUP(AN63,'（従来型）シフト記号表'!$C$5:$Y$46,23,FALSE))</f>
        <v/>
      </c>
      <c r="AO65" s="197" t="str">
        <f>IF(AO63="","",VLOOKUP(AO63,'（従来型）シフト記号表'!$C$5:$Y$46,23,FALSE))</f>
        <v/>
      </c>
      <c r="AP65" s="197" t="str">
        <f>IF(AP63="","",VLOOKUP(AP63,'（従来型）シフト記号表'!$C$5:$Y$46,23,FALSE))</f>
        <v/>
      </c>
      <c r="AQ65" s="197" t="str">
        <f>IF(AQ63="","",VLOOKUP(AQ63,'（従来型）シフト記号表'!$C$5:$Y$46,23,FALSE))</f>
        <v/>
      </c>
      <c r="AR65" s="197" t="str">
        <f>IF(AR63="","",VLOOKUP(AR63,'（従来型）シフト記号表'!$C$5:$Y$46,23,FALSE))</f>
        <v/>
      </c>
      <c r="AS65" s="221" t="str">
        <f>IF(AS63="","",VLOOKUP(AS63,'（従来型）シフト記号表'!$C$5:$Y$46,23,FALSE))</f>
        <v/>
      </c>
      <c r="AT65" s="188" t="str">
        <f>IF(AT63="","",VLOOKUP(AT63,'（従来型）シフト記号表'!$C$5:$Y$46,23,FALSE))</f>
        <v/>
      </c>
      <c r="AU65" s="197" t="str">
        <f>IF(AU63="","",VLOOKUP(AU63,'（従来型）シフト記号表'!$C$5:$Y$46,23,FALSE))</f>
        <v/>
      </c>
      <c r="AV65" s="197" t="str">
        <f>IF(AV63="","",VLOOKUP(AV63,'（従来型）シフト記号表'!$C$5:$Y$46,23,FALSE))</f>
        <v/>
      </c>
      <c r="AW65" s="197" t="str">
        <f>IF(AW63="","",VLOOKUP(AW63,'（従来型）シフト記号表'!$C$5:$Y$46,23,FALSE))</f>
        <v/>
      </c>
      <c r="AX65" s="197" t="str">
        <f>IF(AX63="","",VLOOKUP(AX63,'（従来型）シフト記号表'!$C$5:$Y$46,23,FALSE))</f>
        <v/>
      </c>
      <c r="AY65" s="197" t="str">
        <f>IF(AY63="","",VLOOKUP(AY63,'（従来型）シフト記号表'!$C$5:$Y$46,23,FALSE))</f>
        <v/>
      </c>
      <c r="AZ65" s="221" t="str">
        <f>IF(AZ63="","",VLOOKUP(AZ63,'（従来型）シフト記号表'!$C$5:$Y$46,23,FALSE))</f>
        <v/>
      </c>
      <c r="BA65" s="188" t="str">
        <f>IF(BA63="","",VLOOKUP(BA63,'（従来型）シフト記号表'!$C$5:$Y$46,23,FALSE))</f>
        <v/>
      </c>
      <c r="BB65" s="197" t="str">
        <f>IF(BB63="","",VLOOKUP(BB63,'（従来型）シフト記号表'!$C$5:$Y$46,23,FALSE))</f>
        <v/>
      </c>
      <c r="BC65" s="197" t="str">
        <f>IF(BC63="","",VLOOKUP(BC63,'（従来型）シフト記号表'!$C$5:$Y$46,23,FALSE))</f>
        <v/>
      </c>
      <c r="BD65" s="254">
        <f>IF($BG$3="計画",SUM(Y65:AZ65),IF($BG$3="実績",SUM(Y65:BC65),""))</f>
        <v>0</v>
      </c>
      <c r="BE65" s="259"/>
      <c r="BF65" s="268">
        <f>IF($BG$3="計画",BD65/4,IF($BG$3="実績",(BD65/($P$10/7)),""))</f>
        <v>0</v>
      </c>
      <c r="BG65" s="275"/>
      <c r="BH65" s="281"/>
      <c r="BI65" s="110"/>
      <c r="BJ65" s="110"/>
      <c r="BK65" s="110"/>
      <c r="BL65" s="290"/>
    </row>
    <row r="66" spans="2:64" ht="20.25" customHeight="1">
      <c r="B66" s="12">
        <f>((ROW()-17)+2)/3</f>
        <v>17</v>
      </c>
      <c r="C66" s="317"/>
      <c r="D66" s="324"/>
      <c r="E66" s="327"/>
      <c r="F66" s="333"/>
      <c r="G66" s="337"/>
      <c r="H66" s="63"/>
      <c r="I66" s="71"/>
      <c r="J66" s="79"/>
      <c r="K66" s="54"/>
      <c r="L66" s="94"/>
      <c r="M66" s="94"/>
      <c r="N66" s="64"/>
      <c r="O66" s="104"/>
      <c r="P66" s="111"/>
      <c r="Q66" s="118"/>
      <c r="R66" s="125"/>
      <c r="S66" s="130"/>
      <c r="T66" s="138" t="s">
        <v>44</v>
      </c>
      <c r="U66" s="148"/>
      <c r="V66" s="148"/>
      <c r="W66" s="161"/>
      <c r="X66" s="178"/>
      <c r="Y66" s="189"/>
      <c r="Z66" s="199"/>
      <c r="AA66" s="199"/>
      <c r="AB66" s="199"/>
      <c r="AC66" s="199"/>
      <c r="AD66" s="199"/>
      <c r="AE66" s="222"/>
      <c r="AF66" s="189"/>
      <c r="AG66" s="199"/>
      <c r="AH66" s="199"/>
      <c r="AI66" s="199"/>
      <c r="AJ66" s="199"/>
      <c r="AK66" s="199"/>
      <c r="AL66" s="222"/>
      <c r="AM66" s="189"/>
      <c r="AN66" s="199"/>
      <c r="AO66" s="199"/>
      <c r="AP66" s="199"/>
      <c r="AQ66" s="199"/>
      <c r="AR66" s="199"/>
      <c r="AS66" s="222"/>
      <c r="AT66" s="189"/>
      <c r="AU66" s="199"/>
      <c r="AV66" s="199"/>
      <c r="AW66" s="199"/>
      <c r="AX66" s="199"/>
      <c r="AY66" s="199"/>
      <c r="AZ66" s="222"/>
      <c r="BA66" s="189"/>
      <c r="BB66" s="199"/>
      <c r="BC66" s="246"/>
      <c r="BD66" s="255"/>
      <c r="BE66" s="260"/>
      <c r="BF66" s="269"/>
      <c r="BG66" s="276"/>
      <c r="BH66" s="282"/>
      <c r="BI66" s="111"/>
      <c r="BJ66" s="111"/>
      <c r="BK66" s="111"/>
      <c r="BL66" s="291"/>
    </row>
    <row r="67" spans="2:64" ht="20.25" customHeight="1">
      <c r="B67" s="10"/>
      <c r="C67" s="316"/>
      <c r="D67" s="323"/>
      <c r="E67" s="327"/>
      <c r="F67" s="333"/>
      <c r="G67" s="337"/>
      <c r="H67" s="63"/>
      <c r="I67" s="71"/>
      <c r="J67" s="79"/>
      <c r="K67" s="53"/>
      <c r="L67" s="93"/>
      <c r="M67" s="93"/>
      <c r="N67" s="63"/>
      <c r="O67" s="102"/>
      <c r="P67" s="109"/>
      <c r="Q67" s="116"/>
      <c r="R67" s="124" t="str">
        <f>G66&amp;I66</f>
        <v/>
      </c>
      <c r="S67" s="131"/>
      <c r="T67" s="136" t="s">
        <v>121</v>
      </c>
      <c r="U67" s="145"/>
      <c r="V67" s="145"/>
      <c r="W67" s="158"/>
      <c r="X67" s="173"/>
      <c r="Y67" s="187" t="str">
        <f>IF(Y66="","",VLOOKUP(Y66,'（従来型）シフト記号表'!$C$5:$W$46,21,FALSE))</f>
        <v/>
      </c>
      <c r="Z67" s="196" t="str">
        <f>IF(Z66="","",VLOOKUP(Z66,'（従来型）シフト記号表'!$C$5:$W$46,21,FALSE))</f>
        <v/>
      </c>
      <c r="AA67" s="196" t="str">
        <f>IF(AA66="","",VLOOKUP(AA66,'（従来型）シフト記号表'!$C$5:$W$46,21,FALSE))</f>
        <v/>
      </c>
      <c r="AB67" s="196" t="str">
        <f>IF(AB66="","",VLOOKUP(AB66,'（従来型）シフト記号表'!$C$5:$W$46,21,FALSE))</f>
        <v/>
      </c>
      <c r="AC67" s="196" t="str">
        <f>IF(AC66="","",VLOOKUP(AC66,'（従来型）シフト記号表'!$C$5:$W$46,21,FALSE))</f>
        <v/>
      </c>
      <c r="AD67" s="196" t="str">
        <f>IF(AD66="","",VLOOKUP(AD66,'（従来型）シフト記号表'!$C$5:$W$46,21,FALSE))</f>
        <v/>
      </c>
      <c r="AE67" s="220" t="str">
        <f>IF(AE66="","",VLOOKUP(AE66,'（従来型）シフト記号表'!$C$5:$W$46,21,FALSE))</f>
        <v/>
      </c>
      <c r="AF67" s="187" t="str">
        <f>IF(AF66="","",VLOOKUP(AF66,'（従来型）シフト記号表'!$C$5:$W$46,21,FALSE))</f>
        <v/>
      </c>
      <c r="AG67" s="196" t="str">
        <f>IF(AG66="","",VLOOKUP(AG66,'（従来型）シフト記号表'!$C$5:$W$46,21,FALSE))</f>
        <v/>
      </c>
      <c r="AH67" s="196" t="str">
        <f>IF(AH66="","",VLOOKUP(AH66,'（従来型）シフト記号表'!$C$5:$W$46,21,FALSE))</f>
        <v/>
      </c>
      <c r="AI67" s="196" t="str">
        <f>IF(AI66="","",VLOOKUP(AI66,'（従来型）シフト記号表'!$C$5:$W$46,21,FALSE))</f>
        <v/>
      </c>
      <c r="AJ67" s="196" t="str">
        <f>IF(AJ66="","",VLOOKUP(AJ66,'（従来型）シフト記号表'!$C$5:$W$46,21,FALSE))</f>
        <v/>
      </c>
      <c r="AK67" s="196" t="str">
        <f>IF(AK66="","",VLOOKUP(AK66,'（従来型）シフト記号表'!$C$5:$W$46,21,FALSE))</f>
        <v/>
      </c>
      <c r="AL67" s="220" t="str">
        <f>IF(AL66="","",VLOOKUP(AL66,'（従来型）シフト記号表'!$C$5:$W$46,21,FALSE))</f>
        <v/>
      </c>
      <c r="AM67" s="187" t="str">
        <f>IF(AM66="","",VLOOKUP(AM66,'（従来型）シフト記号表'!$C$5:$W$46,21,FALSE))</f>
        <v/>
      </c>
      <c r="AN67" s="196" t="str">
        <f>IF(AN66="","",VLOOKUP(AN66,'（従来型）シフト記号表'!$C$5:$W$46,21,FALSE))</f>
        <v/>
      </c>
      <c r="AO67" s="196" t="str">
        <f>IF(AO66="","",VLOOKUP(AO66,'（従来型）シフト記号表'!$C$5:$W$46,21,FALSE))</f>
        <v/>
      </c>
      <c r="AP67" s="196" t="str">
        <f>IF(AP66="","",VLOOKUP(AP66,'（従来型）シフト記号表'!$C$5:$W$46,21,FALSE))</f>
        <v/>
      </c>
      <c r="AQ67" s="196" t="str">
        <f>IF(AQ66="","",VLOOKUP(AQ66,'（従来型）シフト記号表'!$C$5:$W$46,21,FALSE))</f>
        <v/>
      </c>
      <c r="AR67" s="196" t="str">
        <f>IF(AR66="","",VLOOKUP(AR66,'（従来型）シフト記号表'!$C$5:$W$46,21,FALSE))</f>
        <v/>
      </c>
      <c r="AS67" s="220" t="str">
        <f>IF(AS66="","",VLOOKUP(AS66,'（従来型）シフト記号表'!$C$5:$W$46,21,FALSE))</f>
        <v/>
      </c>
      <c r="AT67" s="187" t="str">
        <f>IF(AT66="","",VLOOKUP(AT66,'（従来型）シフト記号表'!$C$5:$W$46,21,FALSE))</f>
        <v/>
      </c>
      <c r="AU67" s="196" t="str">
        <f>IF(AU66="","",VLOOKUP(AU66,'（従来型）シフト記号表'!$C$5:$W$46,21,FALSE))</f>
        <v/>
      </c>
      <c r="AV67" s="196" t="str">
        <f>IF(AV66="","",VLOOKUP(AV66,'（従来型）シフト記号表'!$C$5:$W$46,21,FALSE))</f>
        <v/>
      </c>
      <c r="AW67" s="196" t="str">
        <f>IF(AW66="","",VLOOKUP(AW66,'（従来型）シフト記号表'!$C$5:$W$46,21,FALSE))</f>
        <v/>
      </c>
      <c r="AX67" s="196" t="str">
        <f>IF(AX66="","",VLOOKUP(AX66,'（従来型）シフト記号表'!$C$5:$W$46,21,FALSE))</f>
        <v/>
      </c>
      <c r="AY67" s="196" t="str">
        <f>IF(AY66="","",VLOOKUP(AY66,'（従来型）シフト記号表'!$C$5:$W$46,21,FALSE))</f>
        <v/>
      </c>
      <c r="AZ67" s="220" t="str">
        <f>IF(AZ66="","",VLOOKUP(AZ66,'（従来型）シフト記号表'!$C$5:$W$46,21,FALSE))</f>
        <v/>
      </c>
      <c r="BA67" s="187" t="str">
        <f>IF(BA66="","",VLOOKUP(BA66,'（従来型）シフト記号表'!$C$5:$W$46,21,FALSE))</f>
        <v/>
      </c>
      <c r="BB67" s="196" t="str">
        <f>IF(BB66="","",VLOOKUP(BB66,'（従来型）シフト記号表'!$C$5:$W$46,21,FALSE))</f>
        <v/>
      </c>
      <c r="BC67" s="196" t="str">
        <f>IF(BC66="","",VLOOKUP(BC66,'（従来型）シフト記号表'!$C$5:$W$46,21,FALSE))</f>
        <v/>
      </c>
      <c r="BD67" s="253">
        <f>IF($BG$3="計画",SUM(Y67:AZ67),IF($BG$3="実績",SUM(Y67:BC67),""))</f>
        <v>0</v>
      </c>
      <c r="BE67" s="258"/>
      <c r="BF67" s="267">
        <f>IF($BG$3="計画",BD67/4,IF($BG$3="実績",(BD67/($P$10/7)),""))</f>
        <v>0</v>
      </c>
      <c r="BG67" s="274"/>
      <c r="BH67" s="280"/>
      <c r="BI67" s="109"/>
      <c r="BJ67" s="109"/>
      <c r="BK67" s="109"/>
      <c r="BL67" s="289"/>
    </row>
    <row r="68" spans="2:64" ht="20.25" customHeight="1">
      <c r="B68" s="11"/>
      <c r="C68" s="316"/>
      <c r="D68" s="323"/>
      <c r="E68" s="327"/>
      <c r="F68" s="333"/>
      <c r="G68" s="338"/>
      <c r="H68" s="65"/>
      <c r="I68" s="73"/>
      <c r="J68" s="81"/>
      <c r="K68" s="55"/>
      <c r="L68" s="95"/>
      <c r="M68" s="95"/>
      <c r="N68" s="65"/>
      <c r="O68" s="103"/>
      <c r="P68" s="110"/>
      <c r="Q68" s="117"/>
      <c r="R68" s="126"/>
      <c r="S68" s="132" t="str">
        <f>G66&amp;I66</f>
        <v/>
      </c>
      <c r="T68" s="137" t="s">
        <v>162</v>
      </c>
      <c r="U68" s="150"/>
      <c r="V68" s="150"/>
      <c r="W68" s="163"/>
      <c r="X68" s="179"/>
      <c r="Y68" s="188" t="str">
        <f>IF(Y66="","",VLOOKUP(Y66,'（従来型）シフト記号表'!$C$5:$Y$46,23,FALSE))</f>
        <v/>
      </c>
      <c r="Z68" s="197" t="str">
        <f>IF(Z66="","",VLOOKUP(Z66,'（従来型）シフト記号表'!$C$5:$Y$46,23,FALSE))</f>
        <v/>
      </c>
      <c r="AA68" s="197" t="str">
        <f>IF(AA66="","",VLOOKUP(AA66,'（従来型）シフト記号表'!$C$5:$Y$46,23,FALSE))</f>
        <v/>
      </c>
      <c r="AB68" s="197" t="str">
        <f>IF(AB66="","",VLOOKUP(AB66,'（従来型）シフト記号表'!$C$5:$Y$46,23,FALSE))</f>
        <v/>
      </c>
      <c r="AC68" s="197" t="str">
        <f>IF(AC66="","",VLOOKUP(AC66,'（従来型）シフト記号表'!$C$5:$Y$46,23,FALSE))</f>
        <v/>
      </c>
      <c r="AD68" s="197" t="str">
        <f>IF(AD66="","",VLOOKUP(AD66,'（従来型）シフト記号表'!$C$5:$Y$46,23,FALSE))</f>
        <v/>
      </c>
      <c r="AE68" s="221" t="str">
        <f>IF(AE66="","",VLOOKUP(AE66,'（従来型）シフト記号表'!$C$5:$Y$46,23,FALSE))</f>
        <v/>
      </c>
      <c r="AF68" s="188" t="str">
        <f>IF(AF66="","",VLOOKUP(AF66,'（従来型）シフト記号表'!$C$5:$Y$46,23,FALSE))</f>
        <v/>
      </c>
      <c r="AG68" s="197" t="str">
        <f>IF(AG66="","",VLOOKUP(AG66,'（従来型）シフト記号表'!$C$5:$Y$46,23,FALSE))</f>
        <v/>
      </c>
      <c r="AH68" s="197" t="str">
        <f>IF(AH66="","",VLOOKUP(AH66,'（従来型）シフト記号表'!$C$5:$Y$46,23,FALSE))</f>
        <v/>
      </c>
      <c r="AI68" s="197" t="str">
        <f>IF(AI66="","",VLOOKUP(AI66,'（従来型）シフト記号表'!$C$5:$Y$46,23,FALSE))</f>
        <v/>
      </c>
      <c r="AJ68" s="197" t="str">
        <f>IF(AJ66="","",VLOOKUP(AJ66,'（従来型）シフト記号表'!$C$5:$Y$46,23,FALSE))</f>
        <v/>
      </c>
      <c r="AK68" s="197" t="str">
        <f>IF(AK66="","",VLOOKUP(AK66,'（従来型）シフト記号表'!$C$5:$Y$46,23,FALSE))</f>
        <v/>
      </c>
      <c r="AL68" s="221" t="str">
        <f>IF(AL66="","",VLOOKUP(AL66,'（従来型）シフト記号表'!$C$5:$Y$46,23,FALSE))</f>
        <v/>
      </c>
      <c r="AM68" s="188" t="str">
        <f>IF(AM66="","",VLOOKUP(AM66,'（従来型）シフト記号表'!$C$5:$Y$46,23,FALSE))</f>
        <v/>
      </c>
      <c r="AN68" s="197" t="str">
        <f>IF(AN66="","",VLOOKUP(AN66,'（従来型）シフト記号表'!$C$5:$Y$46,23,FALSE))</f>
        <v/>
      </c>
      <c r="AO68" s="197" t="str">
        <f>IF(AO66="","",VLOOKUP(AO66,'（従来型）シフト記号表'!$C$5:$Y$46,23,FALSE))</f>
        <v/>
      </c>
      <c r="AP68" s="197" t="str">
        <f>IF(AP66="","",VLOOKUP(AP66,'（従来型）シフト記号表'!$C$5:$Y$46,23,FALSE))</f>
        <v/>
      </c>
      <c r="AQ68" s="197" t="str">
        <f>IF(AQ66="","",VLOOKUP(AQ66,'（従来型）シフト記号表'!$C$5:$Y$46,23,FALSE))</f>
        <v/>
      </c>
      <c r="AR68" s="197" t="str">
        <f>IF(AR66="","",VLOOKUP(AR66,'（従来型）シフト記号表'!$C$5:$Y$46,23,FALSE))</f>
        <v/>
      </c>
      <c r="AS68" s="221" t="str">
        <f>IF(AS66="","",VLOOKUP(AS66,'（従来型）シフト記号表'!$C$5:$Y$46,23,FALSE))</f>
        <v/>
      </c>
      <c r="AT68" s="188" t="str">
        <f>IF(AT66="","",VLOOKUP(AT66,'（従来型）シフト記号表'!$C$5:$Y$46,23,FALSE))</f>
        <v/>
      </c>
      <c r="AU68" s="197" t="str">
        <f>IF(AU66="","",VLOOKUP(AU66,'（従来型）シフト記号表'!$C$5:$Y$46,23,FALSE))</f>
        <v/>
      </c>
      <c r="AV68" s="197" t="str">
        <f>IF(AV66="","",VLOOKUP(AV66,'（従来型）シフト記号表'!$C$5:$Y$46,23,FALSE))</f>
        <v/>
      </c>
      <c r="AW68" s="197" t="str">
        <f>IF(AW66="","",VLOOKUP(AW66,'（従来型）シフト記号表'!$C$5:$Y$46,23,FALSE))</f>
        <v/>
      </c>
      <c r="AX68" s="197" t="str">
        <f>IF(AX66="","",VLOOKUP(AX66,'（従来型）シフト記号表'!$C$5:$Y$46,23,FALSE))</f>
        <v/>
      </c>
      <c r="AY68" s="197" t="str">
        <f>IF(AY66="","",VLOOKUP(AY66,'（従来型）シフト記号表'!$C$5:$Y$46,23,FALSE))</f>
        <v/>
      </c>
      <c r="AZ68" s="221" t="str">
        <f>IF(AZ66="","",VLOOKUP(AZ66,'（従来型）シフト記号表'!$C$5:$Y$46,23,FALSE))</f>
        <v/>
      </c>
      <c r="BA68" s="188" t="str">
        <f>IF(BA66="","",VLOOKUP(BA66,'（従来型）シフト記号表'!$C$5:$Y$46,23,FALSE))</f>
        <v/>
      </c>
      <c r="BB68" s="197" t="str">
        <f>IF(BB66="","",VLOOKUP(BB66,'（従来型）シフト記号表'!$C$5:$Y$46,23,FALSE))</f>
        <v/>
      </c>
      <c r="BC68" s="197" t="str">
        <f>IF(BC66="","",VLOOKUP(BC66,'（従来型）シフト記号表'!$C$5:$Y$46,23,FALSE))</f>
        <v/>
      </c>
      <c r="BD68" s="254">
        <f>IF($BG$3="計画",SUM(Y68:AZ68),IF($BG$3="実績",SUM(Y68:BC68),""))</f>
        <v>0</v>
      </c>
      <c r="BE68" s="259"/>
      <c r="BF68" s="268">
        <f>IF($BG$3="計画",BD68/4,IF($BG$3="実績",(BD68/($P$10/7)),""))</f>
        <v>0</v>
      </c>
      <c r="BG68" s="275"/>
      <c r="BH68" s="281"/>
      <c r="BI68" s="110"/>
      <c r="BJ68" s="110"/>
      <c r="BK68" s="110"/>
      <c r="BL68" s="290"/>
    </row>
    <row r="69" spans="2:64" ht="20.25" customHeight="1">
      <c r="B69" s="12">
        <f>((ROW()-17)+2)/3</f>
        <v>18</v>
      </c>
      <c r="C69" s="317"/>
      <c r="D69" s="324"/>
      <c r="E69" s="327"/>
      <c r="F69" s="333"/>
      <c r="G69" s="337"/>
      <c r="H69" s="63"/>
      <c r="I69" s="71"/>
      <c r="J69" s="79"/>
      <c r="K69" s="54"/>
      <c r="L69" s="94"/>
      <c r="M69" s="94"/>
      <c r="N69" s="64"/>
      <c r="O69" s="104"/>
      <c r="P69" s="111"/>
      <c r="Q69" s="118"/>
      <c r="R69" s="125"/>
      <c r="S69" s="130"/>
      <c r="T69" s="138" t="s">
        <v>44</v>
      </c>
      <c r="U69" s="148"/>
      <c r="V69" s="148"/>
      <c r="W69" s="161"/>
      <c r="X69" s="178"/>
      <c r="Y69" s="189"/>
      <c r="Z69" s="199"/>
      <c r="AA69" s="199"/>
      <c r="AB69" s="199"/>
      <c r="AC69" s="199"/>
      <c r="AD69" s="199"/>
      <c r="AE69" s="222"/>
      <c r="AF69" s="189"/>
      <c r="AG69" s="199"/>
      <c r="AH69" s="199"/>
      <c r="AI69" s="199"/>
      <c r="AJ69" s="199"/>
      <c r="AK69" s="199"/>
      <c r="AL69" s="222"/>
      <c r="AM69" s="189"/>
      <c r="AN69" s="199"/>
      <c r="AO69" s="199"/>
      <c r="AP69" s="199"/>
      <c r="AQ69" s="199"/>
      <c r="AR69" s="199"/>
      <c r="AS69" s="222"/>
      <c r="AT69" s="189"/>
      <c r="AU69" s="199"/>
      <c r="AV69" s="199"/>
      <c r="AW69" s="199"/>
      <c r="AX69" s="199"/>
      <c r="AY69" s="199"/>
      <c r="AZ69" s="222"/>
      <c r="BA69" s="189"/>
      <c r="BB69" s="199"/>
      <c r="BC69" s="246"/>
      <c r="BD69" s="255"/>
      <c r="BE69" s="260"/>
      <c r="BF69" s="269"/>
      <c r="BG69" s="276"/>
      <c r="BH69" s="282"/>
      <c r="BI69" s="111"/>
      <c r="BJ69" s="111"/>
      <c r="BK69" s="111"/>
      <c r="BL69" s="291"/>
    </row>
    <row r="70" spans="2:64" ht="20.25" customHeight="1">
      <c r="B70" s="10"/>
      <c r="C70" s="316"/>
      <c r="D70" s="323"/>
      <c r="E70" s="327"/>
      <c r="F70" s="333"/>
      <c r="G70" s="337"/>
      <c r="H70" s="63"/>
      <c r="I70" s="71"/>
      <c r="J70" s="79"/>
      <c r="K70" s="53"/>
      <c r="L70" s="93"/>
      <c r="M70" s="93"/>
      <c r="N70" s="63"/>
      <c r="O70" s="102"/>
      <c r="P70" s="109"/>
      <c r="Q70" s="116"/>
      <c r="R70" s="124" t="str">
        <f>G69&amp;I69</f>
        <v/>
      </c>
      <c r="S70" s="131"/>
      <c r="T70" s="136" t="s">
        <v>121</v>
      </c>
      <c r="U70" s="145"/>
      <c r="V70" s="145"/>
      <c r="W70" s="158"/>
      <c r="X70" s="173"/>
      <c r="Y70" s="187" t="str">
        <f>IF(Y69="","",VLOOKUP(Y69,'（従来型）シフト記号表'!$C$5:$W$46,21,FALSE))</f>
        <v/>
      </c>
      <c r="Z70" s="196" t="str">
        <f>IF(Z69="","",VLOOKUP(Z69,'（従来型）シフト記号表'!$C$5:$W$46,21,FALSE))</f>
        <v/>
      </c>
      <c r="AA70" s="196" t="str">
        <f>IF(AA69="","",VLOOKUP(AA69,'（従来型）シフト記号表'!$C$5:$W$46,21,FALSE))</f>
        <v/>
      </c>
      <c r="AB70" s="196" t="str">
        <f>IF(AB69="","",VLOOKUP(AB69,'（従来型）シフト記号表'!$C$5:$W$46,21,FALSE))</f>
        <v/>
      </c>
      <c r="AC70" s="196" t="str">
        <f>IF(AC69="","",VLOOKUP(AC69,'（従来型）シフト記号表'!$C$5:$W$46,21,FALSE))</f>
        <v/>
      </c>
      <c r="AD70" s="196" t="str">
        <f>IF(AD69="","",VLOOKUP(AD69,'（従来型）シフト記号表'!$C$5:$W$46,21,FALSE))</f>
        <v/>
      </c>
      <c r="AE70" s="220" t="str">
        <f>IF(AE69="","",VLOOKUP(AE69,'（従来型）シフト記号表'!$C$5:$W$46,21,FALSE))</f>
        <v/>
      </c>
      <c r="AF70" s="187" t="str">
        <f>IF(AF69="","",VLOOKUP(AF69,'（従来型）シフト記号表'!$C$5:$W$46,21,FALSE))</f>
        <v/>
      </c>
      <c r="AG70" s="196" t="str">
        <f>IF(AG69="","",VLOOKUP(AG69,'（従来型）シフト記号表'!$C$5:$W$46,21,FALSE))</f>
        <v/>
      </c>
      <c r="AH70" s="196" t="str">
        <f>IF(AH69="","",VLOOKUP(AH69,'（従来型）シフト記号表'!$C$5:$W$46,21,FALSE))</f>
        <v/>
      </c>
      <c r="AI70" s="196" t="str">
        <f>IF(AI69="","",VLOOKUP(AI69,'（従来型）シフト記号表'!$C$5:$W$46,21,FALSE))</f>
        <v/>
      </c>
      <c r="AJ70" s="196" t="str">
        <f>IF(AJ69="","",VLOOKUP(AJ69,'（従来型）シフト記号表'!$C$5:$W$46,21,FALSE))</f>
        <v/>
      </c>
      <c r="AK70" s="196" t="str">
        <f>IF(AK69="","",VLOOKUP(AK69,'（従来型）シフト記号表'!$C$5:$W$46,21,FALSE))</f>
        <v/>
      </c>
      <c r="AL70" s="220" t="str">
        <f>IF(AL69="","",VLOOKUP(AL69,'（従来型）シフト記号表'!$C$5:$W$46,21,FALSE))</f>
        <v/>
      </c>
      <c r="AM70" s="187" t="str">
        <f>IF(AM69="","",VLOOKUP(AM69,'（従来型）シフト記号表'!$C$5:$W$46,21,FALSE))</f>
        <v/>
      </c>
      <c r="AN70" s="196" t="str">
        <f>IF(AN69="","",VLOOKUP(AN69,'（従来型）シフト記号表'!$C$5:$W$46,21,FALSE))</f>
        <v/>
      </c>
      <c r="AO70" s="196" t="str">
        <f>IF(AO69="","",VLOOKUP(AO69,'（従来型）シフト記号表'!$C$5:$W$46,21,FALSE))</f>
        <v/>
      </c>
      <c r="AP70" s="196" t="str">
        <f>IF(AP69="","",VLOOKUP(AP69,'（従来型）シフト記号表'!$C$5:$W$46,21,FALSE))</f>
        <v/>
      </c>
      <c r="AQ70" s="196" t="str">
        <f>IF(AQ69="","",VLOOKUP(AQ69,'（従来型）シフト記号表'!$C$5:$W$46,21,FALSE))</f>
        <v/>
      </c>
      <c r="AR70" s="196" t="str">
        <f>IF(AR69="","",VLOOKUP(AR69,'（従来型）シフト記号表'!$C$5:$W$46,21,FALSE))</f>
        <v/>
      </c>
      <c r="AS70" s="220" t="str">
        <f>IF(AS69="","",VLOOKUP(AS69,'（従来型）シフト記号表'!$C$5:$W$46,21,FALSE))</f>
        <v/>
      </c>
      <c r="AT70" s="187" t="str">
        <f>IF(AT69="","",VLOOKUP(AT69,'（従来型）シフト記号表'!$C$5:$W$46,21,FALSE))</f>
        <v/>
      </c>
      <c r="AU70" s="196" t="str">
        <f>IF(AU69="","",VLOOKUP(AU69,'（従来型）シフト記号表'!$C$5:$W$46,21,FALSE))</f>
        <v/>
      </c>
      <c r="AV70" s="196" t="str">
        <f>IF(AV69="","",VLOOKUP(AV69,'（従来型）シフト記号表'!$C$5:$W$46,21,FALSE))</f>
        <v/>
      </c>
      <c r="AW70" s="196" t="str">
        <f>IF(AW69="","",VLOOKUP(AW69,'（従来型）シフト記号表'!$C$5:$W$46,21,FALSE))</f>
        <v/>
      </c>
      <c r="AX70" s="196" t="str">
        <f>IF(AX69="","",VLOOKUP(AX69,'（従来型）シフト記号表'!$C$5:$W$46,21,FALSE))</f>
        <v/>
      </c>
      <c r="AY70" s="196" t="str">
        <f>IF(AY69="","",VLOOKUP(AY69,'（従来型）シフト記号表'!$C$5:$W$46,21,FALSE))</f>
        <v/>
      </c>
      <c r="AZ70" s="220" t="str">
        <f>IF(AZ69="","",VLOOKUP(AZ69,'（従来型）シフト記号表'!$C$5:$W$46,21,FALSE))</f>
        <v/>
      </c>
      <c r="BA70" s="187" t="str">
        <f>IF(BA69="","",VLOOKUP(BA69,'（従来型）シフト記号表'!$C$5:$W$46,21,FALSE))</f>
        <v/>
      </c>
      <c r="BB70" s="196" t="str">
        <f>IF(BB69="","",VLOOKUP(BB69,'（従来型）シフト記号表'!$C$5:$W$46,21,FALSE))</f>
        <v/>
      </c>
      <c r="BC70" s="196" t="str">
        <f>IF(BC69="","",VLOOKUP(BC69,'（従来型）シフト記号表'!$C$5:$W$46,21,FALSE))</f>
        <v/>
      </c>
      <c r="BD70" s="253">
        <f>IF($BG$3="計画",SUM(Y70:AZ70),IF($BG$3="実績",SUM(Y70:BC70),""))</f>
        <v>0</v>
      </c>
      <c r="BE70" s="258"/>
      <c r="BF70" s="267">
        <f>IF($BG$3="計画",BD70/4,IF($BG$3="実績",(BD70/($P$10/7)),""))</f>
        <v>0</v>
      </c>
      <c r="BG70" s="274"/>
      <c r="BH70" s="280"/>
      <c r="BI70" s="109"/>
      <c r="BJ70" s="109"/>
      <c r="BK70" s="109"/>
      <c r="BL70" s="289"/>
    </row>
    <row r="71" spans="2:64" ht="20.25" customHeight="1">
      <c r="B71" s="11"/>
      <c r="C71" s="316"/>
      <c r="D71" s="323"/>
      <c r="E71" s="327"/>
      <c r="F71" s="333"/>
      <c r="G71" s="338"/>
      <c r="H71" s="65"/>
      <c r="I71" s="73"/>
      <c r="J71" s="81"/>
      <c r="K71" s="55"/>
      <c r="L71" s="95"/>
      <c r="M71" s="95"/>
      <c r="N71" s="65"/>
      <c r="O71" s="103"/>
      <c r="P71" s="110"/>
      <c r="Q71" s="117"/>
      <c r="R71" s="126"/>
      <c r="S71" s="132" t="str">
        <f>G69&amp;I69</f>
        <v/>
      </c>
      <c r="T71" s="137" t="s">
        <v>162</v>
      </c>
      <c r="U71" s="150"/>
      <c r="V71" s="150"/>
      <c r="W71" s="163"/>
      <c r="X71" s="179"/>
      <c r="Y71" s="188" t="str">
        <f>IF(Y69="","",VLOOKUP(Y69,'（従来型）シフト記号表'!$C$5:$Y$46,23,FALSE))</f>
        <v/>
      </c>
      <c r="Z71" s="197" t="str">
        <f>IF(Z69="","",VLOOKUP(Z69,'（従来型）シフト記号表'!$C$5:$Y$46,23,FALSE))</f>
        <v/>
      </c>
      <c r="AA71" s="197" t="str">
        <f>IF(AA69="","",VLOOKUP(AA69,'（従来型）シフト記号表'!$C$5:$Y$46,23,FALSE))</f>
        <v/>
      </c>
      <c r="AB71" s="197" t="str">
        <f>IF(AB69="","",VLOOKUP(AB69,'（従来型）シフト記号表'!$C$5:$Y$46,23,FALSE))</f>
        <v/>
      </c>
      <c r="AC71" s="197" t="str">
        <f>IF(AC69="","",VLOOKUP(AC69,'（従来型）シフト記号表'!$C$5:$Y$46,23,FALSE))</f>
        <v/>
      </c>
      <c r="AD71" s="197" t="str">
        <f>IF(AD69="","",VLOOKUP(AD69,'（従来型）シフト記号表'!$C$5:$Y$46,23,FALSE))</f>
        <v/>
      </c>
      <c r="AE71" s="221" t="str">
        <f>IF(AE69="","",VLOOKUP(AE69,'（従来型）シフト記号表'!$C$5:$Y$46,23,FALSE))</f>
        <v/>
      </c>
      <c r="AF71" s="188" t="str">
        <f>IF(AF69="","",VLOOKUP(AF69,'（従来型）シフト記号表'!$C$5:$Y$46,23,FALSE))</f>
        <v/>
      </c>
      <c r="AG71" s="197" t="str">
        <f>IF(AG69="","",VLOOKUP(AG69,'（従来型）シフト記号表'!$C$5:$Y$46,23,FALSE))</f>
        <v/>
      </c>
      <c r="AH71" s="197" t="str">
        <f>IF(AH69="","",VLOOKUP(AH69,'（従来型）シフト記号表'!$C$5:$Y$46,23,FALSE))</f>
        <v/>
      </c>
      <c r="AI71" s="197" t="str">
        <f>IF(AI69="","",VLOOKUP(AI69,'（従来型）シフト記号表'!$C$5:$Y$46,23,FALSE))</f>
        <v/>
      </c>
      <c r="AJ71" s="197" t="str">
        <f>IF(AJ69="","",VLOOKUP(AJ69,'（従来型）シフト記号表'!$C$5:$Y$46,23,FALSE))</f>
        <v/>
      </c>
      <c r="AK71" s="197" t="str">
        <f>IF(AK69="","",VLOOKUP(AK69,'（従来型）シフト記号表'!$C$5:$Y$46,23,FALSE))</f>
        <v/>
      </c>
      <c r="AL71" s="221" t="str">
        <f>IF(AL69="","",VLOOKUP(AL69,'（従来型）シフト記号表'!$C$5:$Y$46,23,FALSE))</f>
        <v/>
      </c>
      <c r="AM71" s="188" t="str">
        <f>IF(AM69="","",VLOOKUP(AM69,'（従来型）シフト記号表'!$C$5:$Y$46,23,FALSE))</f>
        <v/>
      </c>
      <c r="AN71" s="197" t="str">
        <f>IF(AN69="","",VLOOKUP(AN69,'（従来型）シフト記号表'!$C$5:$Y$46,23,FALSE))</f>
        <v/>
      </c>
      <c r="AO71" s="197" t="str">
        <f>IF(AO69="","",VLOOKUP(AO69,'（従来型）シフト記号表'!$C$5:$Y$46,23,FALSE))</f>
        <v/>
      </c>
      <c r="AP71" s="197" t="str">
        <f>IF(AP69="","",VLOOKUP(AP69,'（従来型）シフト記号表'!$C$5:$Y$46,23,FALSE))</f>
        <v/>
      </c>
      <c r="AQ71" s="197" t="str">
        <f>IF(AQ69="","",VLOOKUP(AQ69,'（従来型）シフト記号表'!$C$5:$Y$46,23,FALSE))</f>
        <v/>
      </c>
      <c r="AR71" s="197" t="str">
        <f>IF(AR69="","",VLOOKUP(AR69,'（従来型）シフト記号表'!$C$5:$Y$46,23,FALSE))</f>
        <v/>
      </c>
      <c r="AS71" s="221" t="str">
        <f>IF(AS69="","",VLOOKUP(AS69,'（従来型）シフト記号表'!$C$5:$Y$46,23,FALSE))</f>
        <v/>
      </c>
      <c r="AT71" s="188" t="str">
        <f>IF(AT69="","",VLOOKUP(AT69,'（従来型）シフト記号表'!$C$5:$Y$46,23,FALSE))</f>
        <v/>
      </c>
      <c r="AU71" s="197" t="str">
        <f>IF(AU69="","",VLOOKUP(AU69,'（従来型）シフト記号表'!$C$5:$Y$46,23,FALSE))</f>
        <v/>
      </c>
      <c r="AV71" s="197" t="str">
        <f>IF(AV69="","",VLOOKUP(AV69,'（従来型）シフト記号表'!$C$5:$Y$46,23,FALSE))</f>
        <v/>
      </c>
      <c r="AW71" s="197" t="str">
        <f>IF(AW69="","",VLOOKUP(AW69,'（従来型）シフト記号表'!$C$5:$Y$46,23,FALSE))</f>
        <v/>
      </c>
      <c r="AX71" s="197" t="str">
        <f>IF(AX69="","",VLOOKUP(AX69,'（従来型）シフト記号表'!$C$5:$Y$46,23,FALSE))</f>
        <v/>
      </c>
      <c r="AY71" s="197" t="str">
        <f>IF(AY69="","",VLOOKUP(AY69,'（従来型）シフト記号表'!$C$5:$Y$46,23,FALSE))</f>
        <v/>
      </c>
      <c r="AZ71" s="221" t="str">
        <f>IF(AZ69="","",VLOOKUP(AZ69,'（従来型）シフト記号表'!$C$5:$Y$46,23,FALSE))</f>
        <v/>
      </c>
      <c r="BA71" s="188" t="str">
        <f>IF(BA69="","",VLOOKUP(BA69,'（従来型）シフト記号表'!$C$5:$Y$46,23,FALSE))</f>
        <v/>
      </c>
      <c r="BB71" s="197" t="str">
        <f>IF(BB69="","",VLOOKUP(BB69,'（従来型）シフト記号表'!$C$5:$Y$46,23,FALSE))</f>
        <v/>
      </c>
      <c r="BC71" s="197" t="str">
        <f>IF(BC69="","",VLOOKUP(BC69,'（従来型）シフト記号表'!$C$5:$Y$46,23,FALSE))</f>
        <v/>
      </c>
      <c r="BD71" s="254">
        <f>IF($BG$3="計画",SUM(Y71:AZ71),IF($BG$3="実績",SUM(Y71:BC71),""))</f>
        <v>0</v>
      </c>
      <c r="BE71" s="259"/>
      <c r="BF71" s="268">
        <f>IF($BG$3="計画",BD71/4,IF($BG$3="実績",(BD71/($P$10/7)),""))</f>
        <v>0</v>
      </c>
      <c r="BG71" s="275"/>
      <c r="BH71" s="281"/>
      <c r="BI71" s="110"/>
      <c r="BJ71" s="110"/>
      <c r="BK71" s="110"/>
      <c r="BL71" s="290"/>
    </row>
    <row r="72" spans="2:64" ht="20.25" customHeight="1">
      <c r="B72" s="12">
        <f>((ROW()-17)+2)/3</f>
        <v>19</v>
      </c>
      <c r="C72" s="317"/>
      <c r="D72" s="324"/>
      <c r="E72" s="327"/>
      <c r="F72" s="333"/>
      <c r="G72" s="337"/>
      <c r="H72" s="63"/>
      <c r="I72" s="71"/>
      <c r="J72" s="79"/>
      <c r="K72" s="54"/>
      <c r="L72" s="94"/>
      <c r="M72" s="94"/>
      <c r="N72" s="64"/>
      <c r="O72" s="104"/>
      <c r="P72" s="111"/>
      <c r="Q72" s="118"/>
      <c r="R72" s="125"/>
      <c r="S72" s="130"/>
      <c r="T72" s="138" t="s">
        <v>44</v>
      </c>
      <c r="U72" s="148"/>
      <c r="V72" s="148"/>
      <c r="W72" s="161"/>
      <c r="X72" s="178"/>
      <c r="Y72" s="189"/>
      <c r="Z72" s="199"/>
      <c r="AA72" s="199"/>
      <c r="AB72" s="199"/>
      <c r="AC72" s="199"/>
      <c r="AD72" s="199"/>
      <c r="AE72" s="222"/>
      <c r="AF72" s="189"/>
      <c r="AG72" s="199"/>
      <c r="AH72" s="199"/>
      <c r="AI72" s="199"/>
      <c r="AJ72" s="199"/>
      <c r="AK72" s="199"/>
      <c r="AL72" s="222"/>
      <c r="AM72" s="189"/>
      <c r="AN72" s="199"/>
      <c r="AO72" s="199"/>
      <c r="AP72" s="199"/>
      <c r="AQ72" s="199"/>
      <c r="AR72" s="199"/>
      <c r="AS72" s="222"/>
      <c r="AT72" s="189"/>
      <c r="AU72" s="199"/>
      <c r="AV72" s="199"/>
      <c r="AW72" s="199"/>
      <c r="AX72" s="199"/>
      <c r="AY72" s="199"/>
      <c r="AZ72" s="222"/>
      <c r="BA72" s="189"/>
      <c r="BB72" s="199"/>
      <c r="BC72" s="246"/>
      <c r="BD72" s="255"/>
      <c r="BE72" s="260"/>
      <c r="BF72" s="269"/>
      <c r="BG72" s="276"/>
      <c r="BH72" s="282"/>
      <c r="BI72" s="111"/>
      <c r="BJ72" s="111"/>
      <c r="BK72" s="111"/>
      <c r="BL72" s="291"/>
    </row>
    <row r="73" spans="2:64" ht="20.25" customHeight="1">
      <c r="B73" s="10"/>
      <c r="C73" s="316"/>
      <c r="D73" s="323"/>
      <c r="E73" s="327"/>
      <c r="F73" s="333"/>
      <c r="G73" s="337"/>
      <c r="H73" s="63"/>
      <c r="I73" s="71"/>
      <c r="J73" s="79"/>
      <c r="K73" s="53"/>
      <c r="L73" s="93"/>
      <c r="M73" s="93"/>
      <c r="N73" s="63"/>
      <c r="O73" s="102"/>
      <c r="P73" s="109"/>
      <c r="Q73" s="116"/>
      <c r="R73" s="124" t="str">
        <f>G72&amp;I72</f>
        <v/>
      </c>
      <c r="S73" s="131"/>
      <c r="T73" s="136" t="s">
        <v>121</v>
      </c>
      <c r="U73" s="145"/>
      <c r="V73" s="145"/>
      <c r="W73" s="158"/>
      <c r="X73" s="173"/>
      <c r="Y73" s="187" t="str">
        <f>IF(Y72="","",VLOOKUP(Y72,'（従来型）シフト記号表'!$C$5:$W$46,21,FALSE))</f>
        <v/>
      </c>
      <c r="Z73" s="196" t="str">
        <f>IF(Z72="","",VLOOKUP(Z72,'（従来型）シフト記号表'!$C$5:$W$46,21,FALSE))</f>
        <v/>
      </c>
      <c r="AA73" s="196" t="str">
        <f>IF(AA72="","",VLOOKUP(AA72,'（従来型）シフト記号表'!$C$5:$W$46,21,FALSE))</f>
        <v/>
      </c>
      <c r="AB73" s="196" t="str">
        <f>IF(AB72="","",VLOOKUP(AB72,'（従来型）シフト記号表'!$C$5:$W$46,21,FALSE))</f>
        <v/>
      </c>
      <c r="AC73" s="196" t="str">
        <f>IF(AC72="","",VLOOKUP(AC72,'（従来型）シフト記号表'!$C$5:$W$46,21,FALSE))</f>
        <v/>
      </c>
      <c r="AD73" s="196" t="str">
        <f>IF(AD72="","",VLOOKUP(AD72,'（従来型）シフト記号表'!$C$5:$W$46,21,FALSE))</f>
        <v/>
      </c>
      <c r="AE73" s="220" t="str">
        <f>IF(AE72="","",VLOOKUP(AE72,'（従来型）シフト記号表'!$C$5:$W$46,21,FALSE))</f>
        <v/>
      </c>
      <c r="AF73" s="187" t="str">
        <f>IF(AF72="","",VLOOKUP(AF72,'（従来型）シフト記号表'!$C$5:$W$46,21,FALSE))</f>
        <v/>
      </c>
      <c r="AG73" s="196" t="str">
        <f>IF(AG72="","",VLOOKUP(AG72,'（従来型）シフト記号表'!$C$5:$W$46,21,FALSE))</f>
        <v/>
      </c>
      <c r="AH73" s="196" t="str">
        <f>IF(AH72="","",VLOOKUP(AH72,'（従来型）シフト記号表'!$C$5:$W$46,21,FALSE))</f>
        <v/>
      </c>
      <c r="AI73" s="196" t="str">
        <f>IF(AI72="","",VLOOKUP(AI72,'（従来型）シフト記号表'!$C$5:$W$46,21,FALSE))</f>
        <v/>
      </c>
      <c r="AJ73" s="196" t="str">
        <f>IF(AJ72="","",VLOOKUP(AJ72,'（従来型）シフト記号表'!$C$5:$W$46,21,FALSE))</f>
        <v/>
      </c>
      <c r="AK73" s="196" t="str">
        <f>IF(AK72="","",VLOOKUP(AK72,'（従来型）シフト記号表'!$C$5:$W$46,21,FALSE))</f>
        <v/>
      </c>
      <c r="AL73" s="220" t="str">
        <f>IF(AL72="","",VLOOKUP(AL72,'（従来型）シフト記号表'!$C$5:$W$46,21,FALSE))</f>
        <v/>
      </c>
      <c r="AM73" s="187" t="str">
        <f>IF(AM72="","",VLOOKUP(AM72,'（従来型）シフト記号表'!$C$5:$W$46,21,FALSE))</f>
        <v/>
      </c>
      <c r="AN73" s="196" t="str">
        <f>IF(AN72="","",VLOOKUP(AN72,'（従来型）シフト記号表'!$C$5:$W$46,21,FALSE))</f>
        <v/>
      </c>
      <c r="AO73" s="196" t="str">
        <f>IF(AO72="","",VLOOKUP(AO72,'（従来型）シフト記号表'!$C$5:$W$46,21,FALSE))</f>
        <v/>
      </c>
      <c r="AP73" s="196" t="str">
        <f>IF(AP72="","",VLOOKUP(AP72,'（従来型）シフト記号表'!$C$5:$W$46,21,FALSE))</f>
        <v/>
      </c>
      <c r="AQ73" s="196" t="str">
        <f>IF(AQ72="","",VLOOKUP(AQ72,'（従来型）シフト記号表'!$C$5:$W$46,21,FALSE))</f>
        <v/>
      </c>
      <c r="AR73" s="196" t="str">
        <f>IF(AR72="","",VLOOKUP(AR72,'（従来型）シフト記号表'!$C$5:$W$46,21,FALSE))</f>
        <v/>
      </c>
      <c r="AS73" s="220" t="str">
        <f>IF(AS72="","",VLOOKUP(AS72,'（従来型）シフト記号表'!$C$5:$W$46,21,FALSE))</f>
        <v/>
      </c>
      <c r="AT73" s="187" t="str">
        <f>IF(AT72="","",VLOOKUP(AT72,'（従来型）シフト記号表'!$C$5:$W$46,21,FALSE))</f>
        <v/>
      </c>
      <c r="AU73" s="196" t="str">
        <f>IF(AU72="","",VLOOKUP(AU72,'（従来型）シフト記号表'!$C$5:$W$46,21,FALSE))</f>
        <v/>
      </c>
      <c r="AV73" s="196" t="str">
        <f>IF(AV72="","",VLOOKUP(AV72,'（従来型）シフト記号表'!$C$5:$W$46,21,FALSE))</f>
        <v/>
      </c>
      <c r="AW73" s="196" t="str">
        <f>IF(AW72="","",VLOOKUP(AW72,'（従来型）シフト記号表'!$C$5:$W$46,21,FALSE))</f>
        <v/>
      </c>
      <c r="AX73" s="196" t="str">
        <f>IF(AX72="","",VLOOKUP(AX72,'（従来型）シフト記号表'!$C$5:$W$46,21,FALSE))</f>
        <v/>
      </c>
      <c r="AY73" s="196" t="str">
        <f>IF(AY72="","",VLOOKUP(AY72,'（従来型）シフト記号表'!$C$5:$W$46,21,FALSE))</f>
        <v/>
      </c>
      <c r="AZ73" s="220" t="str">
        <f>IF(AZ72="","",VLOOKUP(AZ72,'（従来型）シフト記号表'!$C$5:$W$46,21,FALSE))</f>
        <v/>
      </c>
      <c r="BA73" s="187" t="str">
        <f>IF(BA72="","",VLOOKUP(BA72,'（従来型）シフト記号表'!$C$5:$W$46,21,FALSE))</f>
        <v/>
      </c>
      <c r="BB73" s="196" t="str">
        <f>IF(BB72="","",VLOOKUP(BB72,'（従来型）シフト記号表'!$C$5:$W$46,21,FALSE))</f>
        <v/>
      </c>
      <c r="BC73" s="196" t="str">
        <f>IF(BC72="","",VLOOKUP(BC72,'（従来型）シフト記号表'!$C$5:$W$46,21,FALSE))</f>
        <v/>
      </c>
      <c r="BD73" s="253">
        <f>IF($BG$3="計画",SUM(Y73:AZ73),IF($BG$3="実績",SUM(Y73:BC73),""))</f>
        <v>0</v>
      </c>
      <c r="BE73" s="258"/>
      <c r="BF73" s="267">
        <f>IF($BG$3="計画",BD73/4,IF($BG$3="実績",(BD73/($P$10/7)),""))</f>
        <v>0</v>
      </c>
      <c r="BG73" s="274"/>
      <c r="BH73" s="280"/>
      <c r="BI73" s="109"/>
      <c r="BJ73" s="109"/>
      <c r="BK73" s="109"/>
      <c r="BL73" s="289"/>
    </row>
    <row r="74" spans="2:64" ht="20.25" customHeight="1">
      <c r="B74" s="11"/>
      <c r="C74" s="316"/>
      <c r="D74" s="323"/>
      <c r="E74" s="327"/>
      <c r="F74" s="333"/>
      <c r="G74" s="338"/>
      <c r="H74" s="65"/>
      <c r="I74" s="73"/>
      <c r="J74" s="81"/>
      <c r="K74" s="55"/>
      <c r="L74" s="95"/>
      <c r="M74" s="95"/>
      <c r="N74" s="65"/>
      <c r="O74" s="103"/>
      <c r="P74" s="110"/>
      <c r="Q74" s="117"/>
      <c r="R74" s="126"/>
      <c r="S74" s="132" t="str">
        <f>G72&amp;I72</f>
        <v/>
      </c>
      <c r="T74" s="137" t="s">
        <v>162</v>
      </c>
      <c r="U74" s="150"/>
      <c r="V74" s="150"/>
      <c r="W74" s="163"/>
      <c r="X74" s="179"/>
      <c r="Y74" s="188" t="str">
        <f>IF(Y72="","",VLOOKUP(Y72,'（従来型）シフト記号表'!$C$5:$Y$46,23,FALSE))</f>
        <v/>
      </c>
      <c r="Z74" s="197" t="str">
        <f>IF(Z72="","",VLOOKUP(Z72,'（従来型）シフト記号表'!$C$5:$Y$46,23,FALSE))</f>
        <v/>
      </c>
      <c r="AA74" s="197" t="str">
        <f>IF(AA72="","",VLOOKUP(AA72,'（従来型）シフト記号表'!$C$5:$Y$46,23,FALSE))</f>
        <v/>
      </c>
      <c r="AB74" s="197" t="str">
        <f>IF(AB72="","",VLOOKUP(AB72,'（従来型）シフト記号表'!$C$5:$Y$46,23,FALSE))</f>
        <v/>
      </c>
      <c r="AC74" s="197" t="str">
        <f>IF(AC72="","",VLOOKUP(AC72,'（従来型）シフト記号表'!$C$5:$Y$46,23,FALSE))</f>
        <v/>
      </c>
      <c r="AD74" s="197" t="str">
        <f>IF(AD72="","",VLOOKUP(AD72,'（従来型）シフト記号表'!$C$5:$Y$46,23,FALSE))</f>
        <v/>
      </c>
      <c r="AE74" s="221" t="str">
        <f>IF(AE72="","",VLOOKUP(AE72,'（従来型）シフト記号表'!$C$5:$Y$46,23,FALSE))</f>
        <v/>
      </c>
      <c r="AF74" s="188" t="str">
        <f>IF(AF72="","",VLOOKUP(AF72,'（従来型）シフト記号表'!$C$5:$Y$46,23,FALSE))</f>
        <v/>
      </c>
      <c r="AG74" s="197" t="str">
        <f>IF(AG72="","",VLOOKUP(AG72,'（従来型）シフト記号表'!$C$5:$Y$46,23,FALSE))</f>
        <v/>
      </c>
      <c r="AH74" s="197" t="str">
        <f>IF(AH72="","",VLOOKUP(AH72,'（従来型）シフト記号表'!$C$5:$Y$46,23,FALSE))</f>
        <v/>
      </c>
      <c r="AI74" s="197" t="str">
        <f>IF(AI72="","",VLOOKUP(AI72,'（従来型）シフト記号表'!$C$5:$Y$46,23,FALSE))</f>
        <v/>
      </c>
      <c r="AJ74" s="197" t="str">
        <f>IF(AJ72="","",VLOOKUP(AJ72,'（従来型）シフト記号表'!$C$5:$Y$46,23,FALSE))</f>
        <v/>
      </c>
      <c r="AK74" s="197" t="str">
        <f>IF(AK72="","",VLOOKUP(AK72,'（従来型）シフト記号表'!$C$5:$Y$46,23,FALSE))</f>
        <v/>
      </c>
      <c r="AL74" s="221" t="str">
        <f>IF(AL72="","",VLOOKUP(AL72,'（従来型）シフト記号表'!$C$5:$Y$46,23,FALSE))</f>
        <v/>
      </c>
      <c r="AM74" s="188" t="str">
        <f>IF(AM72="","",VLOOKUP(AM72,'（従来型）シフト記号表'!$C$5:$Y$46,23,FALSE))</f>
        <v/>
      </c>
      <c r="AN74" s="197" t="str">
        <f>IF(AN72="","",VLOOKUP(AN72,'（従来型）シフト記号表'!$C$5:$Y$46,23,FALSE))</f>
        <v/>
      </c>
      <c r="AO74" s="197" t="str">
        <f>IF(AO72="","",VLOOKUP(AO72,'（従来型）シフト記号表'!$C$5:$Y$46,23,FALSE))</f>
        <v/>
      </c>
      <c r="AP74" s="197" t="str">
        <f>IF(AP72="","",VLOOKUP(AP72,'（従来型）シフト記号表'!$C$5:$Y$46,23,FALSE))</f>
        <v/>
      </c>
      <c r="AQ74" s="197" t="str">
        <f>IF(AQ72="","",VLOOKUP(AQ72,'（従来型）シフト記号表'!$C$5:$Y$46,23,FALSE))</f>
        <v/>
      </c>
      <c r="AR74" s="197" t="str">
        <f>IF(AR72="","",VLOOKUP(AR72,'（従来型）シフト記号表'!$C$5:$Y$46,23,FALSE))</f>
        <v/>
      </c>
      <c r="AS74" s="221" t="str">
        <f>IF(AS72="","",VLOOKUP(AS72,'（従来型）シフト記号表'!$C$5:$Y$46,23,FALSE))</f>
        <v/>
      </c>
      <c r="AT74" s="188" t="str">
        <f>IF(AT72="","",VLOOKUP(AT72,'（従来型）シフト記号表'!$C$5:$Y$46,23,FALSE))</f>
        <v/>
      </c>
      <c r="AU74" s="197" t="str">
        <f>IF(AU72="","",VLOOKUP(AU72,'（従来型）シフト記号表'!$C$5:$Y$46,23,FALSE))</f>
        <v/>
      </c>
      <c r="AV74" s="197" t="str">
        <f>IF(AV72="","",VLOOKUP(AV72,'（従来型）シフト記号表'!$C$5:$Y$46,23,FALSE))</f>
        <v/>
      </c>
      <c r="AW74" s="197" t="str">
        <f>IF(AW72="","",VLOOKUP(AW72,'（従来型）シフト記号表'!$C$5:$Y$46,23,FALSE))</f>
        <v/>
      </c>
      <c r="AX74" s="197" t="str">
        <f>IF(AX72="","",VLOOKUP(AX72,'（従来型）シフト記号表'!$C$5:$Y$46,23,FALSE))</f>
        <v/>
      </c>
      <c r="AY74" s="197" t="str">
        <f>IF(AY72="","",VLOOKUP(AY72,'（従来型）シフト記号表'!$C$5:$Y$46,23,FALSE))</f>
        <v/>
      </c>
      <c r="AZ74" s="221" t="str">
        <f>IF(AZ72="","",VLOOKUP(AZ72,'（従来型）シフト記号表'!$C$5:$Y$46,23,FALSE))</f>
        <v/>
      </c>
      <c r="BA74" s="188" t="str">
        <f>IF(BA72="","",VLOOKUP(BA72,'（従来型）シフト記号表'!$C$5:$Y$46,23,FALSE))</f>
        <v/>
      </c>
      <c r="BB74" s="197" t="str">
        <f>IF(BB72="","",VLOOKUP(BB72,'（従来型）シフト記号表'!$C$5:$Y$46,23,FALSE))</f>
        <v/>
      </c>
      <c r="BC74" s="197" t="str">
        <f>IF(BC72="","",VLOOKUP(BC72,'（従来型）シフト記号表'!$C$5:$Y$46,23,FALSE))</f>
        <v/>
      </c>
      <c r="BD74" s="254">
        <f>IF($BG$3="計画",SUM(Y74:AZ74),IF($BG$3="実績",SUM(Y74:BC74),""))</f>
        <v>0</v>
      </c>
      <c r="BE74" s="259"/>
      <c r="BF74" s="268">
        <f>IF($BG$3="計画",BD74/4,IF($BG$3="実績",(BD74/($P$10/7)),""))</f>
        <v>0</v>
      </c>
      <c r="BG74" s="275"/>
      <c r="BH74" s="281"/>
      <c r="BI74" s="110"/>
      <c r="BJ74" s="110"/>
      <c r="BK74" s="110"/>
      <c r="BL74" s="290"/>
    </row>
    <row r="75" spans="2:64" ht="20.25" customHeight="1">
      <c r="B75" s="12">
        <f>((ROW()-17)+2)/3</f>
        <v>20</v>
      </c>
      <c r="C75" s="317"/>
      <c r="D75" s="324"/>
      <c r="E75" s="327"/>
      <c r="F75" s="333"/>
      <c r="G75" s="337"/>
      <c r="H75" s="63"/>
      <c r="I75" s="71"/>
      <c r="J75" s="79"/>
      <c r="K75" s="54"/>
      <c r="L75" s="94"/>
      <c r="M75" s="94"/>
      <c r="N75" s="64"/>
      <c r="O75" s="104"/>
      <c r="P75" s="111"/>
      <c r="Q75" s="118"/>
      <c r="R75" s="125"/>
      <c r="S75" s="130"/>
      <c r="T75" s="138" t="s">
        <v>44</v>
      </c>
      <c r="U75" s="148"/>
      <c r="V75" s="148"/>
      <c r="W75" s="161"/>
      <c r="X75" s="178"/>
      <c r="Y75" s="189"/>
      <c r="Z75" s="199"/>
      <c r="AA75" s="199"/>
      <c r="AB75" s="199"/>
      <c r="AC75" s="199"/>
      <c r="AD75" s="199"/>
      <c r="AE75" s="222"/>
      <c r="AF75" s="189"/>
      <c r="AG75" s="199"/>
      <c r="AH75" s="199"/>
      <c r="AI75" s="199"/>
      <c r="AJ75" s="199"/>
      <c r="AK75" s="199"/>
      <c r="AL75" s="222"/>
      <c r="AM75" s="189"/>
      <c r="AN75" s="199"/>
      <c r="AO75" s="199"/>
      <c r="AP75" s="199"/>
      <c r="AQ75" s="199"/>
      <c r="AR75" s="199"/>
      <c r="AS75" s="222"/>
      <c r="AT75" s="189"/>
      <c r="AU75" s="199"/>
      <c r="AV75" s="199"/>
      <c r="AW75" s="199"/>
      <c r="AX75" s="199"/>
      <c r="AY75" s="199"/>
      <c r="AZ75" s="222"/>
      <c r="BA75" s="189"/>
      <c r="BB75" s="199"/>
      <c r="BC75" s="246"/>
      <c r="BD75" s="255"/>
      <c r="BE75" s="260"/>
      <c r="BF75" s="269"/>
      <c r="BG75" s="276"/>
      <c r="BH75" s="282"/>
      <c r="BI75" s="111"/>
      <c r="BJ75" s="111"/>
      <c r="BK75" s="111"/>
      <c r="BL75" s="291"/>
    </row>
    <row r="76" spans="2:64" ht="20.25" customHeight="1">
      <c r="B76" s="10"/>
      <c r="C76" s="316"/>
      <c r="D76" s="323"/>
      <c r="E76" s="327"/>
      <c r="F76" s="333"/>
      <c r="G76" s="337"/>
      <c r="H76" s="63"/>
      <c r="I76" s="71"/>
      <c r="J76" s="79"/>
      <c r="K76" s="53"/>
      <c r="L76" s="93"/>
      <c r="M76" s="93"/>
      <c r="N76" s="63"/>
      <c r="O76" s="102"/>
      <c r="P76" s="109"/>
      <c r="Q76" s="116"/>
      <c r="R76" s="124" t="str">
        <f>G75&amp;I75</f>
        <v/>
      </c>
      <c r="S76" s="131"/>
      <c r="T76" s="136" t="s">
        <v>121</v>
      </c>
      <c r="U76" s="145"/>
      <c r="V76" s="145"/>
      <c r="W76" s="158"/>
      <c r="X76" s="173"/>
      <c r="Y76" s="187" t="str">
        <f>IF(Y75="","",VLOOKUP(Y75,'（従来型）シフト記号表'!$C$5:$W$46,21,FALSE))</f>
        <v/>
      </c>
      <c r="Z76" s="196" t="str">
        <f>IF(Z75="","",VLOOKUP(Z75,'（従来型）シフト記号表'!$C$5:$W$46,21,FALSE))</f>
        <v/>
      </c>
      <c r="AA76" s="196" t="str">
        <f>IF(AA75="","",VLOOKUP(AA75,'（従来型）シフト記号表'!$C$5:$W$46,21,FALSE))</f>
        <v/>
      </c>
      <c r="AB76" s="196" t="str">
        <f>IF(AB75="","",VLOOKUP(AB75,'（従来型）シフト記号表'!$C$5:$W$46,21,FALSE))</f>
        <v/>
      </c>
      <c r="AC76" s="196" t="str">
        <f>IF(AC75="","",VLOOKUP(AC75,'（従来型）シフト記号表'!$C$5:$W$46,21,FALSE))</f>
        <v/>
      </c>
      <c r="AD76" s="196" t="str">
        <f>IF(AD75="","",VLOOKUP(AD75,'（従来型）シフト記号表'!$C$5:$W$46,21,FALSE))</f>
        <v/>
      </c>
      <c r="AE76" s="220" t="str">
        <f>IF(AE75="","",VLOOKUP(AE75,'（従来型）シフト記号表'!$C$5:$W$46,21,FALSE))</f>
        <v/>
      </c>
      <c r="AF76" s="187" t="str">
        <f>IF(AF75="","",VLOOKUP(AF75,'（従来型）シフト記号表'!$C$5:$W$46,21,FALSE))</f>
        <v/>
      </c>
      <c r="AG76" s="196" t="str">
        <f>IF(AG75="","",VLOOKUP(AG75,'（従来型）シフト記号表'!$C$5:$W$46,21,FALSE))</f>
        <v/>
      </c>
      <c r="AH76" s="196" t="str">
        <f>IF(AH75="","",VLOOKUP(AH75,'（従来型）シフト記号表'!$C$5:$W$46,21,FALSE))</f>
        <v/>
      </c>
      <c r="AI76" s="196" t="str">
        <f>IF(AI75="","",VLOOKUP(AI75,'（従来型）シフト記号表'!$C$5:$W$46,21,FALSE))</f>
        <v/>
      </c>
      <c r="AJ76" s="196" t="str">
        <f>IF(AJ75="","",VLOOKUP(AJ75,'（従来型）シフト記号表'!$C$5:$W$46,21,FALSE))</f>
        <v/>
      </c>
      <c r="AK76" s="196" t="str">
        <f>IF(AK75="","",VLOOKUP(AK75,'（従来型）シフト記号表'!$C$5:$W$46,21,FALSE))</f>
        <v/>
      </c>
      <c r="AL76" s="220" t="str">
        <f>IF(AL75="","",VLOOKUP(AL75,'（従来型）シフト記号表'!$C$5:$W$46,21,FALSE))</f>
        <v/>
      </c>
      <c r="AM76" s="187" t="str">
        <f>IF(AM75="","",VLOOKUP(AM75,'（従来型）シフト記号表'!$C$5:$W$46,21,FALSE))</f>
        <v/>
      </c>
      <c r="AN76" s="196" t="str">
        <f>IF(AN75="","",VLOOKUP(AN75,'（従来型）シフト記号表'!$C$5:$W$46,21,FALSE))</f>
        <v/>
      </c>
      <c r="AO76" s="196" t="str">
        <f>IF(AO75="","",VLOOKUP(AO75,'（従来型）シフト記号表'!$C$5:$W$46,21,FALSE))</f>
        <v/>
      </c>
      <c r="AP76" s="196" t="str">
        <f>IF(AP75="","",VLOOKUP(AP75,'（従来型）シフト記号表'!$C$5:$W$46,21,FALSE))</f>
        <v/>
      </c>
      <c r="AQ76" s="196" t="str">
        <f>IF(AQ75="","",VLOOKUP(AQ75,'（従来型）シフト記号表'!$C$5:$W$46,21,FALSE))</f>
        <v/>
      </c>
      <c r="AR76" s="196" t="str">
        <f>IF(AR75="","",VLOOKUP(AR75,'（従来型）シフト記号表'!$C$5:$W$46,21,FALSE))</f>
        <v/>
      </c>
      <c r="AS76" s="220" t="str">
        <f>IF(AS75="","",VLOOKUP(AS75,'（従来型）シフト記号表'!$C$5:$W$46,21,FALSE))</f>
        <v/>
      </c>
      <c r="AT76" s="187" t="str">
        <f>IF(AT75="","",VLOOKUP(AT75,'（従来型）シフト記号表'!$C$5:$W$46,21,FALSE))</f>
        <v/>
      </c>
      <c r="AU76" s="196" t="str">
        <f>IF(AU75="","",VLOOKUP(AU75,'（従来型）シフト記号表'!$C$5:$W$46,21,FALSE))</f>
        <v/>
      </c>
      <c r="AV76" s="196" t="str">
        <f>IF(AV75="","",VLOOKUP(AV75,'（従来型）シフト記号表'!$C$5:$W$46,21,FALSE))</f>
        <v/>
      </c>
      <c r="AW76" s="196" t="str">
        <f>IF(AW75="","",VLOOKUP(AW75,'（従来型）シフト記号表'!$C$5:$W$46,21,FALSE))</f>
        <v/>
      </c>
      <c r="AX76" s="196" t="str">
        <f>IF(AX75="","",VLOOKUP(AX75,'（従来型）シフト記号表'!$C$5:$W$46,21,FALSE))</f>
        <v/>
      </c>
      <c r="AY76" s="196" t="str">
        <f>IF(AY75="","",VLOOKUP(AY75,'（従来型）シフト記号表'!$C$5:$W$46,21,FALSE))</f>
        <v/>
      </c>
      <c r="AZ76" s="220" t="str">
        <f>IF(AZ75="","",VLOOKUP(AZ75,'（従来型）シフト記号表'!$C$5:$W$46,21,FALSE))</f>
        <v/>
      </c>
      <c r="BA76" s="187" t="str">
        <f>IF(BA75="","",VLOOKUP(BA75,'（従来型）シフト記号表'!$C$5:$W$46,21,FALSE))</f>
        <v/>
      </c>
      <c r="BB76" s="196" t="str">
        <f>IF(BB75="","",VLOOKUP(BB75,'（従来型）シフト記号表'!$C$5:$W$46,21,FALSE))</f>
        <v/>
      </c>
      <c r="BC76" s="196" t="str">
        <f>IF(BC75="","",VLOOKUP(BC75,'（従来型）シフト記号表'!$C$5:$W$46,21,FALSE))</f>
        <v/>
      </c>
      <c r="BD76" s="253">
        <f>IF($BG$3="計画",SUM(Y76:AZ76),IF($BG$3="実績",SUM(Y76:BC76),""))</f>
        <v>0</v>
      </c>
      <c r="BE76" s="258"/>
      <c r="BF76" s="267">
        <f>IF($BG$3="計画",BD76/4,IF($BG$3="実績",(BD76/($P$10/7)),""))</f>
        <v>0</v>
      </c>
      <c r="BG76" s="274"/>
      <c r="BH76" s="280"/>
      <c r="BI76" s="109"/>
      <c r="BJ76" s="109"/>
      <c r="BK76" s="109"/>
      <c r="BL76" s="289"/>
    </row>
    <row r="77" spans="2:64" ht="20.25" customHeight="1">
      <c r="B77" s="11"/>
      <c r="C77" s="316"/>
      <c r="D77" s="323"/>
      <c r="E77" s="327"/>
      <c r="F77" s="333"/>
      <c r="G77" s="338"/>
      <c r="H77" s="65"/>
      <c r="I77" s="73"/>
      <c r="J77" s="81"/>
      <c r="K77" s="55"/>
      <c r="L77" s="95"/>
      <c r="M77" s="95"/>
      <c r="N77" s="65"/>
      <c r="O77" s="103"/>
      <c r="P77" s="110"/>
      <c r="Q77" s="117"/>
      <c r="R77" s="126"/>
      <c r="S77" s="132" t="str">
        <f>G75&amp;I75</f>
        <v/>
      </c>
      <c r="T77" s="137" t="s">
        <v>162</v>
      </c>
      <c r="U77" s="150"/>
      <c r="V77" s="150"/>
      <c r="W77" s="163"/>
      <c r="X77" s="179"/>
      <c r="Y77" s="188" t="str">
        <f>IF(Y75="","",VLOOKUP(Y75,'（従来型）シフト記号表'!$C$5:$Y$46,23,FALSE))</f>
        <v/>
      </c>
      <c r="Z77" s="197" t="str">
        <f>IF(Z75="","",VLOOKUP(Z75,'（従来型）シフト記号表'!$C$5:$Y$46,23,FALSE))</f>
        <v/>
      </c>
      <c r="AA77" s="197" t="str">
        <f>IF(AA75="","",VLOOKUP(AA75,'（従来型）シフト記号表'!$C$5:$Y$46,23,FALSE))</f>
        <v/>
      </c>
      <c r="AB77" s="197" t="str">
        <f>IF(AB75="","",VLOOKUP(AB75,'（従来型）シフト記号表'!$C$5:$Y$46,23,FALSE))</f>
        <v/>
      </c>
      <c r="AC77" s="197" t="str">
        <f>IF(AC75="","",VLOOKUP(AC75,'（従来型）シフト記号表'!$C$5:$Y$46,23,FALSE))</f>
        <v/>
      </c>
      <c r="AD77" s="197" t="str">
        <f>IF(AD75="","",VLOOKUP(AD75,'（従来型）シフト記号表'!$C$5:$Y$46,23,FALSE))</f>
        <v/>
      </c>
      <c r="AE77" s="221" t="str">
        <f>IF(AE75="","",VLOOKUP(AE75,'（従来型）シフト記号表'!$C$5:$Y$46,23,FALSE))</f>
        <v/>
      </c>
      <c r="AF77" s="188" t="str">
        <f>IF(AF75="","",VLOOKUP(AF75,'（従来型）シフト記号表'!$C$5:$Y$46,23,FALSE))</f>
        <v/>
      </c>
      <c r="AG77" s="197" t="str">
        <f>IF(AG75="","",VLOOKUP(AG75,'（従来型）シフト記号表'!$C$5:$Y$46,23,FALSE))</f>
        <v/>
      </c>
      <c r="AH77" s="197" t="str">
        <f>IF(AH75="","",VLOOKUP(AH75,'（従来型）シフト記号表'!$C$5:$Y$46,23,FALSE))</f>
        <v/>
      </c>
      <c r="AI77" s="197" t="str">
        <f>IF(AI75="","",VLOOKUP(AI75,'（従来型）シフト記号表'!$C$5:$Y$46,23,FALSE))</f>
        <v/>
      </c>
      <c r="AJ77" s="197" t="str">
        <f>IF(AJ75="","",VLOOKUP(AJ75,'（従来型）シフト記号表'!$C$5:$Y$46,23,FALSE))</f>
        <v/>
      </c>
      <c r="AK77" s="197" t="str">
        <f>IF(AK75="","",VLOOKUP(AK75,'（従来型）シフト記号表'!$C$5:$Y$46,23,FALSE))</f>
        <v/>
      </c>
      <c r="AL77" s="221" t="str">
        <f>IF(AL75="","",VLOOKUP(AL75,'（従来型）シフト記号表'!$C$5:$Y$46,23,FALSE))</f>
        <v/>
      </c>
      <c r="AM77" s="188" t="str">
        <f>IF(AM75="","",VLOOKUP(AM75,'（従来型）シフト記号表'!$C$5:$Y$46,23,FALSE))</f>
        <v/>
      </c>
      <c r="AN77" s="197" t="str">
        <f>IF(AN75="","",VLOOKUP(AN75,'（従来型）シフト記号表'!$C$5:$Y$46,23,FALSE))</f>
        <v/>
      </c>
      <c r="AO77" s="197" t="str">
        <f>IF(AO75="","",VLOOKUP(AO75,'（従来型）シフト記号表'!$C$5:$Y$46,23,FALSE))</f>
        <v/>
      </c>
      <c r="AP77" s="197" t="str">
        <f>IF(AP75="","",VLOOKUP(AP75,'（従来型）シフト記号表'!$C$5:$Y$46,23,FALSE))</f>
        <v/>
      </c>
      <c r="AQ77" s="197" t="str">
        <f>IF(AQ75="","",VLOOKUP(AQ75,'（従来型）シフト記号表'!$C$5:$Y$46,23,FALSE))</f>
        <v/>
      </c>
      <c r="AR77" s="197" t="str">
        <f>IF(AR75="","",VLOOKUP(AR75,'（従来型）シフト記号表'!$C$5:$Y$46,23,FALSE))</f>
        <v/>
      </c>
      <c r="AS77" s="221" t="str">
        <f>IF(AS75="","",VLOOKUP(AS75,'（従来型）シフト記号表'!$C$5:$Y$46,23,FALSE))</f>
        <v/>
      </c>
      <c r="AT77" s="188" t="str">
        <f>IF(AT75="","",VLOOKUP(AT75,'（従来型）シフト記号表'!$C$5:$Y$46,23,FALSE))</f>
        <v/>
      </c>
      <c r="AU77" s="197" t="str">
        <f>IF(AU75="","",VLOOKUP(AU75,'（従来型）シフト記号表'!$C$5:$Y$46,23,FALSE))</f>
        <v/>
      </c>
      <c r="AV77" s="197" t="str">
        <f>IF(AV75="","",VLOOKUP(AV75,'（従来型）シフト記号表'!$C$5:$Y$46,23,FALSE))</f>
        <v/>
      </c>
      <c r="AW77" s="197" t="str">
        <f>IF(AW75="","",VLOOKUP(AW75,'（従来型）シフト記号表'!$C$5:$Y$46,23,FALSE))</f>
        <v/>
      </c>
      <c r="AX77" s="197" t="str">
        <f>IF(AX75="","",VLOOKUP(AX75,'（従来型）シフト記号表'!$C$5:$Y$46,23,FALSE))</f>
        <v/>
      </c>
      <c r="AY77" s="197" t="str">
        <f>IF(AY75="","",VLOOKUP(AY75,'（従来型）シフト記号表'!$C$5:$Y$46,23,FALSE))</f>
        <v/>
      </c>
      <c r="AZ77" s="221" t="str">
        <f>IF(AZ75="","",VLOOKUP(AZ75,'（従来型）シフト記号表'!$C$5:$Y$46,23,FALSE))</f>
        <v/>
      </c>
      <c r="BA77" s="188" t="str">
        <f>IF(BA75="","",VLOOKUP(BA75,'（従来型）シフト記号表'!$C$5:$Y$46,23,FALSE))</f>
        <v/>
      </c>
      <c r="BB77" s="197" t="str">
        <f>IF(BB75="","",VLOOKUP(BB75,'（従来型）シフト記号表'!$C$5:$Y$46,23,FALSE))</f>
        <v/>
      </c>
      <c r="BC77" s="197" t="str">
        <f>IF(BC75="","",VLOOKUP(BC75,'（従来型）シフト記号表'!$C$5:$Y$46,23,FALSE))</f>
        <v/>
      </c>
      <c r="BD77" s="254">
        <f>IF($BG$3="計画",SUM(Y77:AZ77),IF($BG$3="実績",SUM(Y77:BC77),""))</f>
        <v>0</v>
      </c>
      <c r="BE77" s="259"/>
      <c r="BF77" s="268">
        <f>IF($BG$3="計画",BD77/4,IF($BG$3="実績",(BD77/($P$10/7)),""))</f>
        <v>0</v>
      </c>
      <c r="BG77" s="275"/>
      <c r="BH77" s="281"/>
      <c r="BI77" s="110"/>
      <c r="BJ77" s="110"/>
      <c r="BK77" s="110"/>
      <c r="BL77" s="290"/>
    </row>
    <row r="78" spans="2:64" ht="20.25" customHeight="1">
      <c r="B78" s="12">
        <f>((ROW()-17)+2)/3</f>
        <v>21</v>
      </c>
      <c r="C78" s="317"/>
      <c r="D78" s="324"/>
      <c r="E78" s="327"/>
      <c r="F78" s="333"/>
      <c r="G78" s="337"/>
      <c r="H78" s="63"/>
      <c r="I78" s="71"/>
      <c r="J78" s="79"/>
      <c r="K78" s="54"/>
      <c r="L78" s="94"/>
      <c r="M78" s="94"/>
      <c r="N78" s="64"/>
      <c r="O78" s="104"/>
      <c r="P78" s="111"/>
      <c r="Q78" s="118"/>
      <c r="R78" s="125"/>
      <c r="S78" s="130"/>
      <c r="T78" s="138" t="s">
        <v>44</v>
      </c>
      <c r="U78" s="148"/>
      <c r="V78" s="148"/>
      <c r="W78" s="161"/>
      <c r="X78" s="178"/>
      <c r="Y78" s="189"/>
      <c r="Z78" s="199"/>
      <c r="AA78" s="199"/>
      <c r="AB78" s="199"/>
      <c r="AC78" s="199"/>
      <c r="AD78" s="199"/>
      <c r="AE78" s="222"/>
      <c r="AF78" s="189"/>
      <c r="AG78" s="199"/>
      <c r="AH78" s="199"/>
      <c r="AI78" s="199"/>
      <c r="AJ78" s="199"/>
      <c r="AK78" s="199"/>
      <c r="AL78" s="222"/>
      <c r="AM78" s="189"/>
      <c r="AN78" s="199"/>
      <c r="AO78" s="199"/>
      <c r="AP78" s="199"/>
      <c r="AQ78" s="199"/>
      <c r="AR78" s="199"/>
      <c r="AS78" s="222"/>
      <c r="AT78" s="189"/>
      <c r="AU78" s="199"/>
      <c r="AV78" s="199"/>
      <c r="AW78" s="199"/>
      <c r="AX78" s="199"/>
      <c r="AY78" s="199"/>
      <c r="AZ78" s="222"/>
      <c r="BA78" s="189"/>
      <c r="BB78" s="199"/>
      <c r="BC78" s="246"/>
      <c r="BD78" s="255"/>
      <c r="BE78" s="260"/>
      <c r="BF78" s="269"/>
      <c r="BG78" s="276"/>
      <c r="BH78" s="282"/>
      <c r="BI78" s="111"/>
      <c r="BJ78" s="111"/>
      <c r="BK78" s="111"/>
      <c r="BL78" s="291"/>
    </row>
    <row r="79" spans="2:64" ht="20.25" customHeight="1">
      <c r="B79" s="10"/>
      <c r="C79" s="316"/>
      <c r="D79" s="323"/>
      <c r="E79" s="327"/>
      <c r="F79" s="333"/>
      <c r="G79" s="337"/>
      <c r="H79" s="63"/>
      <c r="I79" s="71"/>
      <c r="J79" s="79"/>
      <c r="K79" s="53"/>
      <c r="L79" s="93"/>
      <c r="M79" s="93"/>
      <c r="N79" s="63"/>
      <c r="O79" s="102"/>
      <c r="P79" s="109"/>
      <c r="Q79" s="116"/>
      <c r="R79" s="124" t="str">
        <f>G78&amp;I78</f>
        <v/>
      </c>
      <c r="S79" s="131"/>
      <c r="T79" s="136" t="s">
        <v>121</v>
      </c>
      <c r="U79" s="145"/>
      <c r="V79" s="145"/>
      <c r="W79" s="158"/>
      <c r="X79" s="173"/>
      <c r="Y79" s="187" t="str">
        <f>IF(Y78="","",VLOOKUP(Y78,'（従来型）シフト記号表'!$C$5:$W$46,21,FALSE))</f>
        <v/>
      </c>
      <c r="Z79" s="196" t="str">
        <f>IF(Z78="","",VLOOKUP(Z78,'（従来型）シフト記号表'!$C$5:$W$46,21,FALSE))</f>
        <v/>
      </c>
      <c r="AA79" s="196" t="str">
        <f>IF(AA78="","",VLOOKUP(AA78,'（従来型）シフト記号表'!$C$5:$W$46,21,FALSE))</f>
        <v/>
      </c>
      <c r="AB79" s="196" t="str">
        <f>IF(AB78="","",VLOOKUP(AB78,'（従来型）シフト記号表'!$C$5:$W$46,21,FALSE))</f>
        <v/>
      </c>
      <c r="AC79" s="196" t="str">
        <f>IF(AC78="","",VLOOKUP(AC78,'（従来型）シフト記号表'!$C$5:$W$46,21,FALSE))</f>
        <v/>
      </c>
      <c r="AD79" s="196" t="str">
        <f>IF(AD78="","",VLOOKUP(AD78,'（従来型）シフト記号表'!$C$5:$W$46,21,FALSE))</f>
        <v/>
      </c>
      <c r="AE79" s="220" t="str">
        <f>IF(AE78="","",VLOOKUP(AE78,'（従来型）シフト記号表'!$C$5:$W$46,21,FALSE))</f>
        <v/>
      </c>
      <c r="AF79" s="187" t="str">
        <f>IF(AF78="","",VLOOKUP(AF78,'（従来型）シフト記号表'!$C$5:$W$46,21,FALSE))</f>
        <v/>
      </c>
      <c r="AG79" s="196" t="str">
        <f>IF(AG78="","",VLOOKUP(AG78,'（従来型）シフト記号表'!$C$5:$W$46,21,FALSE))</f>
        <v/>
      </c>
      <c r="AH79" s="196" t="str">
        <f>IF(AH78="","",VLOOKUP(AH78,'（従来型）シフト記号表'!$C$5:$W$46,21,FALSE))</f>
        <v/>
      </c>
      <c r="AI79" s="196" t="str">
        <f>IF(AI78="","",VLOOKUP(AI78,'（従来型）シフト記号表'!$C$5:$W$46,21,FALSE))</f>
        <v/>
      </c>
      <c r="AJ79" s="196" t="str">
        <f>IF(AJ78="","",VLOOKUP(AJ78,'（従来型）シフト記号表'!$C$5:$W$46,21,FALSE))</f>
        <v/>
      </c>
      <c r="AK79" s="196" t="str">
        <f>IF(AK78="","",VLOOKUP(AK78,'（従来型）シフト記号表'!$C$5:$W$46,21,FALSE))</f>
        <v/>
      </c>
      <c r="AL79" s="220" t="str">
        <f>IF(AL78="","",VLOOKUP(AL78,'（従来型）シフト記号表'!$C$5:$W$46,21,FALSE))</f>
        <v/>
      </c>
      <c r="AM79" s="187" t="str">
        <f>IF(AM78="","",VLOOKUP(AM78,'（従来型）シフト記号表'!$C$5:$W$46,21,FALSE))</f>
        <v/>
      </c>
      <c r="AN79" s="196" t="str">
        <f>IF(AN78="","",VLOOKUP(AN78,'（従来型）シフト記号表'!$C$5:$W$46,21,FALSE))</f>
        <v/>
      </c>
      <c r="AO79" s="196" t="str">
        <f>IF(AO78="","",VLOOKUP(AO78,'（従来型）シフト記号表'!$C$5:$W$46,21,FALSE))</f>
        <v/>
      </c>
      <c r="AP79" s="196" t="str">
        <f>IF(AP78="","",VLOOKUP(AP78,'（従来型）シフト記号表'!$C$5:$W$46,21,FALSE))</f>
        <v/>
      </c>
      <c r="AQ79" s="196" t="str">
        <f>IF(AQ78="","",VLOOKUP(AQ78,'（従来型）シフト記号表'!$C$5:$W$46,21,FALSE))</f>
        <v/>
      </c>
      <c r="AR79" s="196" t="str">
        <f>IF(AR78="","",VLOOKUP(AR78,'（従来型）シフト記号表'!$C$5:$W$46,21,FALSE))</f>
        <v/>
      </c>
      <c r="AS79" s="220" t="str">
        <f>IF(AS78="","",VLOOKUP(AS78,'（従来型）シフト記号表'!$C$5:$W$46,21,FALSE))</f>
        <v/>
      </c>
      <c r="AT79" s="187" t="str">
        <f>IF(AT78="","",VLOOKUP(AT78,'（従来型）シフト記号表'!$C$5:$W$46,21,FALSE))</f>
        <v/>
      </c>
      <c r="AU79" s="196" t="str">
        <f>IF(AU78="","",VLOOKUP(AU78,'（従来型）シフト記号表'!$C$5:$W$46,21,FALSE))</f>
        <v/>
      </c>
      <c r="AV79" s="196" t="str">
        <f>IF(AV78="","",VLOOKUP(AV78,'（従来型）シフト記号表'!$C$5:$W$46,21,FALSE))</f>
        <v/>
      </c>
      <c r="AW79" s="196" t="str">
        <f>IF(AW78="","",VLOOKUP(AW78,'（従来型）シフト記号表'!$C$5:$W$46,21,FALSE))</f>
        <v/>
      </c>
      <c r="AX79" s="196" t="str">
        <f>IF(AX78="","",VLOOKUP(AX78,'（従来型）シフト記号表'!$C$5:$W$46,21,FALSE))</f>
        <v/>
      </c>
      <c r="AY79" s="196" t="str">
        <f>IF(AY78="","",VLOOKUP(AY78,'（従来型）シフト記号表'!$C$5:$W$46,21,FALSE))</f>
        <v/>
      </c>
      <c r="AZ79" s="220" t="str">
        <f>IF(AZ78="","",VLOOKUP(AZ78,'（従来型）シフト記号表'!$C$5:$W$46,21,FALSE))</f>
        <v/>
      </c>
      <c r="BA79" s="187" t="str">
        <f>IF(BA78="","",VLOOKUP(BA78,'（従来型）シフト記号表'!$C$5:$W$46,21,FALSE))</f>
        <v/>
      </c>
      <c r="BB79" s="196" t="str">
        <f>IF(BB78="","",VLOOKUP(BB78,'（従来型）シフト記号表'!$C$5:$W$46,21,FALSE))</f>
        <v/>
      </c>
      <c r="BC79" s="196" t="str">
        <f>IF(BC78="","",VLOOKUP(BC78,'（従来型）シフト記号表'!$C$5:$W$46,21,FALSE))</f>
        <v/>
      </c>
      <c r="BD79" s="253">
        <f>IF($BG$3="計画",SUM(Y79:AZ79),IF($BG$3="実績",SUM(Y79:BC79),""))</f>
        <v>0</v>
      </c>
      <c r="BE79" s="258"/>
      <c r="BF79" s="267">
        <f>IF($BG$3="計画",BD79/4,IF($BG$3="実績",(BD79/($P$10/7)),""))</f>
        <v>0</v>
      </c>
      <c r="BG79" s="274"/>
      <c r="BH79" s="280"/>
      <c r="BI79" s="109"/>
      <c r="BJ79" s="109"/>
      <c r="BK79" s="109"/>
      <c r="BL79" s="289"/>
    </row>
    <row r="80" spans="2:64" ht="20.25" customHeight="1">
      <c r="B80" s="11"/>
      <c r="C80" s="316"/>
      <c r="D80" s="323"/>
      <c r="E80" s="327"/>
      <c r="F80" s="333"/>
      <c r="G80" s="338"/>
      <c r="H80" s="65"/>
      <c r="I80" s="73"/>
      <c r="J80" s="81"/>
      <c r="K80" s="55"/>
      <c r="L80" s="95"/>
      <c r="M80" s="95"/>
      <c r="N80" s="65"/>
      <c r="O80" s="103"/>
      <c r="P80" s="110"/>
      <c r="Q80" s="117"/>
      <c r="R80" s="126"/>
      <c r="S80" s="132" t="str">
        <f>G78&amp;I78</f>
        <v/>
      </c>
      <c r="T80" s="137" t="s">
        <v>162</v>
      </c>
      <c r="U80" s="150"/>
      <c r="V80" s="150"/>
      <c r="W80" s="163"/>
      <c r="X80" s="179"/>
      <c r="Y80" s="188" t="str">
        <f>IF(Y78="","",VLOOKUP(Y78,'（従来型）シフト記号表'!$C$5:$Y$46,23,FALSE))</f>
        <v/>
      </c>
      <c r="Z80" s="197" t="str">
        <f>IF(Z78="","",VLOOKUP(Z78,'（従来型）シフト記号表'!$C$5:$Y$46,23,FALSE))</f>
        <v/>
      </c>
      <c r="AA80" s="197" t="str">
        <f>IF(AA78="","",VLOOKUP(AA78,'（従来型）シフト記号表'!$C$5:$Y$46,23,FALSE))</f>
        <v/>
      </c>
      <c r="AB80" s="197" t="str">
        <f>IF(AB78="","",VLOOKUP(AB78,'（従来型）シフト記号表'!$C$5:$Y$46,23,FALSE))</f>
        <v/>
      </c>
      <c r="AC80" s="197" t="str">
        <f>IF(AC78="","",VLOOKUP(AC78,'（従来型）シフト記号表'!$C$5:$Y$46,23,FALSE))</f>
        <v/>
      </c>
      <c r="AD80" s="197" t="str">
        <f>IF(AD78="","",VLOOKUP(AD78,'（従来型）シフト記号表'!$C$5:$Y$46,23,FALSE))</f>
        <v/>
      </c>
      <c r="AE80" s="221" t="str">
        <f>IF(AE78="","",VLOOKUP(AE78,'（従来型）シフト記号表'!$C$5:$Y$46,23,FALSE))</f>
        <v/>
      </c>
      <c r="AF80" s="188" t="str">
        <f>IF(AF78="","",VLOOKUP(AF78,'（従来型）シフト記号表'!$C$5:$Y$46,23,FALSE))</f>
        <v/>
      </c>
      <c r="AG80" s="197" t="str">
        <f>IF(AG78="","",VLOOKUP(AG78,'（従来型）シフト記号表'!$C$5:$Y$46,23,FALSE))</f>
        <v/>
      </c>
      <c r="AH80" s="197" t="str">
        <f>IF(AH78="","",VLOOKUP(AH78,'（従来型）シフト記号表'!$C$5:$Y$46,23,FALSE))</f>
        <v/>
      </c>
      <c r="AI80" s="197" t="str">
        <f>IF(AI78="","",VLOOKUP(AI78,'（従来型）シフト記号表'!$C$5:$Y$46,23,FALSE))</f>
        <v/>
      </c>
      <c r="AJ80" s="197" t="str">
        <f>IF(AJ78="","",VLOOKUP(AJ78,'（従来型）シフト記号表'!$C$5:$Y$46,23,FALSE))</f>
        <v/>
      </c>
      <c r="AK80" s="197" t="str">
        <f>IF(AK78="","",VLOOKUP(AK78,'（従来型）シフト記号表'!$C$5:$Y$46,23,FALSE))</f>
        <v/>
      </c>
      <c r="AL80" s="221" t="str">
        <f>IF(AL78="","",VLOOKUP(AL78,'（従来型）シフト記号表'!$C$5:$Y$46,23,FALSE))</f>
        <v/>
      </c>
      <c r="AM80" s="188" t="str">
        <f>IF(AM78="","",VLOOKUP(AM78,'（従来型）シフト記号表'!$C$5:$Y$46,23,FALSE))</f>
        <v/>
      </c>
      <c r="AN80" s="197" t="str">
        <f>IF(AN78="","",VLOOKUP(AN78,'（従来型）シフト記号表'!$C$5:$Y$46,23,FALSE))</f>
        <v/>
      </c>
      <c r="AO80" s="197" t="str">
        <f>IF(AO78="","",VLOOKUP(AO78,'（従来型）シフト記号表'!$C$5:$Y$46,23,FALSE))</f>
        <v/>
      </c>
      <c r="AP80" s="197" t="str">
        <f>IF(AP78="","",VLOOKUP(AP78,'（従来型）シフト記号表'!$C$5:$Y$46,23,FALSE))</f>
        <v/>
      </c>
      <c r="AQ80" s="197" t="str">
        <f>IF(AQ78="","",VLOOKUP(AQ78,'（従来型）シフト記号表'!$C$5:$Y$46,23,FALSE))</f>
        <v/>
      </c>
      <c r="AR80" s="197" t="str">
        <f>IF(AR78="","",VLOOKUP(AR78,'（従来型）シフト記号表'!$C$5:$Y$46,23,FALSE))</f>
        <v/>
      </c>
      <c r="AS80" s="221" t="str">
        <f>IF(AS78="","",VLOOKUP(AS78,'（従来型）シフト記号表'!$C$5:$Y$46,23,FALSE))</f>
        <v/>
      </c>
      <c r="AT80" s="188" t="str">
        <f>IF(AT78="","",VLOOKUP(AT78,'（従来型）シフト記号表'!$C$5:$Y$46,23,FALSE))</f>
        <v/>
      </c>
      <c r="AU80" s="197" t="str">
        <f>IF(AU78="","",VLOOKUP(AU78,'（従来型）シフト記号表'!$C$5:$Y$46,23,FALSE))</f>
        <v/>
      </c>
      <c r="AV80" s="197" t="str">
        <f>IF(AV78="","",VLOOKUP(AV78,'（従来型）シフト記号表'!$C$5:$Y$46,23,FALSE))</f>
        <v/>
      </c>
      <c r="AW80" s="197" t="str">
        <f>IF(AW78="","",VLOOKUP(AW78,'（従来型）シフト記号表'!$C$5:$Y$46,23,FALSE))</f>
        <v/>
      </c>
      <c r="AX80" s="197" t="str">
        <f>IF(AX78="","",VLOOKUP(AX78,'（従来型）シフト記号表'!$C$5:$Y$46,23,FALSE))</f>
        <v/>
      </c>
      <c r="AY80" s="197" t="str">
        <f>IF(AY78="","",VLOOKUP(AY78,'（従来型）シフト記号表'!$C$5:$Y$46,23,FALSE))</f>
        <v/>
      </c>
      <c r="AZ80" s="221" t="str">
        <f>IF(AZ78="","",VLOOKUP(AZ78,'（従来型）シフト記号表'!$C$5:$Y$46,23,FALSE))</f>
        <v/>
      </c>
      <c r="BA80" s="188" t="str">
        <f>IF(BA78="","",VLOOKUP(BA78,'（従来型）シフト記号表'!$C$5:$Y$46,23,FALSE))</f>
        <v/>
      </c>
      <c r="BB80" s="197" t="str">
        <f>IF(BB78="","",VLOOKUP(BB78,'（従来型）シフト記号表'!$C$5:$Y$46,23,FALSE))</f>
        <v/>
      </c>
      <c r="BC80" s="197" t="str">
        <f>IF(BC78="","",VLOOKUP(BC78,'（従来型）シフト記号表'!$C$5:$Y$46,23,FALSE))</f>
        <v/>
      </c>
      <c r="BD80" s="254">
        <f>IF($BG$3="計画",SUM(Y80:AZ80),IF($BG$3="実績",SUM(Y80:BC80),""))</f>
        <v>0</v>
      </c>
      <c r="BE80" s="259"/>
      <c r="BF80" s="268">
        <f>IF($BG$3="計画",BD80/4,IF($BG$3="実績",(BD80/($P$10/7)),""))</f>
        <v>0</v>
      </c>
      <c r="BG80" s="275"/>
      <c r="BH80" s="281"/>
      <c r="BI80" s="110"/>
      <c r="BJ80" s="110"/>
      <c r="BK80" s="110"/>
      <c r="BL80" s="290"/>
    </row>
    <row r="81" spans="2:64" ht="20.25" customHeight="1">
      <c r="B81" s="12">
        <f>((ROW()-17)+2)/3</f>
        <v>22</v>
      </c>
      <c r="C81" s="317"/>
      <c r="D81" s="324"/>
      <c r="E81" s="327"/>
      <c r="F81" s="333"/>
      <c r="G81" s="337"/>
      <c r="H81" s="63"/>
      <c r="I81" s="71"/>
      <c r="J81" s="79"/>
      <c r="K81" s="54"/>
      <c r="L81" s="94"/>
      <c r="M81" s="94"/>
      <c r="N81" s="64"/>
      <c r="O81" s="104"/>
      <c r="P81" s="111"/>
      <c r="Q81" s="118"/>
      <c r="R81" s="125"/>
      <c r="S81" s="130"/>
      <c r="T81" s="138" t="s">
        <v>44</v>
      </c>
      <c r="U81" s="148"/>
      <c r="V81" s="148"/>
      <c r="W81" s="161"/>
      <c r="X81" s="178"/>
      <c r="Y81" s="189"/>
      <c r="Z81" s="199"/>
      <c r="AA81" s="199"/>
      <c r="AB81" s="199"/>
      <c r="AC81" s="199"/>
      <c r="AD81" s="199"/>
      <c r="AE81" s="222"/>
      <c r="AF81" s="189"/>
      <c r="AG81" s="199"/>
      <c r="AH81" s="199"/>
      <c r="AI81" s="199"/>
      <c r="AJ81" s="199"/>
      <c r="AK81" s="199"/>
      <c r="AL81" s="222"/>
      <c r="AM81" s="189"/>
      <c r="AN81" s="199"/>
      <c r="AO81" s="199"/>
      <c r="AP81" s="199"/>
      <c r="AQ81" s="199"/>
      <c r="AR81" s="199"/>
      <c r="AS81" s="222"/>
      <c r="AT81" s="189"/>
      <c r="AU81" s="199"/>
      <c r="AV81" s="199"/>
      <c r="AW81" s="199"/>
      <c r="AX81" s="199"/>
      <c r="AY81" s="199"/>
      <c r="AZ81" s="222"/>
      <c r="BA81" s="189"/>
      <c r="BB81" s="199"/>
      <c r="BC81" s="246"/>
      <c r="BD81" s="255"/>
      <c r="BE81" s="260"/>
      <c r="BF81" s="269"/>
      <c r="BG81" s="276"/>
      <c r="BH81" s="282"/>
      <c r="BI81" s="111"/>
      <c r="BJ81" s="111"/>
      <c r="BK81" s="111"/>
      <c r="BL81" s="291"/>
    </row>
    <row r="82" spans="2:64" ht="20.25" customHeight="1">
      <c r="B82" s="10"/>
      <c r="C82" s="316"/>
      <c r="D82" s="323"/>
      <c r="E82" s="327"/>
      <c r="F82" s="333"/>
      <c r="G82" s="337"/>
      <c r="H82" s="63"/>
      <c r="I82" s="71"/>
      <c r="J82" s="79"/>
      <c r="K82" s="53"/>
      <c r="L82" s="93"/>
      <c r="M82" s="93"/>
      <c r="N82" s="63"/>
      <c r="O82" s="102"/>
      <c r="P82" s="109"/>
      <c r="Q82" s="116"/>
      <c r="R82" s="124" t="str">
        <f>G81&amp;I81</f>
        <v/>
      </c>
      <c r="S82" s="131"/>
      <c r="T82" s="136" t="s">
        <v>121</v>
      </c>
      <c r="U82" s="145"/>
      <c r="V82" s="145"/>
      <c r="W82" s="158"/>
      <c r="X82" s="173"/>
      <c r="Y82" s="187" t="str">
        <f>IF(Y81="","",VLOOKUP(Y81,'（従来型）シフト記号表'!$C$5:$W$46,21,FALSE))</f>
        <v/>
      </c>
      <c r="Z82" s="196" t="str">
        <f>IF(Z81="","",VLOOKUP(Z81,'（従来型）シフト記号表'!$C$5:$W$46,21,FALSE))</f>
        <v/>
      </c>
      <c r="AA82" s="196" t="str">
        <f>IF(AA81="","",VLOOKUP(AA81,'（従来型）シフト記号表'!$C$5:$W$46,21,FALSE))</f>
        <v/>
      </c>
      <c r="AB82" s="196" t="str">
        <f>IF(AB81="","",VLOOKUP(AB81,'（従来型）シフト記号表'!$C$5:$W$46,21,FALSE))</f>
        <v/>
      </c>
      <c r="AC82" s="196" t="str">
        <f>IF(AC81="","",VLOOKUP(AC81,'（従来型）シフト記号表'!$C$5:$W$46,21,FALSE))</f>
        <v/>
      </c>
      <c r="AD82" s="196" t="str">
        <f>IF(AD81="","",VLOOKUP(AD81,'（従来型）シフト記号表'!$C$5:$W$46,21,FALSE))</f>
        <v/>
      </c>
      <c r="AE82" s="220" t="str">
        <f>IF(AE81="","",VLOOKUP(AE81,'（従来型）シフト記号表'!$C$5:$W$46,21,FALSE))</f>
        <v/>
      </c>
      <c r="AF82" s="187" t="str">
        <f>IF(AF81="","",VLOOKUP(AF81,'（従来型）シフト記号表'!$C$5:$W$46,21,FALSE))</f>
        <v/>
      </c>
      <c r="AG82" s="196" t="str">
        <f>IF(AG81="","",VLOOKUP(AG81,'（従来型）シフト記号表'!$C$5:$W$46,21,FALSE))</f>
        <v/>
      </c>
      <c r="AH82" s="196" t="str">
        <f>IF(AH81="","",VLOOKUP(AH81,'（従来型）シフト記号表'!$C$5:$W$46,21,FALSE))</f>
        <v/>
      </c>
      <c r="AI82" s="196" t="str">
        <f>IF(AI81="","",VLOOKUP(AI81,'（従来型）シフト記号表'!$C$5:$W$46,21,FALSE))</f>
        <v/>
      </c>
      <c r="AJ82" s="196" t="str">
        <f>IF(AJ81="","",VLOOKUP(AJ81,'（従来型）シフト記号表'!$C$5:$W$46,21,FALSE))</f>
        <v/>
      </c>
      <c r="AK82" s="196" t="str">
        <f>IF(AK81="","",VLOOKUP(AK81,'（従来型）シフト記号表'!$C$5:$W$46,21,FALSE))</f>
        <v/>
      </c>
      <c r="AL82" s="220" t="str">
        <f>IF(AL81="","",VLOOKUP(AL81,'（従来型）シフト記号表'!$C$5:$W$46,21,FALSE))</f>
        <v/>
      </c>
      <c r="AM82" s="187" t="str">
        <f>IF(AM81="","",VLOOKUP(AM81,'（従来型）シフト記号表'!$C$5:$W$46,21,FALSE))</f>
        <v/>
      </c>
      <c r="AN82" s="196" t="str">
        <f>IF(AN81="","",VLOOKUP(AN81,'（従来型）シフト記号表'!$C$5:$W$46,21,FALSE))</f>
        <v/>
      </c>
      <c r="AO82" s="196" t="str">
        <f>IF(AO81="","",VLOOKUP(AO81,'（従来型）シフト記号表'!$C$5:$W$46,21,FALSE))</f>
        <v/>
      </c>
      <c r="AP82" s="196" t="str">
        <f>IF(AP81="","",VLOOKUP(AP81,'（従来型）シフト記号表'!$C$5:$W$46,21,FALSE))</f>
        <v/>
      </c>
      <c r="AQ82" s="196" t="str">
        <f>IF(AQ81="","",VLOOKUP(AQ81,'（従来型）シフト記号表'!$C$5:$W$46,21,FALSE))</f>
        <v/>
      </c>
      <c r="AR82" s="196" t="str">
        <f>IF(AR81="","",VLOOKUP(AR81,'（従来型）シフト記号表'!$C$5:$W$46,21,FALSE))</f>
        <v/>
      </c>
      <c r="AS82" s="220" t="str">
        <f>IF(AS81="","",VLOOKUP(AS81,'（従来型）シフト記号表'!$C$5:$W$46,21,FALSE))</f>
        <v/>
      </c>
      <c r="AT82" s="187" t="str">
        <f>IF(AT81="","",VLOOKUP(AT81,'（従来型）シフト記号表'!$C$5:$W$46,21,FALSE))</f>
        <v/>
      </c>
      <c r="AU82" s="196" t="str">
        <f>IF(AU81="","",VLOOKUP(AU81,'（従来型）シフト記号表'!$C$5:$W$46,21,FALSE))</f>
        <v/>
      </c>
      <c r="AV82" s="196" t="str">
        <f>IF(AV81="","",VLOOKUP(AV81,'（従来型）シフト記号表'!$C$5:$W$46,21,FALSE))</f>
        <v/>
      </c>
      <c r="AW82" s="196" t="str">
        <f>IF(AW81="","",VLOOKUP(AW81,'（従来型）シフト記号表'!$C$5:$W$46,21,FALSE))</f>
        <v/>
      </c>
      <c r="AX82" s="196" t="str">
        <f>IF(AX81="","",VLOOKUP(AX81,'（従来型）シフト記号表'!$C$5:$W$46,21,FALSE))</f>
        <v/>
      </c>
      <c r="AY82" s="196" t="str">
        <f>IF(AY81="","",VLOOKUP(AY81,'（従来型）シフト記号表'!$C$5:$W$46,21,FALSE))</f>
        <v/>
      </c>
      <c r="AZ82" s="220" t="str">
        <f>IF(AZ81="","",VLOOKUP(AZ81,'（従来型）シフト記号表'!$C$5:$W$46,21,FALSE))</f>
        <v/>
      </c>
      <c r="BA82" s="187" t="str">
        <f>IF(BA81="","",VLOOKUP(BA81,'（従来型）シフト記号表'!$C$5:$W$46,21,FALSE))</f>
        <v/>
      </c>
      <c r="BB82" s="196" t="str">
        <f>IF(BB81="","",VLOOKUP(BB81,'（従来型）シフト記号表'!$C$5:$W$46,21,FALSE))</f>
        <v/>
      </c>
      <c r="BC82" s="196" t="str">
        <f>IF(BC81="","",VLOOKUP(BC81,'（従来型）シフト記号表'!$C$5:$W$46,21,FALSE))</f>
        <v/>
      </c>
      <c r="BD82" s="253">
        <f>IF($BG$3="計画",SUM(Y82:AZ82),IF($BG$3="実績",SUM(Y82:BC82),""))</f>
        <v>0</v>
      </c>
      <c r="BE82" s="258"/>
      <c r="BF82" s="267">
        <f>IF($BG$3="計画",BD82/4,IF($BG$3="実績",(BD82/($P$10/7)),""))</f>
        <v>0</v>
      </c>
      <c r="BG82" s="274"/>
      <c r="BH82" s="280"/>
      <c r="BI82" s="109"/>
      <c r="BJ82" s="109"/>
      <c r="BK82" s="109"/>
      <c r="BL82" s="289"/>
    </row>
    <row r="83" spans="2:64" ht="20.25" customHeight="1">
      <c r="B83" s="11"/>
      <c r="C83" s="316"/>
      <c r="D83" s="323"/>
      <c r="E83" s="327"/>
      <c r="F83" s="333"/>
      <c r="G83" s="338"/>
      <c r="H83" s="65"/>
      <c r="I83" s="73"/>
      <c r="J83" s="81"/>
      <c r="K83" s="55"/>
      <c r="L83" s="95"/>
      <c r="M83" s="95"/>
      <c r="N83" s="65"/>
      <c r="O83" s="103"/>
      <c r="P83" s="110"/>
      <c r="Q83" s="117"/>
      <c r="R83" s="126"/>
      <c r="S83" s="132" t="str">
        <f>G81&amp;I81</f>
        <v/>
      </c>
      <c r="T83" s="137" t="s">
        <v>162</v>
      </c>
      <c r="U83" s="150"/>
      <c r="V83" s="150"/>
      <c r="W83" s="163"/>
      <c r="X83" s="179"/>
      <c r="Y83" s="188" t="str">
        <f>IF(Y81="","",VLOOKUP(Y81,'（従来型）シフト記号表'!$C$5:$Y$46,23,FALSE))</f>
        <v/>
      </c>
      <c r="Z83" s="197" t="str">
        <f>IF(Z81="","",VLOOKUP(Z81,'（従来型）シフト記号表'!$C$5:$Y$46,23,FALSE))</f>
        <v/>
      </c>
      <c r="AA83" s="197" t="str">
        <f>IF(AA81="","",VLOOKUP(AA81,'（従来型）シフト記号表'!$C$5:$Y$46,23,FALSE))</f>
        <v/>
      </c>
      <c r="AB83" s="197" t="str">
        <f>IF(AB81="","",VLOOKUP(AB81,'（従来型）シフト記号表'!$C$5:$Y$46,23,FALSE))</f>
        <v/>
      </c>
      <c r="AC83" s="197" t="str">
        <f>IF(AC81="","",VLOOKUP(AC81,'（従来型）シフト記号表'!$C$5:$Y$46,23,FALSE))</f>
        <v/>
      </c>
      <c r="AD83" s="197" t="str">
        <f>IF(AD81="","",VLOOKUP(AD81,'（従来型）シフト記号表'!$C$5:$Y$46,23,FALSE))</f>
        <v/>
      </c>
      <c r="AE83" s="221" t="str">
        <f>IF(AE81="","",VLOOKUP(AE81,'（従来型）シフト記号表'!$C$5:$Y$46,23,FALSE))</f>
        <v/>
      </c>
      <c r="AF83" s="188" t="str">
        <f>IF(AF81="","",VLOOKUP(AF81,'（従来型）シフト記号表'!$C$5:$Y$46,23,FALSE))</f>
        <v/>
      </c>
      <c r="AG83" s="197" t="str">
        <f>IF(AG81="","",VLOOKUP(AG81,'（従来型）シフト記号表'!$C$5:$Y$46,23,FALSE))</f>
        <v/>
      </c>
      <c r="AH83" s="197" t="str">
        <f>IF(AH81="","",VLOOKUP(AH81,'（従来型）シフト記号表'!$C$5:$Y$46,23,FALSE))</f>
        <v/>
      </c>
      <c r="AI83" s="197" t="str">
        <f>IF(AI81="","",VLOOKUP(AI81,'（従来型）シフト記号表'!$C$5:$Y$46,23,FALSE))</f>
        <v/>
      </c>
      <c r="AJ83" s="197" t="str">
        <f>IF(AJ81="","",VLOOKUP(AJ81,'（従来型）シフト記号表'!$C$5:$Y$46,23,FALSE))</f>
        <v/>
      </c>
      <c r="AK83" s="197" t="str">
        <f>IF(AK81="","",VLOOKUP(AK81,'（従来型）シフト記号表'!$C$5:$Y$46,23,FALSE))</f>
        <v/>
      </c>
      <c r="AL83" s="221" t="str">
        <f>IF(AL81="","",VLOOKUP(AL81,'（従来型）シフト記号表'!$C$5:$Y$46,23,FALSE))</f>
        <v/>
      </c>
      <c r="AM83" s="188" t="str">
        <f>IF(AM81="","",VLOOKUP(AM81,'（従来型）シフト記号表'!$C$5:$Y$46,23,FALSE))</f>
        <v/>
      </c>
      <c r="AN83" s="197" t="str">
        <f>IF(AN81="","",VLOOKUP(AN81,'（従来型）シフト記号表'!$C$5:$Y$46,23,FALSE))</f>
        <v/>
      </c>
      <c r="AO83" s="197" t="str">
        <f>IF(AO81="","",VLOOKUP(AO81,'（従来型）シフト記号表'!$C$5:$Y$46,23,FALSE))</f>
        <v/>
      </c>
      <c r="AP83" s="197" t="str">
        <f>IF(AP81="","",VLOOKUP(AP81,'（従来型）シフト記号表'!$C$5:$Y$46,23,FALSE))</f>
        <v/>
      </c>
      <c r="AQ83" s="197" t="str">
        <f>IF(AQ81="","",VLOOKUP(AQ81,'（従来型）シフト記号表'!$C$5:$Y$46,23,FALSE))</f>
        <v/>
      </c>
      <c r="AR83" s="197" t="str">
        <f>IF(AR81="","",VLOOKUP(AR81,'（従来型）シフト記号表'!$C$5:$Y$46,23,FALSE))</f>
        <v/>
      </c>
      <c r="AS83" s="221" t="str">
        <f>IF(AS81="","",VLOOKUP(AS81,'（従来型）シフト記号表'!$C$5:$Y$46,23,FALSE))</f>
        <v/>
      </c>
      <c r="AT83" s="188" t="str">
        <f>IF(AT81="","",VLOOKUP(AT81,'（従来型）シフト記号表'!$C$5:$Y$46,23,FALSE))</f>
        <v/>
      </c>
      <c r="AU83" s="197" t="str">
        <f>IF(AU81="","",VLOOKUP(AU81,'（従来型）シフト記号表'!$C$5:$Y$46,23,FALSE))</f>
        <v/>
      </c>
      <c r="AV83" s="197" t="str">
        <f>IF(AV81="","",VLOOKUP(AV81,'（従来型）シフト記号表'!$C$5:$Y$46,23,FALSE))</f>
        <v/>
      </c>
      <c r="AW83" s="197" t="str">
        <f>IF(AW81="","",VLOOKUP(AW81,'（従来型）シフト記号表'!$C$5:$Y$46,23,FALSE))</f>
        <v/>
      </c>
      <c r="AX83" s="197" t="str">
        <f>IF(AX81="","",VLOOKUP(AX81,'（従来型）シフト記号表'!$C$5:$Y$46,23,FALSE))</f>
        <v/>
      </c>
      <c r="AY83" s="197" t="str">
        <f>IF(AY81="","",VLOOKUP(AY81,'（従来型）シフト記号表'!$C$5:$Y$46,23,FALSE))</f>
        <v/>
      </c>
      <c r="AZ83" s="221" t="str">
        <f>IF(AZ81="","",VLOOKUP(AZ81,'（従来型）シフト記号表'!$C$5:$Y$46,23,FALSE))</f>
        <v/>
      </c>
      <c r="BA83" s="188" t="str">
        <f>IF(BA81="","",VLOOKUP(BA81,'（従来型）シフト記号表'!$C$5:$Y$46,23,FALSE))</f>
        <v/>
      </c>
      <c r="BB83" s="197" t="str">
        <f>IF(BB81="","",VLOOKUP(BB81,'（従来型）シフト記号表'!$C$5:$Y$46,23,FALSE))</f>
        <v/>
      </c>
      <c r="BC83" s="197" t="str">
        <f>IF(BC81="","",VLOOKUP(BC81,'（従来型）シフト記号表'!$C$5:$Y$46,23,FALSE))</f>
        <v/>
      </c>
      <c r="BD83" s="254">
        <f>IF($BG$3="計画",SUM(Y83:AZ83),IF($BG$3="実績",SUM(Y83:BC83),""))</f>
        <v>0</v>
      </c>
      <c r="BE83" s="259"/>
      <c r="BF83" s="268">
        <f>IF($BG$3="計画",BD83/4,IF($BG$3="実績",(BD83/($P$10/7)),""))</f>
        <v>0</v>
      </c>
      <c r="BG83" s="275"/>
      <c r="BH83" s="281"/>
      <c r="BI83" s="110"/>
      <c r="BJ83" s="110"/>
      <c r="BK83" s="110"/>
      <c r="BL83" s="290"/>
    </row>
    <row r="84" spans="2:64" ht="20.25" customHeight="1">
      <c r="B84" s="12">
        <f>((ROW()-17)+2)/3</f>
        <v>23</v>
      </c>
      <c r="C84" s="317"/>
      <c r="D84" s="324"/>
      <c r="E84" s="327"/>
      <c r="F84" s="333"/>
      <c r="G84" s="337"/>
      <c r="H84" s="63"/>
      <c r="I84" s="71"/>
      <c r="J84" s="79"/>
      <c r="K84" s="54"/>
      <c r="L84" s="94"/>
      <c r="M84" s="94"/>
      <c r="N84" s="64"/>
      <c r="O84" s="104"/>
      <c r="P84" s="111"/>
      <c r="Q84" s="118"/>
      <c r="R84" s="125"/>
      <c r="S84" s="130"/>
      <c r="T84" s="138" t="s">
        <v>44</v>
      </c>
      <c r="U84" s="148"/>
      <c r="V84" s="148"/>
      <c r="W84" s="161"/>
      <c r="X84" s="178"/>
      <c r="Y84" s="189"/>
      <c r="Z84" s="199"/>
      <c r="AA84" s="199"/>
      <c r="AB84" s="199"/>
      <c r="AC84" s="199"/>
      <c r="AD84" s="199"/>
      <c r="AE84" s="222"/>
      <c r="AF84" s="189"/>
      <c r="AG84" s="199"/>
      <c r="AH84" s="199"/>
      <c r="AI84" s="199"/>
      <c r="AJ84" s="199"/>
      <c r="AK84" s="199"/>
      <c r="AL84" s="222"/>
      <c r="AM84" s="189"/>
      <c r="AN84" s="199"/>
      <c r="AO84" s="199"/>
      <c r="AP84" s="199"/>
      <c r="AQ84" s="199"/>
      <c r="AR84" s="199"/>
      <c r="AS84" s="222"/>
      <c r="AT84" s="189"/>
      <c r="AU84" s="199"/>
      <c r="AV84" s="199"/>
      <c r="AW84" s="199"/>
      <c r="AX84" s="199"/>
      <c r="AY84" s="199"/>
      <c r="AZ84" s="222"/>
      <c r="BA84" s="189"/>
      <c r="BB84" s="199"/>
      <c r="BC84" s="246"/>
      <c r="BD84" s="255"/>
      <c r="BE84" s="260"/>
      <c r="BF84" s="269"/>
      <c r="BG84" s="276"/>
      <c r="BH84" s="282"/>
      <c r="BI84" s="111"/>
      <c r="BJ84" s="111"/>
      <c r="BK84" s="111"/>
      <c r="BL84" s="291"/>
    </row>
    <row r="85" spans="2:64" ht="20.25" customHeight="1">
      <c r="B85" s="10"/>
      <c r="C85" s="316"/>
      <c r="D85" s="323"/>
      <c r="E85" s="327"/>
      <c r="F85" s="333"/>
      <c r="G85" s="337"/>
      <c r="H85" s="63"/>
      <c r="I85" s="71"/>
      <c r="J85" s="79"/>
      <c r="K85" s="53"/>
      <c r="L85" s="93"/>
      <c r="M85" s="93"/>
      <c r="N85" s="63"/>
      <c r="O85" s="102"/>
      <c r="P85" s="109"/>
      <c r="Q85" s="116"/>
      <c r="R85" s="124" t="str">
        <f>G84&amp;I84</f>
        <v/>
      </c>
      <c r="S85" s="131"/>
      <c r="T85" s="136" t="s">
        <v>121</v>
      </c>
      <c r="U85" s="145"/>
      <c r="V85" s="145"/>
      <c r="W85" s="158"/>
      <c r="X85" s="173"/>
      <c r="Y85" s="187" t="str">
        <f>IF(Y84="","",VLOOKUP(Y84,'（従来型）シフト記号表'!$C$5:$W$46,21,FALSE))</f>
        <v/>
      </c>
      <c r="Z85" s="196" t="str">
        <f>IF(Z84="","",VLOOKUP(Z84,'（従来型）シフト記号表'!$C$5:$W$46,21,FALSE))</f>
        <v/>
      </c>
      <c r="AA85" s="196" t="str">
        <f>IF(AA84="","",VLOOKUP(AA84,'（従来型）シフト記号表'!$C$5:$W$46,21,FALSE))</f>
        <v/>
      </c>
      <c r="AB85" s="196" t="str">
        <f>IF(AB84="","",VLOOKUP(AB84,'（従来型）シフト記号表'!$C$5:$W$46,21,FALSE))</f>
        <v/>
      </c>
      <c r="AC85" s="196" t="str">
        <f>IF(AC84="","",VLOOKUP(AC84,'（従来型）シフト記号表'!$C$5:$W$46,21,FALSE))</f>
        <v/>
      </c>
      <c r="AD85" s="196" t="str">
        <f>IF(AD84="","",VLOOKUP(AD84,'（従来型）シフト記号表'!$C$5:$W$46,21,FALSE))</f>
        <v/>
      </c>
      <c r="AE85" s="220" t="str">
        <f>IF(AE84="","",VLOOKUP(AE84,'（従来型）シフト記号表'!$C$5:$W$46,21,FALSE))</f>
        <v/>
      </c>
      <c r="AF85" s="187" t="str">
        <f>IF(AF84="","",VLOOKUP(AF84,'（従来型）シフト記号表'!$C$5:$W$46,21,FALSE))</f>
        <v/>
      </c>
      <c r="AG85" s="196" t="str">
        <f>IF(AG84="","",VLOOKUP(AG84,'（従来型）シフト記号表'!$C$5:$W$46,21,FALSE))</f>
        <v/>
      </c>
      <c r="AH85" s="196" t="str">
        <f>IF(AH84="","",VLOOKUP(AH84,'（従来型）シフト記号表'!$C$5:$W$46,21,FALSE))</f>
        <v/>
      </c>
      <c r="AI85" s="196" t="str">
        <f>IF(AI84="","",VLOOKUP(AI84,'（従来型）シフト記号表'!$C$5:$W$46,21,FALSE))</f>
        <v/>
      </c>
      <c r="AJ85" s="196" t="str">
        <f>IF(AJ84="","",VLOOKUP(AJ84,'（従来型）シフト記号表'!$C$5:$W$46,21,FALSE))</f>
        <v/>
      </c>
      <c r="AK85" s="196" t="str">
        <f>IF(AK84="","",VLOOKUP(AK84,'（従来型）シフト記号表'!$C$5:$W$46,21,FALSE))</f>
        <v/>
      </c>
      <c r="AL85" s="220" t="str">
        <f>IF(AL84="","",VLOOKUP(AL84,'（従来型）シフト記号表'!$C$5:$W$46,21,FALSE))</f>
        <v/>
      </c>
      <c r="AM85" s="187" t="str">
        <f>IF(AM84="","",VLOOKUP(AM84,'（従来型）シフト記号表'!$C$5:$W$46,21,FALSE))</f>
        <v/>
      </c>
      <c r="AN85" s="196" t="str">
        <f>IF(AN84="","",VLOOKUP(AN84,'（従来型）シフト記号表'!$C$5:$W$46,21,FALSE))</f>
        <v/>
      </c>
      <c r="AO85" s="196" t="str">
        <f>IF(AO84="","",VLOOKUP(AO84,'（従来型）シフト記号表'!$C$5:$W$46,21,FALSE))</f>
        <v/>
      </c>
      <c r="AP85" s="196" t="str">
        <f>IF(AP84="","",VLOOKUP(AP84,'（従来型）シフト記号表'!$C$5:$W$46,21,FALSE))</f>
        <v/>
      </c>
      <c r="AQ85" s="196" t="str">
        <f>IF(AQ84="","",VLOOKUP(AQ84,'（従来型）シフト記号表'!$C$5:$W$46,21,FALSE))</f>
        <v/>
      </c>
      <c r="AR85" s="196" t="str">
        <f>IF(AR84="","",VLOOKUP(AR84,'（従来型）シフト記号表'!$C$5:$W$46,21,FALSE))</f>
        <v/>
      </c>
      <c r="AS85" s="220" t="str">
        <f>IF(AS84="","",VLOOKUP(AS84,'（従来型）シフト記号表'!$C$5:$W$46,21,FALSE))</f>
        <v/>
      </c>
      <c r="AT85" s="187" t="str">
        <f>IF(AT84="","",VLOOKUP(AT84,'（従来型）シフト記号表'!$C$5:$W$46,21,FALSE))</f>
        <v/>
      </c>
      <c r="AU85" s="196" t="str">
        <f>IF(AU84="","",VLOOKUP(AU84,'（従来型）シフト記号表'!$C$5:$W$46,21,FALSE))</f>
        <v/>
      </c>
      <c r="AV85" s="196" t="str">
        <f>IF(AV84="","",VLOOKUP(AV84,'（従来型）シフト記号表'!$C$5:$W$46,21,FALSE))</f>
        <v/>
      </c>
      <c r="AW85" s="196" t="str">
        <f>IF(AW84="","",VLOOKUP(AW84,'（従来型）シフト記号表'!$C$5:$W$46,21,FALSE))</f>
        <v/>
      </c>
      <c r="AX85" s="196" t="str">
        <f>IF(AX84="","",VLOOKUP(AX84,'（従来型）シフト記号表'!$C$5:$W$46,21,FALSE))</f>
        <v/>
      </c>
      <c r="AY85" s="196" t="str">
        <f>IF(AY84="","",VLOOKUP(AY84,'（従来型）シフト記号表'!$C$5:$W$46,21,FALSE))</f>
        <v/>
      </c>
      <c r="AZ85" s="220" t="str">
        <f>IF(AZ84="","",VLOOKUP(AZ84,'（従来型）シフト記号表'!$C$5:$W$46,21,FALSE))</f>
        <v/>
      </c>
      <c r="BA85" s="187" t="str">
        <f>IF(BA84="","",VLOOKUP(BA84,'（従来型）シフト記号表'!$C$5:$W$46,21,FALSE))</f>
        <v/>
      </c>
      <c r="BB85" s="196" t="str">
        <f>IF(BB84="","",VLOOKUP(BB84,'（従来型）シフト記号表'!$C$5:$W$46,21,FALSE))</f>
        <v/>
      </c>
      <c r="BC85" s="196" t="str">
        <f>IF(BC84="","",VLOOKUP(BC84,'（従来型）シフト記号表'!$C$5:$W$46,21,FALSE))</f>
        <v/>
      </c>
      <c r="BD85" s="253">
        <f>IF($BG$3="計画",SUM(Y85:AZ85),IF($BG$3="実績",SUM(Y85:BC85),""))</f>
        <v>0</v>
      </c>
      <c r="BE85" s="258"/>
      <c r="BF85" s="267">
        <f>IF($BG$3="計画",BD85/4,IF($BG$3="実績",(BD85/($P$10/7)),""))</f>
        <v>0</v>
      </c>
      <c r="BG85" s="274"/>
      <c r="BH85" s="280"/>
      <c r="BI85" s="109"/>
      <c r="BJ85" s="109"/>
      <c r="BK85" s="109"/>
      <c r="BL85" s="289"/>
    </row>
    <row r="86" spans="2:64" ht="20.25" customHeight="1">
      <c r="B86" s="11"/>
      <c r="C86" s="316"/>
      <c r="D86" s="323"/>
      <c r="E86" s="327"/>
      <c r="F86" s="333"/>
      <c r="G86" s="338"/>
      <c r="H86" s="65"/>
      <c r="I86" s="73"/>
      <c r="J86" s="81"/>
      <c r="K86" s="55"/>
      <c r="L86" s="95"/>
      <c r="M86" s="95"/>
      <c r="N86" s="65"/>
      <c r="O86" s="103"/>
      <c r="P86" s="110"/>
      <c r="Q86" s="117"/>
      <c r="R86" s="126"/>
      <c r="S86" s="132" t="str">
        <f>G84&amp;I84</f>
        <v/>
      </c>
      <c r="T86" s="137" t="s">
        <v>162</v>
      </c>
      <c r="U86" s="150"/>
      <c r="V86" s="150"/>
      <c r="W86" s="163"/>
      <c r="X86" s="179"/>
      <c r="Y86" s="188" t="str">
        <f>IF(Y84="","",VLOOKUP(Y84,'（従来型）シフト記号表'!$C$5:$Y$46,23,FALSE))</f>
        <v/>
      </c>
      <c r="Z86" s="197" t="str">
        <f>IF(Z84="","",VLOOKUP(Z84,'（従来型）シフト記号表'!$C$5:$Y$46,23,FALSE))</f>
        <v/>
      </c>
      <c r="AA86" s="197" t="str">
        <f>IF(AA84="","",VLOOKUP(AA84,'（従来型）シフト記号表'!$C$5:$Y$46,23,FALSE))</f>
        <v/>
      </c>
      <c r="AB86" s="197" t="str">
        <f>IF(AB84="","",VLOOKUP(AB84,'（従来型）シフト記号表'!$C$5:$Y$46,23,FALSE))</f>
        <v/>
      </c>
      <c r="AC86" s="197" t="str">
        <f>IF(AC84="","",VLOOKUP(AC84,'（従来型）シフト記号表'!$C$5:$Y$46,23,FALSE))</f>
        <v/>
      </c>
      <c r="AD86" s="197" t="str">
        <f>IF(AD84="","",VLOOKUP(AD84,'（従来型）シフト記号表'!$C$5:$Y$46,23,FALSE))</f>
        <v/>
      </c>
      <c r="AE86" s="221" t="str">
        <f>IF(AE84="","",VLOOKUP(AE84,'（従来型）シフト記号表'!$C$5:$Y$46,23,FALSE))</f>
        <v/>
      </c>
      <c r="AF86" s="188" t="str">
        <f>IF(AF84="","",VLOOKUP(AF84,'（従来型）シフト記号表'!$C$5:$Y$46,23,FALSE))</f>
        <v/>
      </c>
      <c r="AG86" s="197" t="str">
        <f>IF(AG84="","",VLOOKUP(AG84,'（従来型）シフト記号表'!$C$5:$Y$46,23,FALSE))</f>
        <v/>
      </c>
      <c r="AH86" s="197" t="str">
        <f>IF(AH84="","",VLOOKUP(AH84,'（従来型）シフト記号表'!$C$5:$Y$46,23,FALSE))</f>
        <v/>
      </c>
      <c r="AI86" s="197" t="str">
        <f>IF(AI84="","",VLOOKUP(AI84,'（従来型）シフト記号表'!$C$5:$Y$46,23,FALSE))</f>
        <v/>
      </c>
      <c r="AJ86" s="197" t="str">
        <f>IF(AJ84="","",VLOOKUP(AJ84,'（従来型）シフト記号表'!$C$5:$Y$46,23,FALSE))</f>
        <v/>
      </c>
      <c r="AK86" s="197" t="str">
        <f>IF(AK84="","",VLOOKUP(AK84,'（従来型）シフト記号表'!$C$5:$Y$46,23,FALSE))</f>
        <v/>
      </c>
      <c r="AL86" s="221" t="str">
        <f>IF(AL84="","",VLOOKUP(AL84,'（従来型）シフト記号表'!$C$5:$Y$46,23,FALSE))</f>
        <v/>
      </c>
      <c r="AM86" s="188" t="str">
        <f>IF(AM84="","",VLOOKUP(AM84,'（従来型）シフト記号表'!$C$5:$Y$46,23,FALSE))</f>
        <v/>
      </c>
      <c r="AN86" s="197" t="str">
        <f>IF(AN84="","",VLOOKUP(AN84,'（従来型）シフト記号表'!$C$5:$Y$46,23,FALSE))</f>
        <v/>
      </c>
      <c r="AO86" s="197" t="str">
        <f>IF(AO84="","",VLOOKUP(AO84,'（従来型）シフト記号表'!$C$5:$Y$46,23,FALSE))</f>
        <v/>
      </c>
      <c r="AP86" s="197" t="str">
        <f>IF(AP84="","",VLOOKUP(AP84,'（従来型）シフト記号表'!$C$5:$Y$46,23,FALSE))</f>
        <v/>
      </c>
      <c r="AQ86" s="197" t="str">
        <f>IF(AQ84="","",VLOOKUP(AQ84,'（従来型）シフト記号表'!$C$5:$Y$46,23,FALSE))</f>
        <v/>
      </c>
      <c r="AR86" s="197" t="str">
        <f>IF(AR84="","",VLOOKUP(AR84,'（従来型）シフト記号表'!$C$5:$Y$46,23,FALSE))</f>
        <v/>
      </c>
      <c r="AS86" s="221" t="str">
        <f>IF(AS84="","",VLOOKUP(AS84,'（従来型）シフト記号表'!$C$5:$Y$46,23,FALSE))</f>
        <v/>
      </c>
      <c r="AT86" s="188" t="str">
        <f>IF(AT84="","",VLOOKUP(AT84,'（従来型）シフト記号表'!$C$5:$Y$46,23,FALSE))</f>
        <v/>
      </c>
      <c r="AU86" s="197" t="str">
        <f>IF(AU84="","",VLOOKUP(AU84,'（従来型）シフト記号表'!$C$5:$Y$46,23,FALSE))</f>
        <v/>
      </c>
      <c r="AV86" s="197" t="str">
        <f>IF(AV84="","",VLOOKUP(AV84,'（従来型）シフト記号表'!$C$5:$Y$46,23,FALSE))</f>
        <v/>
      </c>
      <c r="AW86" s="197" t="str">
        <f>IF(AW84="","",VLOOKUP(AW84,'（従来型）シフト記号表'!$C$5:$Y$46,23,FALSE))</f>
        <v/>
      </c>
      <c r="AX86" s="197" t="str">
        <f>IF(AX84="","",VLOOKUP(AX84,'（従来型）シフト記号表'!$C$5:$Y$46,23,FALSE))</f>
        <v/>
      </c>
      <c r="AY86" s="197" t="str">
        <f>IF(AY84="","",VLOOKUP(AY84,'（従来型）シフト記号表'!$C$5:$Y$46,23,FALSE))</f>
        <v/>
      </c>
      <c r="AZ86" s="221" t="str">
        <f>IF(AZ84="","",VLOOKUP(AZ84,'（従来型）シフト記号表'!$C$5:$Y$46,23,FALSE))</f>
        <v/>
      </c>
      <c r="BA86" s="188" t="str">
        <f>IF(BA84="","",VLOOKUP(BA84,'（従来型）シフト記号表'!$C$5:$Y$46,23,FALSE))</f>
        <v/>
      </c>
      <c r="BB86" s="197" t="str">
        <f>IF(BB84="","",VLOOKUP(BB84,'（従来型）シフト記号表'!$C$5:$Y$46,23,FALSE))</f>
        <v/>
      </c>
      <c r="BC86" s="197" t="str">
        <f>IF(BC84="","",VLOOKUP(BC84,'（従来型）シフト記号表'!$C$5:$Y$46,23,FALSE))</f>
        <v/>
      </c>
      <c r="BD86" s="254">
        <f>IF($BG$3="計画",SUM(Y86:AZ86),IF($BG$3="実績",SUM(Y86:BC86),""))</f>
        <v>0</v>
      </c>
      <c r="BE86" s="259"/>
      <c r="BF86" s="268">
        <f>IF($BG$3="計画",BD86/4,IF($BG$3="実績",(BD86/($P$10/7)),""))</f>
        <v>0</v>
      </c>
      <c r="BG86" s="275"/>
      <c r="BH86" s="281"/>
      <c r="BI86" s="110"/>
      <c r="BJ86" s="110"/>
      <c r="BK86" s="110"/>
      <c r="BL86" s="290"/>
    </row>
    <row r="87" spans="2:64" ht="20.25" customHeight="1">
      <c r="B87" s="12">
        <f>((ROW()-17)+2)/3</f>
        <v>24</v>
      </c>
      <c r="C87" s="317"/>
      <c r="D87" s="324"/>
      <c r="E87" s="327"/>
      <c r="F87" s="333"/>
      <c r="G87" s="337"/>
      <c r="H87" s="63"/>
      <c r="I87" s="71"/>
      <c r="J87" s="79"/>
      <c r="K87" s="54"/>
      <c r="L87" s="94"/>
      <c r="M87" s="94"/>
      <c r="N87" s="64"/>
      <c r="O87" s="104"/>
      <c r="P87" s="111"/>
      <c r="Q87" s="118"/>
      <c r="R87" s="125"/>
      <c r="S87" s="130"/>
      <c r="T87" s="138" t="s">
        <v>44</v>
      </c>
      <c r="U87" s="148"/>
      <c r="V87" s="148"/>
      <c r="W87" s="161"/>
      <c r="X87" s="178"/>
      <c r="Y87" s="189"/>
      <c r="Z87" s="199"/>
      <c r="AA87" s="199"/>
      <c r="AB87" s="199"/>
      <c r="AC87" s="199"/>
      <c r="AD87" s="199"/>
      <c r="AE87" s="222"/>
      <c r="AF87" s="189"/>
      <c r="AG87" s="199"/>
      <c r="AH87" s="199"/>
      <c r="AI87" s="199"/>
      <c r="AJ87" s="199"/>
      <c r="AK87" s="199"/>
      <c r="AL87" s="222"/>
      <c r="AM87" s="189"/>
      <c r="AN87" s="199"/>
      <c r="AO87" s="199"/>
      <c r="AP87" s="199"/>
      <c r="AQ87" s="199"/>
      <c r="AR87" s="199"/>
      <c r="AS87" s="222"/>
      <c r="AT87" s="189"/>
      <c r="AU87" s="199"/>
      <c r="AV87" s="199"/>
      <c r="AW87" s="199"/>
      <c r="AX87" s="199"/>
      <c r="AY87" s="199"/>
      <c r="AZ87" s="222"/>
      <c r="BA87" s="189"/>
      <c r="BB87" s="199"/>
      <c r="BC87" s="246"/>
      <c r="BD87" s="255"/>
      <c r="BE87" s="260"/>
      <c r="BF87" s="269"/>
      <c r="BG87" s="276"/>
      <c r="BH87" s="282"/>
      <c r="BI87" s="111"/>
      <c r="BJ87" s="111"/>
      <c r="BK87" s="111"/>
      <c r="BL87" s="291"/>
    </row>
    <row r="88" spans="2:64" ht="20.25" customHeight="1">
      <c r="B88" s="10"/>
      <c r="C88" s="316"/>
      <c r="D88" s="323"/>
      <c r="E88" s="327"/>
      <c r="F88" s="333"/>
      <c r="G88" s="337"/>
      <c r="H88" s="63"/>
      <c r="I88" s="71"/>
      <c r="J88" s="79"/>
      <c r="K88" s="53"/>
      <c r="L88" s="93"/>
      <c r="M88" s="93"/>
      <c r="N88" s="63"/>
      <c r="O88" s="102"/>
      <c r="P88" s="109"/>
      <c r="Q88" s="116"/>
      <c r="R88" s="124" t="str">
        <f>G87&amp;I87</f>
        <v/>
      </c>
      <c r="S88" s="131"/>
      <c r="T88" s="136" t="s">
        <v>121</v>
      </c>
      <c r="U88" s="145"/>
      <c r="V88" s="145"/>
      <c r="W88" s="158"/>
      <c r="X88" s="173"/>
      <c r="Y88" s="187" t="str">
        <f>IF(Y87="","",VLOOKUP(Y87,'（従来型）シフト記号表'!$C$5:$W$46,21,FALSE))</f>
        <v/>
      </c>
      <c r="Z88" s="196" t="str">
        <f>IF(Z87="","",VLOOKUP(Z87,'（従来型）シフト記号表'!$C$5:$W$46,21,FALSE))</f>
        <v/>
      </c>
      <c r="AA88" s="196" t="str">
        <f>IF(AA87="","",VLOOKUP(AA87,'（従来型）シフト記号表'!$C$5:$W$46,21,FALSE))</f>
        <v/>
      </c>
      <c r="AB88" s="196" t="str">
        <f>IF(AB87="","",VLOOKUP(AB87,'（従来型）シフト記号表'!$C$5:$W$46,21,FALSE))</f>
        <v/>
      </c>
      <c r="AC88" s="196" t="str">
        <f>IF(AC87="","",VLOOKUP(AC87,'（従来型）シフト記号表'!$C$5:$W$46,21,FALSE))</f>
        <v/>
      </c>
      <c r="AD88" s="196" t="str">
        <f>IF(AD87="","",VLOOKUP(AD87,'（従来型）シフト記号表'!$C$5:$W$46,21,FALSE))</f>
        <v/>
      </c>
      <c r="AE88" s="220" t="str">
        <f>IF(AE87="","",VLOOKUP(AE87,'（従来型）シフト記号表'!$C$5:$W$46,21,FALSE))</f>
        <v/>
      </c>
      <c r="AF88" s="187" t="str">
        <f>IF(AF87="","",VLOOKUP(AF87,'（従来型）シフト記号表'!$C$5:$W$46,21,FALSE))</f>
        <v/>
      </c>
      <c r="AG88" s="196" t="str">
        <f>IF(AG87="","",VLOOKUP(AG87,'（従来型）シフト記号表'!$C$5:$W$46,21,FALSE))</f>
        <v/>
      </c>
      <c r="AH88" s="196" t="str">
        <f>IF(AH87="","",VLOOKUP(AH87,'（従来型）シフト記号表'!$C$5:$W$46,21,FALSE))</f>
        <v/>
      </c>
      <c r="AI88" s="196" t="str">
        <f>IF(AI87="","",VLOOKUP(AI87,'（従来型）シフト記号表'!$C$5:$W$46,21,FALSE))</f>
        <v/>
      </c>
      <c r="AJ88" s="196" t="str">
        <f>IF(AJ87="","",VLOOKUP(AJ87,'（従来型）シフト記号表'!$C$5:$W$46,21,FALSE))</f>
        <v/>
      </c>
      <c r="AK88" s="196" t="str">
        <f>IF(AK87="","",VLOOKUP(AK87,'（従来型）シフト記号表'!$C$5:$W$46,21,FALSE))</f>
        <v/>
      </c>
      <c r="AL88" s="220" t="str">
        <f>IF(AL87="","",VLOOKUP(AL87,'（従来型）シフト記号表'!$C$5:$W$46,21,FALSE))</f>
        <v/>
      </c>
      <c r="AM88" s="187" t="str">
        <f>IF(AM87="","",VLOOKUP(AM87,'（従来型）シフト記号表'!$C$5:$W$46,21,FALSE))</f>
        <v/>
      </c>
      <c r="AN88" s="196" t="str">
        <f>IF(AN87="","",VLOOKUP(AN87,'（従来型）シフト記号表'!$C$5:$W$46,21,FALSE))</f>
        <v/>
      </c>
      <c r="AO88" s="196" t="str">
        <f>IF(AO87="","",VLOOKUP(AO87,'（従来型）シフト記号表'!$C$5:$W$46,21,FALSE))</f>
        <v/>
      </c>
      <c r="AP88" s="196" t="str">
        <f>IF(AP87="","",VLOOKUP(AP87,'（従来型）シフト記号表'!$C$5:$W$46,21,FALSE))</f>
        <v/>
      </c>
      <c r="AQ88" s="196" t="str">
        <f>IF(AQ87="","",VLOOKUP(AQ87,'（従来型）シフト記号表'!$C$5:$W$46,21,FALSE))</f>
        <v/>
      </c>
      <c r="AR88" s="196" t="str">
        <f>IF(AR87="","",VLOOKUP(AR87,'（従来型）シフト記号表'!$C$5:$W$46,21,FALSE))</f>
        <v/>
      </c>
      <c r="AS88" s="220" t="str">
        <f>IF(AS87="","",VLOOKUP(AS87,'（従来型）シフト記号表'!$C$5:$W$46,21,FALSE))</f>
        <v/>
      </c>
      <c r="AT88" s="187" t="str">
        <f>IF(AT87="","",VLOOKUP(AT87,'（従来型）シフト記号表'!$C$5:$W$46,21,FALSE))</f>
        <v/>
      </c>
      <c r="AU88" s="196" t="str">
        <f>IF(AU87="","",VLOOKUP(AU87,'（従来型）シフト記号表'!$C$5:$W$46,21,FALSE))</f>
        <v/>
      </c>
      <c r="AV88" s="196" t="str">
        <f>IF(AV87="","",VLOOKUP(AV87,'（従来型）シフト記号表'!$C$5:$W$46,21,FALSE))</f>
        <v/>
      </c>
      <c r="AW88" s="196" t="str">
        <f>IF(AW87="","",VLOOKUP(AW87,'（従来型）シフト記号表'!$C$5:$W$46,21,FALSE))</f>
        <v/>
      </c>
      <c r="AX88" s="196" t="str">
        <f>IF(AX87="","",VLOOKUP(AX87,'（従来型）シフト記号表'!$C$5:$W$46,21,FALSE))</f>
        <v/>
      </c>
      <c r="AY88" s="196" t="str">
        <f>IF(AY87="","",VLOOKUP(AY87,'（従来型）シフト記号表'!$C$5:$W$46,21,FALSE))</f>
        <v/>
      </c>
      <c r="AZ88" s="220" t="str">
        <f>IF(AZ87="","",VLOOKUP(AZ87,'（従来型）シフト記号表'!$C$5:$W$46,21,FALSE))</f>
        <v/>
      </c>
      <c r="BA88" s="187" t="str">
        <f>IF(BA87="","",VLOOKUP(BA87,'（従来型）シフト記号表'!$C$5:$W$46,21,FALSE))</f>
        <v/>
      </c>
      <c r="BB88" s="196" t="str">
        <f>IF(BB87="","",VLOOKUP(BB87,'（従来型）シフト記号表'!$C$5:$W$46,21,FALSE))</f>
        <v/>
      </c>
      <c r="BC88" s="196" t="str">
        <f>IF(BC87="","",VLOOKUP(BC87,'（従来型）シフト記号表'!$C$5:$W$46,21,FALSE))</f>
        <v/>
      </c>
      <c r="BD88" s="253">
        <f>IF($BG$3="計画",SUM(Y88:AZ88),IF($BG$3="実績",SUM(Y88:BC88),""))</f>
        <v>0</v>
      </c>
      <c r="BE88" s="258"/>
      <c r="BF88" s="267">
        <f>IF($BG$3="計画",BD88/4,IF($BG$3="実績",(BD88/($P$10/7)),""))</f>
        <v>0</v>
      </c>
      <c r="BG88" s="274"/>
      <c r="BH88" s="280"/>
      <c r="BI88" s="109"/>
      <c r="BJ88" s="109"/>
      <c r="BK88" s="109"/>
      <c r="BL88" s="289"/>
    </row>
    <row r="89" spans="2:64" ht="20.25" customHeight="1">
      <c r="B89" s="11"/>
      <c r="C89" s="316"/>
      <c r="D89" s="323"/>
      <c r="E89" s="327"/>
      <c r="F89" s="333"/>
      <c r="G89" s="338"/>
      <c r="H89" s="65"/>
      <c r="I89" s="73"/>
      <c r="J89" s="81"/>
      <c r="K89" s="55"/>
      <c r="L89" s="95"/>
      <c r="M89" s="95"/>
      <c r="N89" s="65"/>
      <c r="O89" s="103"/>
      <c r="P89" s="110"/>
      <c r="Q89" s="117"/>
      <c r="R89" s="126"/>
      <c r="S89" s="132" t="str">
        <f>G87&amp;I87</f>
        <v/>
      </c>
      <c r="T89" s="137" t="s">
        <v>162</v>
      </c>
      <c r="U89" s="150"/>
      <c r="V89" s="150"/>
      <c r="W89" s="163"/>
      <c r="X89" s="179"/>
      <c r="Y89" s="188" t="str">
        <f>IF(Y87="","",VLOOKUP(Y87,'（従来型）シフト記号表'!$C$5:$Y$46,23,FALSE))</f>
        <v/>
      </c>
      <c r="Z89" s="197" t="str">
        <f>IF(Z87="","",VLOOKUP(Z87,'（従来型）シフト記号表'!$C$5:$Y$46,23,FALSE))</f>
        <v/>
      </c>
      <c r="AA89" s="197" t="str">
        <f>IF(AA87="","",VLOOKUP(AA87,'（従来型）シフト記号表'!$C$5:$Y$46,23,FALSE))</f>
        <v/>
      </c>
      <c r="AB89" s="197" t="str">
        <f>IF(AB87="","",VLOOKUP(AB87,'（従来型）シフト記号表'!$C$5:$Y$46,23,FALSE))</f>
        <v/>
      </c>
      <c r="AC89" s="197" t="str">
        <f>IF(AC87="","",VLOOKUP(AC87,'（従来型）シフト記号表'!$C$5:$Y$46,23,FALSE))</f>
        <v/>
      </c>
      <c r="AD89" s="197" t="str">
        <f>IF(AD87="","",VLOOKUP(AD87,'（従来型）シフト記号表'!$C$5:$Y$46,23,FALSE))</f>
        <v/>
      </c>
      <c r="AE89" s="221" t="str">
        <f>IF(AE87="","",VLOOKUP(AE87,'（従来型）シフト記号表'!$C$5:$Y$46,23,FALSE))</f>
        <v/>
      </c>
      <c r="AF89" s="188" t="str">
        <f>IF(AF87="","",VLOOKUP(AF87,'（従来型）シフト記号表'!$C$5:$Y$46,23,FALSE))</f>
        <v/>
      </c>
      <c r="AG89" s="197" t="str">
        <f>IF(AG87="","",VLOOKUP(AG87,'（従来型）シフト記号表'!$C$5:$Y$46,23,FALSE))</f>
        <v/>
      </c>
      <c r="AH89" s="197" t="str">
        <f>IF(AH87="","",VLOOKUP(AH87,'（従来型）シフト記号表'!$C$5:$Y$46,23,FALSE))</f>
        <v/>
      </c>
      <c r="AI89" s="197" t="str">
        <f>IF(AI87="","",VLOOKUP(AI87,'（従来型）シフト記号表'!$C$5:$Y$46,23,FALSE))</f>
        <v/>
      </c>
      <c r="AJ89" s="197" t="str">
        <f>IF(AJ87="","",VLOOKUP(AJ87,'（従来型）シフト記号表'!$C$5:$Y$46,23,FALSE))</f>
        <v/>
      </c>
      <c r="AK89" s="197" t="str">
        <f>IF(AK87="","",VLOOKUP(AK87,'（従来型）シフト記号表'!$C$5:$Y$46,23,FALSE))</f>
        <v/>
      </c>
      <c r="AL89" s="221" t="str">
        <f>IF(AL87="","",VLOOKUP(AL87,'（従来型）シフト記号表'!$C$5:$Y$46,23,FALSE))</f>
        <v/>
      </c>
      <c r="AM89" s="188" t="str">
        <f>IF(AM87="","",VLOOKUP(AM87,'（従来型）シフト記号表'!$C$5:$Y$46,23,FALSE))</f>
        <v/>
      </c>
      <c r="AN89" s="197" t="str">
        <f>IF(AN87="","",VLOOKUP(AN87,'（従来型）シフト記号表'!$C$5:$Y$46,23,FALSE))</f>
        <v/>
      </c>
      <c r="AO89" s="197" t="str">
        <f>IF(AO87="","",VLOOKUP(AO87,'（従来型）シフト記号表'!$C$5:$Y$46,23,FALSE))</f>
        <v/>
      </c>
      <c r="AP89" s="197" t="str">
        <f>IF(AP87="","",VLOOKUP(AP87,'（従来型）シフト記号表'!$C$5:$Y$46,23,FALSE))</f>
        <v/>
      </c>
      <c r="AQ89" s="197" t="str">
        <f>IF(AQ87="","",VLOOKUP(AQ87,'（従来型）シフト記号表'!$C$5:$Y$46,23,FALSE))</f>
        <v/>
      </c>
      <c r="AR89" s="197" t="str">
        <f>IF(AR87="","",VLOOKUP(AR87,'（従来型）シフト記号表'!$C$5:$Y$46,23,FALSE))</f>
        <v/>
      </c>
      <c r="AS89" s="221" t="str">
        <f>IF(AS87="","",VLOOKUP(AS87,'（従来型）シフト記号表'!$C$5:$Y$46,23,FALSE))</f>
        <v/>
      </c>
      <c r="AT89" s="188" t="str">
        <f>IF(AT87="","",VLOOKUP(AT87,'（従来型）シフト記号表'!$C$5:$Y$46,23,FALSE))</f>
        <v/>
      </c>
      <c r="AU89" s="197" t="str">
        <f>IF(AU87="","",VLOOKUP(AU87,'（従来型）シフト記号表'!$C$5:$Y$46,23,FALSE))</f>
        <v/>
      </c>
      <c r="AV89" s="197" t="str">
        <f>IF(AV87="","",VLOOKUP(AV87,'（従来型）シフト記号表'!$C$5:$Y$46,23,FALSE))</f>
        <v/>
      </c>
      <c r="AW89" s="197" t="str">
        <f>IF(AW87="","",VLOOKUP(AW87,'（従来型）シフト記号表'!$C$5:$Y$46,23,FALSE))</f>
        <v/>
      </c>
      <c r="AX89" s="197" t="str">
        <f>IF(AX87="","",VLOOKUP(AX87,'（従来型）シフト記号表'!$C$5:$Y$46,23,FALSE))</f>
        <v/>
      </c>
      <c r="AY89" s="197" t="str">
        <f>IF(AY87="","",VLOOKUP(AY87,'（従来型）シフト記号表'!$C$5:$Y$46,23,FALSE))</f>
        <v/>
      </c>
      <c r="AZ89" s="221" t="str">
        <f>IF(AZ87="","",VLOOKUP(AZ87,'（従来型）シフト記号表'!$C$5:$Y$46,23,FALSE))</f>
        <v/>
      </c>
      <c r="BA89" s="188" t="str">
        <f>IF(BA87="","",VLOOKUP(BA87,'（従来型）シフト記号表'!$C$5:$Y$46,23,FALSE))</f>
        <v/>
      </c>
      <c r="BB89" s="197" t="str">
        <f>IF(BB87="","",VLOOKUP(BB87,'（従来型）シフト記号表'!$C$5:$Y$46,23,FALSE))</f>
        <v/>
      </c>
      <c r="BC89" s="197" t="str">
        <f>IF(BC87="","",VLOOKUP(BC87,'（従来型）シフト記号表'!$C$5:$Y$46,23,FALSE))</f>
        <v/>
      </c>
      <c r="BD89" s="254">
        <f>IF($BG$3="計画",SUM(Y89:AZ89),IF($BG$3="実績",SUM(Y89:BC89),""))</f>
        <v>0</v>
      </c>
      <c r="BE89" s="259"/>
      <c r="BF89" s="268">
        <f>IF($BG$3="計画",BD89/4,IF($BG$3="実績",(BD89/($P$10/7)),""))</f>
        <v>0</v>
      </c>
      <c r="BG89" s="275"/>
      <c r="BH89" s="281"/>
      <c r="BI89" s="110"/>
      <c r="BJ89" s="110"/>
      <c r="BK89" s="110"/>
      <c r="BL89" s="290"/>
    </row>
    <row r="90" spans="2:64" ht="20.25" customHeight="1">
      <c r="B90" s="12">
        <f>((ROW()-17)+2)/3</f>
        <v>25</v>
      </c>
      <c r="C90" s="317"/>
      <c r="D90" s="324"/>
      <c r="E90" s="327"/>
      <c r="F90" s="333"/>
      <c r="G90" s="337"/>
      <c r="H90" s="63"/>
      <c r="I90" s="71"/>
      <c r="J90" s="79"/>
      <c r="K90" s="54"/>
      <c r="L90" s="94"/>
      <c r="M90" s="94"/>
      <c r="N90" s="64"/>
      <c r="O90" s="104"/>
      <c r="P90" s="111"/>
      <c r="Q90" s="118"/>
      <c r="R90" s="125"/>
      <c r="S90" s="130"/>
      <c r="T90" s="138" t="s">
        <v>44</v>
      </c>
      <c r="U90" s="148"/>
      <c r="V90" s="148"/>
      <c r="W90" s="161"/>
      <c r="X90" s="178"/>
      <c r="Y90" s="189"/>
      <c r="Z90" s="199"/>
      <c r="AA90" s="199"/>
      <c r="AB90" s="199"/>
      <c r="AC90" s="199"/>
      <c r="AD90" s="199"/>
      <c r="AE90" s="222"/>
      <c r="AF90" s="189"/>
      <c r="AG90" s="199"/>
      <c r="AH90" s="199"/>
      <c r="AI90" s="199"/>
      <c r="AJ90" s="199"/>
      <c r="AK90" s="199"/>
      <c r="AL90" s="222"/>
      <c r="AM90" s="189"/>
      <c r="AN90" s="199"/>
      <c r="AO90" s="199"/>
      <c r="AP90" s="199"/>
      <c r="AQ90" s="199"/>
      <c r="AR90" s="199"/>
      <c r="AS90" s="222"/>
      <c r="AT90" s="189"/>
      <c r="AU90" s="199"/>
      <c r="AV90" s="199"/>
      <c r="AW90" s="199"/>
      <c r="AX90" s="199"/>
      <c r="AY90" s="199"/>
      <c r="AZ90" s="222"/>
      <c r="BA90" s="189"/>
      <c r="BB90" s="199"/>
      <c r="BC90" s="246"/>
      <c r="BD90" s="255"/>
      <c r="BE90" s="260"/>
      <c r="BF90" s="269"/>
      <c r="BG90" s="276"/>
      <c r="BH90" s="282"/>
      <c r="BI90" s="111"/>
      <c r="BJ90" s="111"/>
      <c r="BK90" s="111"/>
      <c r="BL90" s="291"/>
    </row>
    <row r="91" spans="2:64" ht="20.25" customHeight="1">
      <c r="B91" s="10"/>
      <c r="C91" s="316"/>
      <c r="D91" s="323"/>
      <c r="E91" s="327"/>
      <c r="F91" s="333"/>
      <c r="G91" s="337"/>
      <c r="H91" s="63"/>
      <c r="I91" s="71"/>
      <c r="J91" s="79"/>
      <c r="K91" s="53"/>
      <c r="L91" s="93"/>
      <c r="M91" s="93"/>
      <c r="N91" s="63"/>
      <c r="O91" s="102"/>
      <c r="P91" s="109"/>
      <c r="Q91" s="116"/>
      <c r="R91" s="124" t="str">
        <f>G90&amp;I90</f>
        <v/>
      </c>
      <c r="S91" s="131"/>
      <c r="T91" s="136" t="s">
        <v>121</v>
      </c>
      <c r="U91" s="145"/>
      <c r="V91" s="145"/>
      <c r="W91" s="158"/>
      <c r="X91" s="173"/>
      <c r="Y91" s="187" t="str">
        <f>IF(Y90="","",VLOOKUP(Y90,'（従来型）シフト記号表'!$C$5:$W$46,21,FALSE))</f>
        <v/>
      </c>
      <c r="Z91" s="196" t="str">
        <f>IF(Z90="","",VLOOKUP(Z90,'（従来型）シフト記号表'!$C$5:$W$46,21,FALSE))</f>
        <v/>
      </c>
      <c r="AA91" s="196" t="str">
        <f>IF(AA90="","",VLOOKUP(AA90,'（従来型）シフト記号表'!$C$5:$W$46,21,FALSE))</f>
        <v/>
      </c>
      <c r="AB91" s="196" t="str">
        <f>IF(AB90="","",VLOOKUP(AB90,'（従来型）シフト記号表'!$C$5:$W$46,21,FALSE))</f>
        <v/>
      </c>
      <c r="AC91" s="196" t="str">
        <f>IF(AC90="","",VLOOKUP(AC90,'（従来型）シフト記号表'!$C$5:$W$46,21,FALSE))</f>
        <v/>
      </c>
      <c r="AD91" s="196" t="str">
        <f>IF(AD90="","",VLOOKUP(AD90,'（従来型）シフト記号表'!$C$5:$W$46,21,FALSE))</f>
        <v/>
      </c>
      <c r="AE91" s="220" t="str">
        <f>IF(AE90="","",VLOOKUP(AE90,'（従来型）シフト記号表'!$C$5:$W$46,21,FALSE))</f>
        <v/>
      </c>
      <c r="AF91" s="187" t="str">
        <f>IF(AF90="","",VLOOKUP(AF90,'（従来型）シフト記号表'!$C$5:$W$46,21,FALSE))</f>
        <v/>
      </c>
      <c r="AG91" s="196" t="str">
        <f>IF(AG90="","",VLOOKUP(AG90,'（従来型）シフト記号表'!$C$5:$W$46,21,FALSE))</f>
        <v/>
      </c>
      <c r="AH91" s="196" t="str">
        <f>IF(AH90="","",VLOOKUP(AH90,'（従来型）シフト記号表'!$C$5:$W$46,21,FALSE))</f>
        <v/>
      </c>
      <c r="AI91" s="196" t="str">
        <f>IF(AI90="","",VLOOKUP(AI90,'（従来型）シフト記号表'!$C$5:$W$46,21,FALSE))</f>
        <v/>
      </c>
      <c r="AJ91" s="196" t="str">
        <f>IF(AJ90="","",VLOOKUP(AJ90,'（従来型）シフト記号表'!$C$5:$W$46,21,FALSE))</f>
        <v/>
      </c>
      <c r="AK91" s="196" t="str">
        <f>IF(AK90="","",VLOOKUP(AK90,'（従来型）シフト記号表'!$C$5:$W$46,21,FALSE))</f>
        <v/>
      </c>
      <c r="AL91" s="220" t="str">
        <f>IF(AL90="","",VLOOKUP(AL90,'（従来型）シフト記号表'!$C$5:$W$46,21,FALSE))</f>
        <v/>
      </c>
      <c r="AM91" s="187" t="str">
        <f>IF(AM90="","",VLOOKUP(AM90,'（従来型）シフト記号表'!$C$5:$W$46,21,FALSE))</f>
        <v/>
      </c>
      <c r="AN91" s="196" t="str">
        <f>IF(AN90="","",VLOOKUP(AN90,'（従来型）シフト記号表'!$C$5:$W$46,21,FALSE))</f>
        <v/>
      </c>
      <c r="AO91" s="196" t="str">
        <f>IF(AO90="","",VLOOKUP(AO90,'（従来型）シフト記号表'!$C$5:$W$46,21,FALSE))</f>
        <v/>
      </c>
      <c r="AP91" s="196" t="str">
        <f>IF(AP90="","",VLOOKUP(AP90,'（従来型）シフト記号表'!$C$5:$W$46,21,FALSE))</f>
        <v/>
      </c>
      <c r="AQ91" s="196" t="str">
        <f>IF(AQ90="","",VLOOKUP(AQ90,'（従来型）シフト記号表'!$C$5:$W$46,21,FALSE))</f>
        <v/>
      </c>
      <c r="AR91" s="196" t="str">
        <f>IF(AR90="","",VLOOKUP(AR90,'（従来型）シフト記号表'!$C$5:$W$46,21,FALSE))</f>
        <v/>
      </c>
      <c r="AS91" s="220" t="str">
        <f>IF(AS90="","",VLOOKUP(AS90,'（従来型）シフト記号表'!$C$5:$W$46,21,FALSE))</f>
        <v/>
      </c>
      <c r="AT91" s="187" t="str">
        <f>IF(AT90="","",VLOOKUP(AT90,'（従来型）シフト記号表'!$C$5:$W$46,21,FALSE))</f>
        <v/>
      </c>
      <c r="AU91" s="196" t="str">
        <f>IF(AU90="","",VLOOKUP(AU90,'（従来型）シフト記号表'!$C$5:$W$46,21,FALSE))</f>
        <v/>
      </c>
      <c r="AV91" s="196" t="str">
        <f>IF(AV90="","",VLOOKUP(AV90,'（従来型）シフト記号表'!$C$5:$W$46,21,FALSE))</f>
        <v/>
      </c>
      <c r="AW91" s="196" t="str">
        <f>IF(AW90="","",VLOOKUP(AW90,'（従来型）シフト記号表'!$C$5:$W$46,21,FALSE))</f>
        <v/>
      </c>
      <c r="AX91" s="196" t="str">
        <f>IF(AX90="","",VLOOKUP(AX90,'（従来型）シフト記号表'!$C$5:$W$46,21,FALSE))</f>
        <v/>
      </c>
      <c r="AY91" s="196" t="str">
        <f>IF(AY90="","",VLOOKUP(AY90,'（従来型）シフト記号表'!$C$5:$W$46,21,FALSE))</f>
        <v/>
      </c>
      <c r="AZ91" s="220" t="str">
        <f>IF(AZ90="","",VLOOKUP(AZ90,'（従来型）シフト記号表'!$C$5:$W$46,21,FALSE))</f>
        <v/>
      </c>
      <c r="BA91" s="187" t="str">
        <f>IF(BA90="","",VLOOKUP(BA90,'（従来型）シフト記号表'!$C$5:$W$46,21,FALSE))</f>
        <v/>
      </c>
      <c r="BB91" s="196" t="str">
        <f>IF(BB90="","",VLOOKUP(BB90,'（従来型）シフト記号表'!$C$5:$W$46,21,FALSE))</f>
        <v/>
      </c>
      <c r="BC91" s="196" t="str">
        <f>IF(BC90="","",VLOOKUP(BC90,'（従来型）シフト記号表'!$C$5:$W$46,21,FALSE))</f>
        <v/>
      </c>
      <c r="BD91" s="253">
        <f>IF($BG$3="計画",SUM(Y91:AZ91),IF($BG$3="実績",SUM(Y91:BC91),""))</f>
        <v>0</v>
      </c>
      <c r="BE91" s="258"/>
      <c r="BF91" s="267">
        <f>IF($BG$3="計画",BD91/4,IF($BG$3="実績",(BD91/($P$10/7)),""))</f>
        <v>0</v>
      </c>
      <c r="BG91" s="274"/>
      <c r="BH91" s="280"/>
      <c r="BI91" s="109"/>
      <c r="BJ91" s="109"/>
      <c r="BK91" s="109"/>
      <c r="BL91" s="289"/>
    </row>
    <row r="92" spans="2:64" ht="20.25" customHeight="1">
      <c r="B92" s="11"/>
      <c r="C92" s="316"/>
      <c r="D92" s="323"/>
      <c r="E92" s="327"/>
      <c r="F92" s="333"/>
      <c r="G92" s="338"/>
      <c r="H92" s="65"/>
      <c r="I92" s="73"/>
      <c r="J92" s="81"/>
      <c r="K92" s="55"/>
      <c r="L92" s="95"/>
      <c r="M92" s="95"/>
      <c r="N92" s="65"/>
      <c r="O92" s="103"/>
      <c r="P92" s="110"/>
      <c r="Q92" s="117"/>
      <c r="R92" s="126"/>
      <c r="S92" s="132" t="str">
        <f>G90&amp;I90</f>
        <v/>
      </c>
      <c r="T92" s="137" t="s">
        <v>162</v>
      </c>
      <c r="U92" s="150"/>
      <c r="V92" s="150"/>
      <c r="W92" s="163"/>
      <c r="X92" s="179"/>
      <c r="Y92" s="188" t="str">
        <f>IF(Y90="","",VLOOKUP(Y90,'（従来型）シフト記号表'!$C$5:$Y$46,23,FALSE))</f>
        <v/>
      </c>
      <c r="Z92" s="197" t="str">
        <f>IF(Z90="","",VLOOKUP(Z90,'（従来型）シフト記号表'!$C$5:$Y$46,23,FALSE))</f>
        <v/>
      </c>
      <c r="AA92" s="197" t="str">
        <f>IF(AA90="","",VLOOKUP(AA90,'（従来型）シフト記号表'!$C$5:$Y$46,23,FALSE))</f>
        <v/>
      </c>
      <c r="AB92" s="197" t="str">
        <f>IF(AB90="","",VLOOKUP(AB90,'（従来型）シフト記号表'!$C$5:$Y$46,23,FALSE))</f>
        <v/>
      </c>
      <c r="AC92" s="197" t="str">
        <f>IF(AC90="","",VLOOKUP(AC90,'（従来型）シフト記号表'!$C$5:$Y$46,23,FALSE))</f>
        <v/>
      </c>
      <c r="AD92" s="197" t="str">
        <f>IF(AD90="","",VLOOKUP(AD90,'（従来型）シフト記号表'!$C$5:$Y$46,23,FALSE))</f>
        <v/>
      </c>
      <c r="AE92" s="221" t="str">
        <f>IF(AE90="","",VLOOKUP(AE90,'（従来型）シフト記号表'!$C$5:$Y$46,23,FALSE))</f>
        <v/>
      </c>
      <c r="AF92" s="188" t="str">
        <f>IF(AF90="","",VLOOKUP(AF90,'（従来型）シフト記号表'!$C$5:$Y$46,23,FALSE))</f>
        <v/>
      </c>
      <c r="AG92" s="197" t="str">
        <f>IF(AG90="","",VLOOKUP(AG90,'（従来型）シフト記号表'!$C$5:$Y$46,23,FALSE))</f>
        <v/>
      </c>
      <c r="AH92" s="197" t="str">
        <f>IF(AH90="","",VLOOKUP(AH90,'（従来型）シフト記号表'!$C$5:$Y$46,23,FALSE))</f>
        <v/>
      </c>
      <c r="AI92" s="197" t="str">
        <f>IF(AI90="","",VLOOKUP(AI90,'（従来型）シフト記号表'!$C$5:$Y$46,23,FALSE))</f>
        <v/>
      </c>
      <c r="AJ92" s="197" t="str">
        <f>IF(AJ90="","",VLOOKUP(AJ90,'（従来型）シフト記号表'!$C$5:$Y$46,23,FALSE))</f>
        <v/>
      </c>
      <c r="AK92" s="197" t="str">
        <f>IF(AK90="","",VLOOKUP(AK90,'（従来型）シフト記号表'!$C$5:$Y$46,23,FALSE))</f>
        <v/>
      </c>
      <c r="AL92" s="221" t="str">
        <f>IF(AL90="","",VLOOKUP(AL90,'（従来型）シフト記号表'!$C$5:$Y$46,23,FALSE))</f>
        <v/>
      </c>
      <c r="AM92" s="188" t="str">
        <f>IF(AM90="","",VLOOKUP(AM90,'（従来型）シフト記号表'!$C$5:$Y$46,23,FALSE))</f>
        <v/>
      </c>
      <c r="AN92" s="197" t="str">
        <f>IF(AN90="","",VLOOKUP(AN90,'（従来型）シフト記号表'!$C$5:$Y$46,23,FALSE))</f>
        <v/>
      </c>
      <c r="AO92" s="197" t="str">
        <f>IF(AO90="","",VLOOKUP(AO90,'（従来型）シフト記号表'!$C$5:$Y$46,23,FALSE))</f>
        <v/>
      </c>
      <c r="AP92" s="197" t="str">
        <f>IF(AP90="","",VLOOKUP(AP90,'（従来型）シフト記号表'!$C$5:$Y$46,23,FALSE))</f>
        <v/>
      </c>
      <c r="AQ92" s="197" t="str">
        <f>IF(AQ90="","",VLOOKUP(AQ90,'（従来型）シフト記号表'!$C$5:$Y$46,23,FALSE))</f>
        <v/>
      </c>
      <c r="AR92" s="197" t="str">
        <f>IF(AR90="","",VLOOKUP(AR90,'（従来型）シフト記号表'!$C$5:$Y$46,23,FALSE))</f>
        <v/>
      </c>
      <c r="AS92" s="221" t="str">
        <f>IF(AS90="","",VLOOKUP(AS90,'（従来型）シフト記号表'!$C$5:$Y$46,23,FALSE))</f>
        <v/>
      </c>
      <c r="AT92" s="188" t="str">
        <f>IF(AT90="","",VLOOKUP(AT90,'（従来型）シフト記号表'!$C$5:$Y$46,23,FALSE))</f>
        <v/>
      </c>
      <c r="AU92" s="197" t="str">
        <f>IF(AU90="","",VLOOKUP(AU90,'（従来型）シフト記号表'!$C$5:$Y$46,23,FALSE))</f>
        <v/>
      </c>
      <c r="AV92" s="197" t="str">
        <f>IF(AV90="","",VLOOKUP(AV90,'（従来型）シフト記号表'!$C$5:$Y$46,23,FALSE))</f>
        <v/>
      </c>
      <c r="AW92" s="197" t="str">
        <f>IF(AW90="","",VLOOKUP(AW90,'（従来型）シフト記号表'!$C$5:$Y$46,23,FALSE))</f>
        <v/>
      </c>
      <c r="AX92" s="197" t="str">
        <f>IF(AX90="","",VLOOKUP(AX90,'（従来型）シフト記号表'!$C$5:$Y$46,23,FALSE))</f>
        <v/>
      </c>
      <c r="AY92" s="197" t="str">
        <f>IF(AY90="","",VLOOKUP(AY90,'（従来型）シフト記号表'!$C$5:$Y$46,23,FALSE))</f>
        <v/>
      </c>
      <c r="AZ92" s="221" t="str">
        <f>IF(AZ90="","",VLOOKUP(AZ90,'（従来型）シフト記号表'!$C$5:$Y$46,23,FALSE))</f>
        <v/>
      </c>
      <c r="BA92" s="188" t="str">
        <f>IF(BA90="","",VLOOKUP(BA90,'（従来型）シフト記号表'!$C$5:$Y$46,23,FALSE))</f>
        <v/>
      </c>
      <c r="BB92" s="197" t="str">
        <f>IF(BB90="","",VLOOKUP(BB90,'（従来型）シフト記号表'!$C$5:$Y$46,23,FALSE))</f>
        <v/>
      </c>
      <c r="BC92" s="197" t="str">
        <f>IF(BC90="","",VLOOKUP(BC90,'（従来型）シフト記号表'!$C$5:$Y$46,23,FALSE))</f>
        <v/>
      </c>
      <c r="BD92" s="254">
        <f>IF($BG$3="計画",SUM(Y92:AZ92),IF($BG$3="実績",SUM(Y92:BC92),""))</f>
        <v>0</v>
      </c>
      <c r="BE92" s="259"/>
      <c r="BF92" s="268">
        <f>IF($BG$3="計画",BD92/4,IF($BG$3="実績",(BD92/($P$10/7)),""))</f>
        <v>0</v>
      </c>
      <c r="BG92" s="275"/>
      <c r="BH92" s="281"/>
      <c r="BI92" s="110"/>
      <c r="BJ92" s="110"/>
      <c r="BK92" s="110"/>
      <c r="BL92" s="290"/>
    </row>
    <row r="93" spans="2:64" ht="20.25" customHeight="1">
      <c r="B93" s="12">
        <f>((ROW()-17)+2)/3</f>
        <v>26</v>
      </c>
      <c r="C93" s="317"/>
      <c r="D93" s="324"/>
      <c r="E93" s="327"/>
      <c r="F93" s="333"/>
      <c r="G93" s="337"/>
      <c r="H93" s="63"/>
      <c r="I93" s="71"/>
      <c r="J93" s="79"/>
      <c r="K93" s="54"/>
      <c r="L93" s="94"/>
      <c r="M93" s="94"/>
      <c r="N93" s="64"/>
      <c r="O93" s="104"/>
      <c r="P93" s="111"/>
      <c r="Q93" s="118"/>
      <c r="R93" s="125"/>
      <c r="S93" s="130"/>
      <c r="T93" s="138" t="s">
        <v>44</v>
      </c>
      <c r="U93" s="148"/>
      <c r="V93" s="148"/>
      <c r="W93" s="161"/>
      <c r="X93" s="178"/>
      <c r="Y93" s="189"/>
      <c r="Z93" s="199"/>
      <c r="AA93" s="199"/>
      <c r="AB93" s="199"/>
      <c r="AC93" s="199"/>
      <c r="AD93" s="199"/>
      <c r="AE93" s="222"/>
      <c r="AF93" s="189"/>
      <c r="AG93" s="199"/>
      <c r="AH93" s="199"/>
      <c r="AI93" s="199"/>
      <c r="AJ93" s="199"/>
      <c r="AK93" s="199"/>
      <c r="AL93" s="222"/>
      <c r="AM93" s="189"/>
      <c r="AN93" s="199"/>
      <c r="AO93" s="199"/>
      <c r="AP93" s="199"/>
      <c r="AQ93" s="199"/>
      <c r="AR93" s="199"/>
      <c r="AS93" s="222"/>
      <c r="AT93" s="189"/>
      <c r="AU93" s="199"/>
      <c r="AV93" s="199"/>
      <c r="AW93" s="199"/>
      <c r="AX93" s="199"/>
      <c r="AY93" s="199"/>
      <c r="AZ93" s="222"/>
      <c r="BA93" s="189"/>
      <c r="BB93" s="199"/>
      <c r="BC93" s="246"/>
      <c r="BD93" s="255"/>
      <c r="BE93" s="260"/>
      <c r="BF93" s="269"/>
      <c r="BG93" s="276"/>
      <c r="BH93" s="282"/>
      <c r="BI93" s="111"/>
      <c r="BJ93" s="111"/>
      <c r="BK93" s="111"/>
      <c r="BL93" s="291"/>
    </row>
    <row r="94" spans="2:64" ht="20.25" customHeight="1">
      <c r="B94" s="10"/>
      <c r="C94" s="316"/>
      <c r="D94" s="323"/>
      <c r="E94" s="327"/>
      <c r="F94" s="333"/>
      <c r="G94" s="337"/>
      <c r="H94" s="63"/>
      <c r="I94" s="71"/>
      <c r="J94" s="79"/>
      <c r="K94" s="53"/>
      <c r="L94" s="93"/>
      <c r="M94" s="93"/>
      <c r="N94" s="63"/>
      <c r="O94" s="102"/>
      <c r="P94" s="109"/>
      <c r="Q94" s="116"/>
      <c r="R94" s="124" t="str">
        <f>G93&amp;I93</f>
        <v/>
      </c>
      <c r="S94" s="131"/>
      <c r="T94" s="136" t="s">
        <v>121</v>
      </c>
      <c r="U94" s="145"/>
      <c r="V94" s="145"/>
      <c r="W94" s="158"/>
      <c r="X94" s="173"/>
      <c r="Y94" s="187" t="str">
        <f>IF(Y93="","",VLOOKUP(Y93,'（従来型）シフト記号表'!$C$5:$W$46,21,FALSE))</f>
        <v/>
      </c>
      <c r="Z94" s="196" t="str">
        <f>IF(Z93="","",VLOOKUP(Z93,'（従来型）シフト記号表'!$C$5:$W$46,21,FALSE))</f>
        <v/>
      </c>
      <c r="AA94" s="196" t="str">
        <f>IF(AA93="","",VLOOKUP(AA93,'（従来型）シフト記号表'!$C$5:$W$46,21,FALSE))</f>
        <v/>
      </c>
      <c r="AB94" s="196" t="str">
        <f>IF(AB93="","",VLOOKUP(AB93,'（従来型）シフト記号表'!$C$5:$W$46,21,FALSE))</f>
        <v/>
      </c>
      <c r="AC94" s="196" t="str">
        <f>IF(AC93="","",VLOOKUP(AC93,'（従来型）シフト記号表'!$C$5:$W$46,21,FALSE))</f>
        <v/>
      </c>
      <c r="AD94" s="196" t="str">
        <f>IF(AD93="","",VLOOKUP(AD93,'（従来型）シフト記号表'!$C$5:$W$46,21,FALSE))</f>
        <v/>
      </c>
      <c r="AE94" s="220" t="str">
        <f>IF(AE93="","",VLOOKUP(AE93,'（従来型）シフト記号表'!$C$5:$W$46,21,FALSE))</f>
        <v/>
      </c>
      <c r="AF94" s="187" t="str">
        <f>IF(AF93="","",VLOOKUP(AF93,'（従来型）シフト記号表'!$C$5:$W$46,21,FALSE))</f>
        <v/>
      </c>
      <c r="AG94" s="196" t="str">
        <f>IF(AG93="","",VLOOKUP(AG93,'（従来型）シフト記号表'!$C$5:$W$46,21,FALSE))</f>
        <v/>
      </c>
      <c r="AH94" s="196" t="str">
        <f>IF(AH93="","",VLOOKUP(AH93,'（従来型）シフト記号表'!$C$5:$W$46,21,FALSE))</f>
        <v/>
      </c>
      <c r="AI94" s="196" t="str">
        <f>IF(AI93="","",VLOOKUP(AI93,'（従来型）シフト記号表'!$C$5:$W$46,21,FALSE))</f>
        <v/>
      </c>
      <c r="AJ94" s="196" t="str">
        <f>IF(AJ93="","",VLOOKUP(AJ93,'（従来型）シフト記号表'!$C$5:$W$46,21,FALSE))</f>
        <v/>
      </c>
      <c r="AK94" s="196" t="str">
        <f>IF(AK93="","",VLOOKUP(AK93,'（従来型）シフト記号表'!$C$5:$W$46,21,FALSE))</f>
        <v/>
      </c>
      <c r="AL94" s="220" t="str">
        <f>IF(AL93="","",VLOOKUP(AL93,'（従来型）シフト記号表'!$C$5:$W$46,21,FALSE))</f>
        <v/>
      </c>
      <c r="AM94" s="187" t="str">
        <f>IF(AM93="","",VLOOKUP(AM93,'（従来型）シフト記号表'!$C$5:$W$46,21,FALSE))</f>
        <v/>
      </c>
      <c r="AN94" s="196" t="str">
        <f>IF(AN93="","",VLOOKUP(AN93,'（従来型）シフト記号表'!$C$5:$W$46,21,FALSE))</f>
        <v/>
      </c>
      <c r="AO94" s="196" t="str">
        <f>IF(AO93="","",VLOOKUP(AO93,'（従来型）シフト記号表'!$C$5:$W$46,21,FALSE))</f>
        <v/>
      </c>
      <c r="AP94" s="196" t="str">
        <f>IF(AP93="","",VLOOKUP(AP93,'（従来型）シフト記号表'!$C$5:$W$46,21,FALSE))</f>
        <v/>
      </c>
      <c r="AQ94" s="196" t="str">
        <f>IF(AQ93="","",VLOOKUP(AQ93,'（従来型）シフト記号表'!$C$5:$W$46,21,FALSE))</f>
        <v/>
      </c>
      <c r="AR94" s="196" t="str">
        <f>IF(AR93="","",VLOOKUP(AR93,'（従来型）シフト記号表'!$C$5:$W$46,21,FALSE))</f>
        <v/>
      </c>
      <c r="AS94" s="220" t="str">
        <f>IF(AS93="","",VLOOKUP(AS93,'（従来型）シフト記号表'!$C$5:$W$46,21,FALSE))</f>
        <v/>
      </c>
      <c r="AT94" s="187" t="str">
        <f>IF(AT93="","",VLOOKUP(AT93,'（従来型）シフト記号表'!$C$5:$W$46,21,FALSE))</f>
        <v/>
      </c>
      <c r="AU94" s="196" t="str">
        <f>IF(AU93="","",VLOOKUP(AU93,'（従来型）シフト記号表'!$C$5:$W$46,21,FALSE))</f>
        <v/>
      </c>
      <c r="AV94" s="196" t="str">
        <f>IF(AV93="","",VLOOKUP(AV93,'（従来型）シフト記号表'!$C$5:$W$46,21,FALSE))</f>
        <v/>
      </c>
      <c r="AW94" s="196" t="str">
        <f>IF(AW93="","",VLOOKUP(AW93,'（従来型）シフト記号表'!$C$5:$W$46,21,FALSE))</f>
        <v/>
      </c>
      <c r="AX94" s="196" t="str">
        <f>IF(AX93="","",VLOOKUP(AX93,'（従来型）シフト記号表'!$C$5:$W$46,21,FALSE))</f>
        <v/>
      </c>
      <c r="AY94" s="196" t="str">
        <f>IF(AY93="","",VLOOKUP(AY93,'（従来型）シフト記号表'!$C$5:$W$46,21,FALSE))</f>
        <v/>
      </c>
      <c r="AZ94" s="220" t="str">
        <f>IF(AZ93="","",VLOOKUP(AZ93,'（従来型）シフト記号表'!$C$5:$W$46,21,FALSE))</f>
        <v/>
      </c>
      <c r="BA94" s="187" t="str">
        <f>IF(BA93="","",VLOOKUP(BA93,'（従来型）シフト記号表'!$C$5:$W$46,21,FALSE))</f>
        <v/>
      </c>
      <c r="BB94" s="196" t="str">
        <f>IF(BB93="","",VLOOKUP(BB93,'（従来型）シフト記号表'!$C$5:$W$46,21,FALSE))</f>
        <v/>
      </c>
      <c r="BC94" s="196" t="str">
        <f>IF(BC93="","",VLOOKUP(BC93,'（従来型）シフト記号表'!$C$5:$W$46,21,FALSE))</f>
        <v/>
      </c>
      <c r="BD94" s="253">
        <f>IF($BG$3="計画",SUM(Y94:AZ94),IF($BG$3="実績",SUM(Y94:BC94),""))</f>
        <v>0</v>
      </c>
      <c r="BE94" s="258"/>
      <c r="BF94" s="267">
        <f>IF($BG$3="計画",BD94/4,IF($BG$3="実績",(BD94/($P$10/7)),""))</f>
        <v>0</v>
      </c>
      <c r="BG94" s="274"/>
      <c r="BH94" s="280"/>
      <c r="BI94" s="109"/>
      <c r="BJ94" s="109"/>
      <c r="BK94" s="109"/>
      <c r="BL94" s="289"/>
    </row>
    <row r="95" spans="2:64" ht="20.25" customHeight="1">
      <c r="B95" s="11"/>
      <c r="C95" s="316"/>
      <c r="D95" s="323"/>
      <c r="E95" s="327"/>
      <c r="F95" s="333"/>
      <c r="G95" s="338"/>
      <c r="H95" s="65"/>
      <c r="I95" s="73"/>
      <c r="J95" s="81"/>
      <c r="K95" s="55"/>
      <c r="L95" s="95"/>
      <c r="M95" s="95"/>
      <c r="N95" s="65"/>
      <c r="O95" s="103"/>
      <c r="P95" s="110"/>
      <c r="Q95" s="117"/>
      <c r="R95" s="126"/>
      <c r="S95" s="132" t="str">
        <f>G93&amp;I93</f>
        <v/>
      </c>
      <c r="T95" s="137" t="s">
        <v>162</v>
      </c>
      <c r="U95" s="150"/>
      <c r="V95" s="150"/>
      <c r="W95" s="163"/>
      <c r="X95" s="179"/>
      <c r="Y95" s="188" t="str">
        <f>IF(Y93="","",VLOOKUP(Y93,'（従来型）シフト記号表'!$C$5:$Y$46,23,FALSE))</f>
        <v/>
      </c>
      <c r="Z95" s="197" t="str">
        <f>IF(Z93="","",VLOOKUP(Z93,'（従来型）シフト記号表'!$C$5:$Y$46,23,FALSE))</f>
        <v/>
      </c>
      <c r="AA95" s="197" t="str">
        <f>IF(AA93="","",VLOOKUP(AA93,'（従来型）シフト記号表'!$C$5:$Y$46,23,FALSE))</f>
        <v/>
      </c>
      <c r="AB95" s="197" t="str">
        <f>IF(AB93="","",VLOOKUP(AB93,'（従来型）シフト記号表'!$C$5:$Y$46,23,FALSE))</f>
        <v/>
      </c>
      <c r="AC95" s="197" t="str">
        <f>IF(AC93="","",VLOOKUP(AC93,'（従来型）シフト記号表'!$C$5:$Y$46,23,FALSE))</f>
        <v/>
      </c>
      <c r="AD95" s="197" t="str">
        <f>IF(AD93="","",VLOOKUP(AD93,'（従来型）シフト記号表'!$C$5:$Y$46,23,FALSE))</f>
        <v/>
      </c>
      <c r="AE95" s="221" t="str">
        <f>IF(AE93="","",VLOOKUP(AE93,'（従来型）シフト記号表'!$C$5:$Y$46,23,FALSE))</f>
        <v/>
      </c>
      <c r="AF95" s="188" t="str">
        <f>IF(AF93="","",VLOOKUP(AF93,'（従来型）シフト記号表'!$C$5:$Y$46,23,FALSE))</f>
        <v/>
      </c>
      <c r="AG95" s="197" t="str">
        <f>IF(AG93="","",VLOOKUP(AG93,'（従来型）シフト記号表'!$C$5:$Y$46,23,FALSE))</f>
        <v/>
      </c>
      <c r="AH95" s="197" t="str">
        <f>IF(AH93="","",VLOOKUP(AH93,'（従来型）シフト記号表'!$C$5:$Y$46,23,FALSE))</f>
        <v/>
      </c>
      <c r="AI95" s="197" t="str">
        <f>IF(AI93="","",VLOOKUP(AI93,'（従来型）シフト記号表'!$C$5:$Y$46,23,FALSE))</f>
        <v/>
      </c>
      <c r="AJ95" s="197" t="str">
        <f>IF(AJ93="","",VLOOKUP(AJ93,'（従来型）シフト記号表'!$C$5:$Y$46,23,FALSE))</f>
        <v/>
      </c>
      <c r="AK95" s="197" t="str">
        <f>IF(AK93="","",VLOOKUP(AK93,'（従来型）シフト記号表'!$C$5:$Y$46,23,FALSE))</f>
        <v/>
      </c>
      <c r="AL95" s="221" t="str">
        <f>IF(AL93="","",VLOOKUP(AL93,'（従来型）シフト記号表'!$C$5:$Y$46,23,FALSE))</f>
        <v/>
      </c>
      <c r="AM95" s="188" t="str">
        <f>IF(AM93="","",VLOOKUP(AM93,'（従来型）シフト記号表'!$C$5:$Y$46,23,FALSE))</f>
        <v/>
      </c>
      <c r="AN95" s="197" t="str">
        <f>IF(AN93="","",VLOOKUP(AN93,'（従来型）シフト記号表'!$C$5:$Y$46,23,FALSE))</f>
        <v/>
      </c>
      <c r="AO95" s="197" t="str">
        <f>IF(AO93="","",VLOOKUP(AO93,'（従来型）シフト記号表'!$C$5:$Y$46,23,FALSE))</f>
        <v/>
      </c>
      <c r="AP95" s="197" t="str">
        <f>IF(AP93="","",VLOOKUP(AP93,'（従来型）シフト記号表'!$C$5:$Y$46,23,FALSE))</f>
        <v/>
      </c>
      <c r="AQ95" s="197" t="str">
        <f>IF(AQ93="","",VLOOKUP(AQ93,'（従来型）シフト記号表'!$C$5:$Y$46,23,FALSE))</f>
        <v/>
      </c>
      <c r="AR95" s="197" t="str">
        <f>IF(AR93="","",VLOOKUP(AR93,'（従来型）シフト記号表'!$C$5:$Y$46,23,FALSE))</f>
        <v/>
      </c>
      <c r="AS95" s="221" t="str">
        <f>IF(AS93="","",VLOOKUP(AS93,'（従来型）シフト記号表'!$C$5:$Y$46,23,FALSE))</f>
        <v/>
      </c>
      <c r="AT95" s="188" t="str">
        <f>IF(AT93="","",VLOOKUP(AT93,'（従来型）シフト記号表'!$C$5:$Y$46,23,FALSE))</f>
        <v/>
      </c>
      <c r="AU95" s="197" t="str">
        <f>IF(AU93="","",VLOOKUP(AU93,'（従来型）シフト記号表'!$C$5:$Y$46,23,FALSE))</f>
        <v/>
      </c>
      <c r="AV95" s="197" t="str">
        <f>IF(AV93="","",VLOOKUP(AV93,'（従来型）シフト記号表'!$C$5:$Y$46,23,FALSE))</f>
        <v/>
      </c>
      <c r="AW95" s="197" t="str">
        <f>IF(AW93="","",VLOOKUP(AW93,'（従来型）シフト記号表'!$C$5:$Y$46,23,FALSE))</f>
        <v/>
      </c>
      <c r="AX95" s="197" t="str">
        <f>IF(AX93="","",VLOOKUP(AX93,'（従来型）シフト記号表'!$C$5:$Y$46,23,FALSE))</f>
        <v/>
      </c>
      <c r="AY95" s="197" t="str">
        <f>IF(AY93="","",VLOOKUP(AY93,'（従来型）シフト記号表'!$C$5:$Y$46,23,FALSE))</f>
        <v/>
      </c>
      <c r="AZ95" s="221" t="str">
        <f>IF(AZ93="","",VLOOKUP(AZ93,'（従来型）シフト記号表'!$C$5:$Y$46,23,FALSE))</f>
        <v/>
      </c>
      <c r="BA95" s="188" t="str">
        <f>IF(BA93="","",VLOOKUP(BA93,'（従来型）シフト記号表'!$C$5:$Y$46,23,FALSE))</f>
        <v/>
      </c>
      <c r="BB95" s="197" t="str">
        <f>IF(BB93="","",VLOOKUP(BB93,'（従来型）シフト記号表'!$C$5:$Y$46,23,FALSE))</f>
        <v/>
      </c>
      <c r="BC95" s="197" t="str">
        <f>IF(BC93="","",VLOOKUP(BC93,'（従来型）シフト記号表'!$C$5:$Y$46,23,FALSE))</f>
        <v/>
      </c>
      <c r="BD95" s="254">
        <f>IF($BG$3="計画",SUM(Y95:AZ95),IF($BG$3="実績",SUM(Y95:BC95),""))</f>
        <v>0</v>
      </c>
      <c r="BE95" s="259"/>
      <c r="BF95" s="268">
        <f>IF($BG$3="計画",BD95/4,IF($BG$3="実績",(BD95/($P$10/7)),""))</f>
        <v>0</v>
      </c>
      <c r="BG95" s="275"/>
      <c r="BH95" s="281"/>
      <c r="BI95" s="110"/>
      <c r="BJ95" s="110"/>
      <c r="BK95" s="110"/>
      <c r="BL95" s="290"/>
    </row>
    <row r="96" spans="2:64" ht="20.25" customHeight="1">
      <c r="B96" s="12">
        <f>((ROW()-17)+2)/3</f>
        <v>27</v>
      </c>
      <c r="C96" s="317"/>
      <c r="D96" s="324"/>
      <c r="E96" s="327"/>
      <c r="F96" s="333"/>
      <c r="G96" s="337"/>
      <c r="H96" s="63"/>
      <c r="I96" s="71"/>
      <c r="J96" s="79"/>
      <c r="K96" s="54"/>
      <c r="L96" s="94"/>
      <c r="M96" s="94"/>
      <c r="N96" s="64"/>
      <c r="O96" s="104"/>
      <c r="P96" s="111"/>
      <c r="Q96" s="118"/>
      <c r="R96" s="125"/>
      <c r="S96" s="130"/>
      <c r="T96" s="138" t="s">
        <v>44</v>
      </c>
      <c r="U96" s="148"/>
      <c r="V96" s="148"/>
      <c r="W96" s="161"/>
      <c r="X96" s="178"/>
      <c r="Y96" s="189"/>
      <c r="Z96" s="199"/>
      <c r="AA96" s="199"/>
      <c r="AB96" s="199"/>
      <c r="AC96" s="199"/>
      <c r="AD96" s="199"/>
      <c r="AE96" s="222"/>
      <c r="AF96" s="189"/>
      <c r="AG96" s="199"/>
      <c r="AH96" s="199"/>
      <c r="AI96" s="199"/>
      <c r="AJ96" s="199"/>
      <c r="AK96" s="199"/>
      <c r="AL96" s="222"/>
      <c r="AM96" s="189"/>
      <c r="AN96" s="199"/>
      <c r="AO96" s="199"/>
      <c r="AP96" s="199"/>
      <c r="AQ96" s="199"/>
      <c r="AR96" s="199"/>
      <c r="AS96" s="222"/>
      <c r="AT96" s="189"/>
      <c r="AU96" s="199"/>
      <c r="AV96" s="199"/>
      <c r="AW96" s="199"/>
      <c r="AX96" s="199"/>
      <c r="AY96" s="199"/>
      <c r="AZ96" s="222"/>
      <c r="BA96" s="189"/>
      <c r="BB96" s="199"/>
      <c r="BC96" s="246"/>
      <c r="BD96" s="255"/>
      <c r="BE96" s="260"/>
      <c r="BF96" s="269"/>
      <c r="BG96" s="276"/>
      <c r="BH96" s="282"/>
      <c r="BI96" s="111"/>
      <c r="BJ96" s="111"/>
      <c r="BK96" s="111"/>
      <c r="BL96" s="291"/>
    </row>
    <row r="97" spans="2:64" ht="20.25" customHeight="1">
      <c r="B97" s="10"/>
      <c r="C97" s="316"/>
      <c r="D97" s="323"/>
      <c r="E97" s="327"/>
      <c r="F97" s="333"/>
      <c r="G97" s="337"/>
      <c r="H97" s="63"/>
      <c r="I97" s="71"/>
      <c r="J97" s="79"/>
      <c r="K97" s="53"/>
      <c r="L97" s="93"/>
      <c r="M97" s="93"/>
      <c r="N97" s="63"/>
      <c r="O97" s="102"/>
      <c r="P97" s="109"/>
      <c r="Q97" s="116"/>
      <c r="R97" s="124" t="str">
        <f>G96&amp;I96</f>
        <v/>
      </c>
      <c r="S97" s="131"/>
      <c r="T97" s="136" t="s">
        <v>121</v>
      </c>
      <c r="U97" s="145"/>
      <c r="V97" s="145"/>
      <c r="W97" s="158"/>
      <c r="X97" s="173"/>
      <c r="Y97" s="187" t="str">
        <f>IF(Y96="","",VLOOKUP(Y96,'（従来型）シフト記号表'!$C$5:$W$46,21,FALSE))</f>
        <v/>
      </c>
      <c r="Z97" s="196" t="str">
        <f>IF(Z96="","",VLOOKUP(Z96,'（従来型）シフト記号表'!$C$5:$W$46,21,FALSE))</f>
        <v/>
      </c>
      <c r="AA97" s="196" t="str">
        <f>IF(AA96="","",VLOOKUP(AA96,'（従来型）シフト記号表'!$C$5:$W$46,21,FALSE))</f>
        <v/>
      </c>
      <c r="AB97" s="196" t="str">
        <f>IF(AB96="","",VLOOKUP(AB96,'（従来型）シフト記号表'!$C$5:$W$46,21,FALSE))</f>
        <v/>
      </c>
      <c r="AC97" s="196" t="str">
        <f>IF(AC96="","",VLOOKUP(AC96,'（従来型）シフト記号表'!$C$5:$W$46,21,FALSE))</f>
        <v/>
      </c>
      <c r="AD97" s="196" t="str">
        <f>IF(AD96="","",VLOOKUP(AD96,'（従来型）シフト記号表'!$C$5:$W$46,21,FALSE))</f>
        <v/>
      </c>
      <c r="AE97" s="220" t="str">
        <f>IF(AE96="","",VLOOKUP(AE96,'（従来型）シフト記号表'!$C$5:$W$46,21,FALSE))</f>
        <v/>
      </c>
      <c r="AF97" s="187" t="str">
        <f>IF(AF96="","",VLOOKUP(AF96,'（従来型）シフト記号表'!$C$5:$W$46,21,FALSE))</f>
        <v/>
      </c>
      <c r="AG97" s="196" t="str">
        <f>IF(AG96="","",VLOOKUP(AG96,'（従来型）シフト記号表'!$C$5:$W$46,21,FALSE))</f>
        <v/>
      </c>
      <c r="AH97" s="196" t="str">
        <f>IF(AH96="","",VLOOKUP(AH96,'（従来型）シフト記号表'!$C$5:$W$46,21,FALSE))</f>
        <v/>
      </c>
      <c r="AI97" s="196" t="str">
        <f>IF(AI96="","",VLOOKUP(AI96,'（従来型）シフト記号表'!$C$5:$W$46,21,FALSE))</f>
        <v/>
      </c>
      <c r="AJ97" s="196" t="str">
        <f>IF(AJ96="","",VLOOKUP(AJ96,'（従来型）シフト記号表'!$C$5:$W$46,21,FALSE))</f>
        <v/>
      </c>
      <c r="AK97" s="196" t="str">
        <f>IF(AK96="","",VLOOKUP(AK96,'（従来型）シフト記号表'!$C$5:$W$46,21,FALSE))</f>
        <v/>
      </c>
      <c r="AL97" s="220" t="str">
        <f>IF(AL96="","",VLOOKUP(AL96,'（従来型）シフト記号表'!$C$5:$W$46,21,FALSE))</f>
        <v/>
      </c>
      <c r="AM97" s="187" t="str">
        <f>IF(AM96="","",VLOOKUP(AM96,'（従来型）シフト記号表'!$C$5:$W$46,21,FALSE))</f>
        <v/>
      </c>
      <c r="AN97" s="196" t="str">
        <f>IF(AN96="","",VLOOKUP(AN96,'（従来型）シフト記号表'!$C$5:$W$46,21,FALSE))</f>
        <v/>
      </c>
      <c r="AO97" s="196" t="str">
        <f>IF(AO96="","",VLOOKUP(AO96,'（従来型）シフト記号表'!$C$5:$W$46,21,FALSE))</f>
        <v/>
      </c>
      <c r="AP97" s="196" t="str">
        <f>IF(AP96="","",VLOOKUP(AP96,'（従来型）シフト記号表'!$C$5:$W$46,21,FALSE))</f>
        <v/>
      </c>
      <c r="AQ97" s="196" t="str">
        <f>IF(AQ96="","",VLOOKUP(AQ96,'（従来型）シフト記号表'!$C$5:$W$46,21,FALSE))</f>
        <v/>
      </c>
      <c r="AR97" s="196" t="str">
        <f>IF(AR96="","",VLOOKUP(AR96,'（従来型）シフト記号表'!$C$5:$W$46,21,FALSE))</f>
        <v/>
      </c>
      <c r="AS97" s="220" t="str">
        <f>IF(AS96="","",VLOOKUP(AS96,'（従来型）シフト記号表'!$C$5:$W$46,21,FALSE))</f>
        <v/>
      </c>
      <c r="AT97" s="187" t="str">
        <f>IF(AT96="","",VLOOKUP(AT96,'（従来型）シフト記号表'!$C$5:$W$46,21,FALSE))</f>
        <v/>
      </c>
      <c r="AU97" s="196" t="str">
        <f>IF(AU96="","",VLOOKUP(AU96,'（従来型）シフト記号表'!$C$5:$W$46,21,FALSE))</f>
        <v/>
      </c>
      <c r="AV97" s="196" t="str">
        <f>IF(AV96="","",VLOOKUP(AV96,'（従来型）シフト記号表'!$C$5:$W$46,21,FALSE))</f>
        <v/>
      </c>
      <c r="AW97" s="196" t="str">
        <f>IF(AW96="","",VLOOKUP(AW96,'（従来型）シフト記号表'!$C$5:$W$46,21,FALSE))</f>
        <v/>
      </c>
      <c r="AX97" s="196" t="str">
        <f>IF(AX96="","",VLOOKUP(AX96,'（従来型）シフト記号表'!$C$5:$W$46,21,FALSE))</f>
        <v/>
      </c>
      <c r="AY97" s="196" t="str">
        <f>IF(AY96="","",VLOOKUP(AY96,'（従来型）シフト記号表'!$C$5:$W$46,21,FALSE))</f>
        <v/>
      </c>
      <c r="AZ97" s="220" t="str">
        <f>IF(AZ96="","",VLOOKUP(AZ96,'（従来型）シフト記号表'!$C$5:$W$46,21,FALSE))</f>
        <v/>
      </c>
      <c r="BA97" s="187" t="str">
        <f>IF(BA96="","",VLOOKUP(BA96,'（従来型）シフト記号表'!$C$5:$W$46,21,FALSE))</f>
        <v/>
      </c>
      <c r="BB97" s="196" t="str">
        <f>IF(BB96="","",VLOOKUP(BB96,'（従来型）シフト記号表'!$C$5:$W$46,21,FALSE))</f>
        <v/>
      </c>
      <c r="BC97" s="196" t="str">
        <f>IF(BC96="","",VLOOKUP(BC96,'（従来型）シフト記号表'!$C$5:$W$46,21,FALSE))</f>
        <v/>
      </c>
      <c r="BD97" s="253">
        <f>IF($BG$3="計画",SUM(Y97:AZ97),IF($BG$3="実績",SUM(Y97:BC97),""))</f>
        <v>0</v>
      </c>
      <c r="BE97" s="258"/>
      <c r="BF97" s="267">
        <f>IF($BG$3="計画",BD97/4,IF($BG$3="実績",(BD97/($P$10/7)),""))</f>
        <v>0</v>
      </c>
      <c r="BG97" s="274"/>
      <c r="BH97" s="280"/>
      <c r="BI97" s="109"/>
      <c r="BJ97" s="109"/>
      <c r="BK97" s="109"/>
      <c r="BL97" s="289"/>
    </row>
    <row r="98" spans="2:64" ht="20.25" customHeight="1">
      <c r="B98" s="11"/>
      <c r="C98" s="316"/>
      <c r="D98" s="323"/>
      <c r="E98" s="327"/>
      <c r="F98" s="333"/>
      <c r="G98" s="338"/>
      <c r="H98" s="65"/>
      <c r="I98" s="73"/>
      <c r="J98" s="81"/>
      <c r="K98" s="55"/>
      <c r="L98" s="95"/>
      <c r="M98" s="95"/>
      <c r="N98" s="65"/>
      <c r="O98" s="103"/>
      <c r="P98" s="110"/>
      <c r="Q98" s="117"/>
      <c r="R98" s="126"/>
      <c r="S98" s="132" t="str">
        <f>G96&amp;I96</f>
        <v/>
      </c>
      <c r="T98" s="137" t="s">
        <v>162</v>
      </c>
      <c r="U98" s="150"/>
      <c r="V98" s="150"/>
      <c r="W98" s="163"/>
      <c r="X98" s="179"/>
      <c r="Y98" s="188" t="str">
        <f>IF(Y96="","",VLOOKUP(Y96,'（従来型）シフト記号表'!$C$5:$Y$46,23,FALSE))</f>
        <v/>
      </c>
      <c r="Z98" s="197" t="str">
        <f>IF(Z96="","",VLOOKUP(Z96,'（従来型）シフト記号表'!$C$5:$Y$46,23,FALSE))</f>
        <v/>
      </c>
      <c r="AA98" s="197" t="str">
        <f>IF(AA96="","",VLOOKUP(AA96,'（従来型）シフト記号表'!$C$5:$Y$46,23,FALSE))</f>
        <v/>
      </c>
      <c r="AB98" s="197" t="str">
        <f>IF(AB96="","",VLOOKUP(AB96,'（従来型）シフト記号表'!$C$5:$Y$46,23,FALSE))</f>
        <v/>
      </c>
      <c r="AC98" s="197" t="str">
        <f>IF(AC96="","",VLOOKUP(AC96,'（従来型）シフト記号表'!$C$5:$Y$46,23,FALSE))</f>
        <v/>
      </c>
      <c r="AD98" s="197" t="str">
        <f>IF(AD96="","",VLOOKUP(AD96,'（従来型）シフト記号表'!$C$5:$Y$46,23,FALSE))</f>
        <v/>
      </c>
      <c r="AE98" s="221" t="str">
        <f>IF(AE96="","",VLOOKUP(AE96,'（従来型）シフト記号表'!$C$5:$Y$46,23,FALSE))</f>
        <v/>
      </c>
      <c r="AF98" s="188" t="str">
        <f>IF(AF96="","",VLOOKUP(AF96,'（従来型）シフト記号表'!$C$5:$Y$46,23,FALSE))</f>
        <v/>
      </c>
      <c r="AG98" s="197" t="str">
        <f>IF(AG96="","",VLOOKUP(AG96,'（従来型）シフト記号表'!$C$5:$Y$46,23,FALSE))</f>
        <v/>
      </c>
      <c r="AH98" s="197" t="str">
        <f>IF(AH96="","",VLOOKUP(AH96,'（従来型）シフト記号表'!$C$5:$Y$46,23,FALSE))</f>
        <v/>
      </c>
      <c r="AI98" s="197" t="str">
        <f>IF(AI96="","",VLOOKUP(AI96,'（従来型）シフト記号表'!$C$5:$Y$46,23,FALSE))</f>
        <v/>
      </c>
      <c r="AJ98" s="197" t="str">
        <f>IF(AJ96="","",VLOOKUP(AJ96,'（従来型）シフト記号表'!$C$5:$Y$46,23,FALSE))</f>
        <v/>
      </c>
      <c r="AK98" s="197" t="str">
        <f>IF(AK96="","",VLOOKUP(AK96,'（従来型）シフト記号表'!$C$5:$Y$46,23,FALSE))</f>
        <v/>
      </c>
      <c r="AL98" s="221" t="str">
        <f>IF(AL96="","",VLOOKUP(AL96,'（従来型）シフト記号表'!$C$5:$Y$46,23,FALSE))</f>
        <v/>
      </c>
      <c r="AM98" s="188" t="str">
        <f>IF(AM96="","",VLOOKUP(AM96,'（従来型）シフト記号表'!$C$5:$Y$46,23,FALSE))</f>
        <v/>
      </c>
      <c r="AN98" s="197" t="str">
        <f>IF(AN96="","",VLOOKUP(AN96,'（従来型）シフト記号表'!$C$5:$Y$46,23,FALSE))</f>
        <v/>
      </c>
      <c r="AO98" s="197" t="str">
        <f>IF(AO96="","",VLOOKUP(AO96,'（従来型）シフト記号表'!$C$5:$Y$46,23,FALSE))</f>
        <v/>
      </c>
      <c r="AP98" s="197" t="str">
        <f>IF(AP96="","",VLOOKUP(AP96,'（従来型）シフト記号表'!$C$5:$Y$46,23,FALSE))</f>
        <v/>
      </c>
      <c r="AQ98" s="197" t="str">
        <f>IF(AQ96="","",VLOOKUP(AQ96,'（従来型）シフト記号表'!$C$5:$Y$46,23,FALSE))</f>
        <v/>
      </c>
      <c r="AR98" s="197" t="str">
        <f>IF(AR96="","",VLOOKUP(AR96,'（従来型）シフト記号表'!$C$5:$Y$46,23,FALSE))</f>
        <v/>
      </c>
      <c r="AS98" s="221" t="str">
        <f>IF(AS96="","",VLOOKUP(AS96,'（従来型）シフト記号表'!$C$5:$Y$46,23,FALSE))</f>
        <v/>
      </c>
      <c r="AT98" s="188" t="str">
        <f>IF(AT96="","",VLOOKUP(AT96,'（従来型）シフト記号表'!$C$5:$Y$46,23,FALSE))</f>
        <v/>
      </c>
      <c r="AU98" s="197" t="str">
        <f>IF(AU96="","",VLOOKUP(AU96,'（従来型）シフト記号表'!$C$5:$Y$46,23,FALSE))</f>
        <v/>
      </c>
      <c r="AV98" s="197" t="str">
        <f>IF(AV96="","",VLOOKUP(AV96,'（従来型）シフト記号表'!$C$5:$Y$46,23,FALSE))</f>
        <v/>
      </c>
      <c r="AW98" s="197" t="str">
        <f>IF(AW96="","",VLOOKUP(AW96,'（従来型）シフト記号表'!$C$5:$Y$46,23,FALSE))</f>
        <v/>
      </c>
      <c r="AX98" s="197" t="str">
        <f>IF(AX96="","",VLOOKUP(AX96,'（従来型）シフト記号表'!$C$5:$Y$46,23,FALSE))</f>
        <v/>
      </c>
      <c r="AY98" s="197" t="str">
        <f>IF(AY96="","",VLOOKUP(AY96,'（従来型）シフト記号表'!$C$5:$Y$46,23,FALSE))</f>
        <v/>
      </c>
      <c r="AZ98" s="221" t="str">
        <f>IF(AZ96="","",VLOOKUP(AZ96,'（従来型）シフト記号表'!$C$5:$Y$46,23,FALSE))</f>
        <v/>
      </c>
      <c r="BA98" s="188" t="str">
        <f>IF(BA96="","",VLOOKUP(BA96,'（従来型）シフト記号表'!$C$5:$Y$46,23,FALSE))</f>
        <v/>
      </c>
      <c r="BB98" s="197" t="str">
        <f>IF(BB96="","",VLOOKUP(BB96,'（従来型）シフト記号表'!$C$5:$Y$46,23,FALSE))</f>
        <v/>
      </c>
      <c r="BC98" s="197" t="str">
        <f>IF(BC96="","",VLOOKUP(BC96,'（従来型）シフト記号表'!$C$5:$Y$46,23,FALSE))</f>
        <v/>
      </c>
      <c r="BD98" s="254">
        <f>IF($BG$3="計画",SUM(Y98:AZ98),IF($BG$3="実績",SUM(Y98:BC98),""))</f>
        <v>0</v>
      </c>
      <c r="BE98" s="259"/>
      <c r="BF98" s="268">
        <f>IF($BG$3="計画",BD98/4,IF($BG$3="実績",(BD98/($P$10/7)),""))</f>
        <v>0</v>
      </c>
      <c r="BG98" s="275"/>
      <c r="BH98" s="281"/>
      <c r="BI98" s="110"/>
      <c r="BJ98" s="110"/>
      <c r="BK98" s="110"/>
      <c r="BL98" s="290"/>
    </row>
    <row r="99" spans="2:64" ht="20.25" customHeight="1">
      <c r="B99" s="12">
        <f>((ROW()-17)+2)/3</f>
        <v>28</v>
      </c>
      <c r="C99" s="317"/>
      <c r="D99" s="324"/>
      <c r="E99" s="327"/>
      <c r="F99" s="333"/>
      <c r="G99" s="337"/>
      <c r="H99" s="63"/>
      <c r="I99" s="71"/>
      <c r="J99" s="79"/>
      <c r="K99" s="54"/>
      <c r="L99" s="94"/>
      <c r="M99" s="94"/>
      <c r="N99" s="64"/>
      <c r="O99" s="104"/>
      <c r="P99" s="111"/>
      <c r="Q99" s="118"/>
      <c r="R99" s="125"/>
      <c r="S99" s="130"/>
      <c r="T99" s="138" t="s">
        <v>44</v>
      </c>
      <c r="U99" s="148"/>
      <c r="V99" s="148"/>
      <c r="W99" s="161"/>
      <c r="X99" s="178"/>
      <c r="Y99" s="189"/>
      <c r="Z99" s="199"/>
      <c r="AA99" s="199"/>
      <c r="AB99" s="199"/>
      <c r="AC99" s="199"/>
      <c r="AD99" s="199"/>
      <c r="AE99" s="222"/>
      <c r="AF99" s="189"/>
      <c r="AG99" s="199"/>
      <c r="AH99" s="199"/>
      <c r="AI99" s="199"/>
      <c r="AJ99" s="199"/>
      <c r="AK99" s="199"/>
      <c r="AL99" s="222"/>
      <c r="AM99" s="189"/>
      <c r="AN99" s="199"/>
      <c r="AO99" s="199"/>
      <c r="AP99" s="199"/>
      <c r="AQ99" s="199"/>
      <c r="AR99" s="199"/>
      <c r="AS99" s="222"/>
      <c r="AT99" s="189"/>
      <c r="AU99" s="199"/>
      <c r="AV99" s="199"/>
      <c r="AW99" s="199"/>
      <c r="AX99" s="199"/>
      <c r="AY99" s="199"/>
      <c r="AZ99" s="222"/>
      <c r="BA99" s="189"/>
      <c r="BB99" s="199"/>
      <c r="BC99" s="246"/>
      <c r="BD99" s="255"/>
      <c r="BE99" s="260"/>
      <c r="BF99" s="269"/>
      <c r="BG99" s="276"/>
      <c r="BH99" s="282"/>
      <c r="BI99" s="111"/>
      <c r="BJ99" s="111"/>
      <c r="BK99" s="111"/>
      <c r="BL99" s="291"/>
    </row>
    <row r="100" spans="2:64" ht="20.25" customHeight="1">
      <c r="B100" s="10"/>
      <c r="C100" s="316"/>
      <c r="D100" s="323"/>
      <c r="E100" s="327"/>
      <c r="F100" s="333"/>
      <c r="G100" s="337"/>
      <c r="H100" s="63"/>
      <c r="I100" s="71"/>
      <c r="J100" s="79"/>
      <c r="K100" s="53"/>
      <c r="L100" s="93"/>
      <c r="M100" s="93"/>
      <c r="N100" s="63"/>
      <c r="O100" s="102"/>
      <c r="P100" s="109"/>
      <c r="Q100" s="116"/>
      <c r="R100" s="124" t="str">
        <f>G99&amp;I99</f>
        <v/>
      </c>
      <c r="S100" s="131"/>
      <c r="T100" s="136" t="s">
        <v>121</v>
      </c>
      <c r="U100" s="145"/>
      <c r="V100" s="145"/>
      <c r="W100" s="158"/>
      <c r="X100" s="173"/>
      <c r="Y100" s="187" t="str">
        <f>IF(Y99="","",VLOOKUP(Y99,'（従来型）シフト記号表'!$C$5:$W$46,21,FALSE))</f>
        <v/>
      </c>
      <c r="Z100" s="196" t="str">
        <f>IF(Z99="","",VLOOKUP(Z99,'（従来型）シフト記号表'!$C$5:$W$46,21,FALSE))</f>
        <v/>
      </c>
      <c r="AA100" s="196" t="str">
        <f>IF(AA99="","",VLOOKUP(AA99,'（従来型）シフト記号表'!$C$5:$W$46,21,FALSE))</f>
        <v/>
      </c>
      <c r="AB100" s="196" t="str">
        <f>IF(AB99="","",VLOOKUP(AB99,'（従来型）シフト記号表'!$C$5:$W$46,21,FALSE))</f>
        <v/>
      </c>
      <c r="AC100" s="196" t="str">
        <f>IF(AC99="","",VLOOKUP(AC99,'（従来型）シフト記号表'!$C$5:$W$46,21,FALSE))</f>
        <v/>
      </c>
      <c r="AD100" s="196" t="str">
        <f>IF(AD99="","",VLOOKUP(AD99,'（従来型）シフト記号表'!$C$5:$W$46,21,FALSE))</f>
        <v/>
      </c>
      <c r="AE100" s="220" t="str">
        <f>IF(AE99="","",VLOOKUP(AE99,'（従来型）シフト記号表'!$C$5:$W$46,21,FALSE))</f>
        <v/>
      </c>
      <c r="AF100" s="187" t="str">
        <f>IF(AF99="","",VLOOKUP(AF99,'（従来型）シフト記号表'!$C$5:$W$46,21,FALSE))</f>
        <v/>
      </c>
      <c r="AG100" s="196" t="str">
        <f>IF(AG99="","",VLOOKUP(AG99,'（従来型）シフト記号表'!$C$5:$W$46,21,FALSE))</f>
        <v/>
      </c>
      <c r="AH100" s="196" t="str">
        <f>IF(AH99="","",VLOOKUP(AH99,'（従来型）シフト記号表'!$C$5:$W$46,21,FALSE))</f>
        <v/>
      </c>
      <c r="AI100" s="196" t="str">
        <f>IF(AI99="","",VLOOKUP(AI99,'（従来型）シフト記号表'!$C$5:$W$46,21,FALSE))</f>
        <v/>
      </c>
      <c r="AJ100" s="196" t="str">
        <f>IF(AJ99="","",VLOOKUP(AJ99,'（従来型）シフト記号表'!$C$5:$W$46,21,FALSE))</f>
        <v/>
      </c>
      <c r="AK100" s="196" t="str">
        <f>IF(AK99="","",VLOOKUP(AK99,'（従来型）シフト記号表'!$C$5:$W$46,21,FALSE))</f>
        <v/>
      </c>
      <c r="AL100" s="220" t="str">
        <f>IF(AL99="","",VLOOKUP(AL99,'（従来型）シフト記号表'!$C$5:$W$46,21,FALSE))</f>
        <v/>
      </c>
      <c r="AM100" s="187" t="str">
        <f>IF(AM99="","",VLOOKUP(AM99,'（従来型）シフト記号表'!$C$5:$W$46,21,FALSE))</f>
        <v/>
      </c>
      <c r="AN100" s="196" t="str">
        <f>IF(AN99="","",VLOOKUP(AN99,'（従来型）シフト記号表'!$C$5:$W$46,21,FALSE))</f>
        <v/>
      </c>
      <c r="AO100" s="196" t="str">
        <f>IF(AO99="","",VLOOKUP(AO99,'（従来型）シフト記号表'!$C$5:$W$46,21,FALSE))</f>
        <v/>
      </c>
      <c r="AP100" s="196" t="str">
        <f>IF(AP99="","",VLOOKUP(AP99,'（従来型）シフト記号表'!$C$5:$W$46,21,FALSE))</f>
        <v/>
      </c>
      <c r="AQ100" s="196" t="str">
        <f>IF(AQ99="","",VLOOKUP(AQ99,'（従来型）シフト記号表'!$C$5:$W$46,21,FALSE))</f>
        <v/>
      </c>
      <c r="AR100" s="196" t="str">
        <f>IF(AR99="","",VLOOKUP(AR99,'（従来型）シフト記号表'!$C$5:$W$46,21,FALSE))</f>
        <v/>
      </c>
      <c r="AS100" s="220" t="str">
        <f>IF(AS99="","",VLOOKUP(AS99,'（従来型）シフト記号表'!$C$5:$W$46,21,FALSE))</f>
        <v/>
      </c>
      <c r="AT100" s="187" t="str">
        <f>IF(AT99="","",VLOOKUP(AT99,'（従来型）シフト記号表'!$C$5:$W$46,21,FALSE))</f>
        <v/>
      </c>
      <c r="AU100" s="196" t="str">
        <f>IF(AU99="","",VLOOKUP(AU99,'（従来型）シフト記号表'!$C$5:$W$46,21,FALSE))</f>
        <v/>
      </c>
      <c r="AV100" s="196" t="str">
        <f>IF(AV99="","",VLOOKUP(AV99,'（従来型）シフト記号表'!$C$5:$W$46,21,FALSE))</f>
        <v/>
      </c>
      <c r="AW100" s="196" t="str">
        <f>IF(AW99="","",VLOOKUP(AW99,'（従来型）シフト記号表'!$C$5:$W$46,21,FALSE))</f>
        <v/>
      </c>
      <c r="AX100" s="196" t="str">
        <f>IF(AX99="","",VLOOKUP(AX99,'（従来型）シフト記号表'!$C$5:$W$46,21,FALSE))</f>
        <v/>
      </c>
      <c r="AY100" s="196" t="str">
        <f>IF(AY99="","",VLOOKUP(AY99,'（従来型）シフト記号表'!$C$5:$W$46,21,FALSE))</f>
        <v/>
      </c>
      <c r="AZ100" s="220" t="str">
        <f>IF(AZ99="","",VLOOKUP(AZ99,'（従来型）シフト記号表'!$C$5:$W$46,21,FALSE))</f>
        <v/>
      </c>
      <c r="BA100" s="187" t="str">
        <f>IF(BA99="","",VLOOKUP(BA99,'（従来型）シフト記号表'!$C$5:$W$46,21,FALSE))</f>
        <v/>
      </c>
      <c r="BB100" s="196" t="str">
        <f>IF(BB99="","",VLOOKUP(BB99,'（従来型）シフト記号表'!$C$5:$W$46,21,FALSE))</f>
        <v/>
      </c>
      <c r="BC100" s="196" t="str">
        <f>IF(BC99="","",VLOOKUP(BC99,'（従来型）シフト記号表'!$C$5:$W$46,21,FALSE))</f>
        <v/>
      </c>
      <c r="BD100" s="253">
        <f>IF($BG$3="計画",SUM(Y100:AZ100),IF($BG$3="実績",SUM(Y100:BC100),""))</f>
        <v>0</v>
      </c>
      <c r="BE100" s="258"/>
      <c r="BF100" s="267">
        <f>IF($BG$3="計画",BD100/4,IF($BG$3="実績",(BD100/($P$10/7)),""))</f>
        <v>0</v>
      </c>
      <c r="BG100" s="274"/>
      <c r="BH100" s="280"/>
      <c r="BI100" s="109"/>
      <c r="BJ100" s="109"/>
      <c r="BK100" s="109"/>
      <c r="BL100" s="289"/>
    </row>
    <row r="101" spans="2:64" ht="20.25" customHeight="1">
      <c r="B101" s="11"/>
      <c r="C101" s="316"/>
      <c r="D101" s="323"/>
      <c r="E101" s="327"/>
      <c r="F101" s="333"/>
      <c r="G101" s="338"/>
      <c r="H101" s="65"/>
      <c r="I101" s="73"/>
      <c r="J101" s="81"/>
      <c r="K101" s="55"/>
      <c r="L101" s="95"/>
      <c r="M101" s="95"/>
      <c r="N101" s="65"/>
      <c r="O101" s="103"/>
      <c r="P101" s="110"/>
      <c r="Q101" s="117"/>
      <c r="R101" s="126"/>
      <c r="S101" s="132" t="str">
        <f>G99&amp;I99</f>
        <v/>
      </c>
      <c r="T101" s="137" t="s">
        <v>162</v>
      </c>
      <c r="U101" s="150"/>
      <c r="V101" s="150"/>
      <c r="W101" s="163"/>
      <c r="X101" s="179"/>
      <c r="Y101" s="188" t="str">
        <f>IF(Y99="","",VLOOKUP(Y99,'（従来型）シフト記号表'!$C$5:$Y$46,23,FALSE))</f>
        <v/>
      </c>
      <c r="Z101" s="197" t="str">
        <f>IF(Z99="","",VLOOKUP(Z99,'（従来型）シフト記号表'!$C$5:$Y$46,23,FALSE))</f>
        <v/>
      </c>
      <c r="AA101" s="197" t="str">
        <f>IF(AA99="","",VLOOKUP(AA99,'（従来型）シフト記号表'!$C$5:$Y$46,23,FALSE))</f>
        <v/>
      </c>
      <c r="AB101" s="197" t="str">
        <f>IF(AB99="","",VLOOKUP(AB99,'（従来型）シフト記号表'!$C$5:$Y$46,23,FALSE))</f>
        <v/>
      </c>
      <c r="AC101" s="197" t="str">
        <f>IF(AC99="","",VLOOKUP(AC99,'（従来型）シフト記号表'!$C$5:$Y$46,23,FALSE))</f>
        <v/>
      </c>
      <c r="AD101" s="197" t="str">
        <f>IF(AD99="","",VLOOKUP(AD99,'（従来型）シフト記号表'!$C$5:$Y$46,23,FALSE))</f>
        <v/>
      </c>
      <c r="AE101" s="221" t="str">
        <f>IF(AE99="","",VLOOKUP(AE99,'（従来型）シフト記号表'!$C$5:$Y$46,23,FALSE))</f>
        <v/>
      </c>
      <c r="AF101" s="188" t="str">
        <f>IF(AF99="","",VLOOKUP(AF99,'（従来型）シフト記号表'!$C$5:$Y$46,23,FALSE))</f>
        <v/>
      </c>
      <c r="AG101" s="197" t="str">
        <f>IF(AG99="","",VLOOKUP(AG99,'（従来型）シフト記号表'!$C$5:$Y$46,23,FALSE))</f>
        <v/>
      </c>
      <c r="AH101" s="197" t="str">
        <f>IF(AH99="","",VLOOKUP(AH99,'（従来型）シフト記号表'!$C$5:$Y$46,23,FALSE))</f>
        <v/>
      </c>
      <c r="AI101" s="197" t="str">
        <f>IF(AI99="","",VLOOKUP(AI99,'（従来型）シフト記号表'!$C$5:$Y$46,23,FALSE))</f>
        <v/>
      </c>
      <c r="AJ101" s="197" t="str">
        <f>IF(AJ99="","",VLOOKUP(AJ99,'（従来型）シフト記号表'!$C$5:$Y$46,23,FALSE))</f>
        <v/>
      </c>
      <c r="AK101" s="197" t="str">
        <f>IF(AK99="","",VLOOKUP(AK99,'（従来型）シフト記号表'!$C$5:$Y$46,23,FALSE))</f>
        <v/>
      </c>
      <c r="AL101" s="221" t="str">
        <f>IF(AL99="","",VLOOKUP(AL99,'（従来型）シフト記号表'!$C$5:$Y$46,23,FALSE))</f>
        <v/>
      </c>
      <c r="AM101" s="188" t="str">
        <f>IF(AM99="","",VLOOKUP(AM99,'（従来型）シフト記号表'!$C$5:$Y$46,23,FALSE))</f>
        <v/>
      </c>
      <c r="AN101" s="197" t="str">
        <f>IF(AN99="","",VLOOKUP(AN99,'（従来型）シフト記号表'!$C$5:$Y$46,23,FALSE))</f>
        <v/>
      </c>
      <c r="AO101" s="197" t="str">
        <f>IF(AO99="","",VLOOKUP(AO99,'（従来型）シフト記号表'!$C$5:$Y$46,23,FALSE))</f>
        <v/>
      </c>
      <c r="AP101" s="197" t="str">
        <f>IF(AP99="","",VLOOKUP(AP99,'（従来型）シフト記号表'!$C$5:$Y$46,23,FALSE))</f>
        <v/>
      </c>
      <c r="AQ101" s="197" t="str">
        <f>IF(AQ99="","",VLOOKUP(AQ99,'（従来型）シフト記号表'!$C$5:$Y$46,23,FALSE))</f>
        <v/>
      </c>
      <c r="AR101" s="197" t="str">
        <f>IF(AR99="","",VLOOKUP(AR99,'（従来型）シフト記号表'!$C$5:$Y$46,23,FALSE))</f>
        <v/>
      </c>
      <c r="AS101" s="221" t="str">
        <f>IF(AS99="","",VLOOKUP(AS99,'（従来型）シフト記号表'!$C$5:$Y$46,23,FALSE))</f>
        <v/>
      </c>
      <c r="AT101" s="188" t="str">
        <f>IF(AT99="","",VLOOKUP(AT99,'（従来型）シフト記号表'!$C$5:$Y$46,23,FALSE))</f>
        <v/>
      </c>
      <c r="AU101" s="197" t="str">
        <f>IF(AU99="","",VLOOKUP(AU99,'（従来型）シフト記号表'!$C$5:$Y$46,23,FALSE))</f>
        <v/>
      </c>
      <c r="AV101" s="197" t="str">
        <f>IF(AV99="","",VLOOKUP(AV99,'（従来型）シフト記号表'!$C$5:$Y$46,23,FALSE))</f>
        <v/>
      </c>
      <c r="AW101" s="197" t="str">
        <f>IF(AW99="","",VLOOKUP(AW99,'（従来型）シフト記号表'!$C$5:$Y$46,23,FALSE))</f>
        <v/>
      </c>
      <c r="AX101" s="197" t="str">
        <f>IF(AX99="","",VLOOKUP(AX99,'（従来型）シフト記号表'!$C$5:$Y$46,23,FALSE))</f>
        <v/>
      </c>
      <c r="AY101" s="197" t="str">
        <f>IF(AY99="","",VLOOKUP(AY99,'（従来型）シフト記号表'!$C$5:$Y$46,23,FALSE))</f>
        <v/>
      </c>
      <c r="AZ101" s="221" t="str">
        <f>IF(AZ99="","",VLOOKUP(AZ99,'（従来型）シフト記号表'!$C$5:$Y$46,23,FALSE))</f>
        <v/>
      </c>
      <c r="BA101" s="188" t="str">
        <f>IF(BA99="","",VLOOKUP(BA99,'（従来型）シフト記号表'!$C$5:$Y$46,23,FALSE))</f>
        <v/>
      </c>
      <c r="BB101" s="197" t="str">
        <f>IF(BB99="","",VLOOKUP(BB99,'（従来型）シフト記号表'!$C$5:$Y$46,23,FALSE))</f>
        <v/>
      </c>
      <c r="BC101" s="197" t="str">
        <f>IF(BC99="","",VLOOKUP(BC99,'（従来型）シフト記号表'!$C$5:$Y$46,23,FALSE))</f>
        <v/>
      </c>
      <c r="BD101" s="254">
        <f>IF($BG$3="計画",SUM(Y101:AZ101),IF($BG$3="実績",SUM(Y101:BC101),""))</f>
        <v>0</v>
      </c>
      <c r="BE101" s="259"/>
      <c r="BF101" s="268">
        <f>IF($BG$3="計画",BD101/4,IF($BG$3="実績",(BD101/($P$10/7)),""))</f>
        <v>0</v>
      </c>
      <c r="BG101" s="275"/>
      <c r="BH101" s="281"/>
      <c r="BI101" s="110"/>
      <c r="BJ101" s="110"/>
      <c r="BK101" s="110"/>
      <c r="BL101" s="290"/>
    </row>
    <row r="102" spans="2:64" ht="20.25" customHeight="1">
      <c r="B102" s="12">
        <f>((ROW()-17)+2)/3</f>
        <v>29</v>
      </c>
      <c r="C102" s="317"/>
      <c r="D102" s="324"/>
      <c r="E102" s="327"/>
      <c r="F102" s="333"/>
      <c r="G102" s="337"/>
      <c r="H102" s="63"/>
      <c r="I102" s="71"/>
      <c r="J102" s="79"/>
      <c r="K102" s="54"/>
      <c r="L102" s="94"/>
      <c r="M102" s="94"/>
      <c r="N102" s="64"/>
      <c r="O102" s="104"/>
      <c r="P102" s="111"/>
      <c r="Q102" s="118"/>
      <c r="R102" s="125"/>
      <c r="S102" s="130"/>
      <c r="T102" s="138" t="s">
        <v>44</v>
      </c>
      <c r="U102" s="148"/>
      <c r="V102" s="148"/>
      <c r="W102" s="161"/>
      <c r="X102" s="178"/>
      <c r="Y102" s="189"/>
      <c r="Z102" s="199"/>
      <c r="AA102" s="199"/>
      <c r="AB102" s="199"/>
      <c r="AC102" s="199"/>
      <c r="AD102" s="199"/>
      <c r="AE102" s="222"/>
      <c r="AF102" s="189"/>
      <c r="AG102" s="199"/>
      <c r="AH102" s="199"/>
      <c r="AI102" s="199"/>
      <c r="AJ102" s="199"/>
      <c r="AK102" s="199"/>
      <c r="AL102" s="222"/>
      <c r="AM102" s="189"/>
      <c r="AN102" s="199"/>
      <c r="AO102" s="199"/>
      <c r="AP102" s="199"/>
      <c r="AQ102" s="199"/>
      <c r="AR102" s="199"/>
      <c r="AS102" s="222"/>
      <c r="AT102" s="189"/>
      <c r="AU102" s="199"/>
      <c r="AV102" s="199"/>
      <c r="AW102" s="199"/>
      <c r="AX102" s="199"/>
      <c r="AY102" s="199"/>
      <c r="AZ102" s="222"/>
      <c r="BA102" s="189"/>
      <c r="BB102" s="199"/>
      <c r="BC102" s="246"/>
      <c r="BD102" s="255"/>
      <c r="BE102" s="260"/>
      <c r="BF102" s="269"/>
      <c r="BG102" s="276"/>
      <c r="BH102" s="282"/>
      <c r="BI102" s="111"/>
      <c r="BJ102" s="111"/>
      <c r="BK102" s="111"/>
      <c r="BL102" s="291"/>
    </row>
    <row r="103" spans="2:64" ht="20.25" customHeight="1">
      <c r="B103" s="10"/>
      <c r="C103" s="316"/>
      <c r="D103" s="323"/>
      <c r="E103" s="327"/>
      <c r="F103" s="333"/>
      <c r="G103" s="337"/>
      <c r="H103" s="63"/>
      <c r="I103" s="71"/>
      <c r="J103" s="79"/>
      <c r="K103" s="53"/>
      <c r="L103" s="93"/>
      <c r="M103" s="93"/>
      <c r="N103" s="63"/>
      <c r="O103" s="102"/>
      <c r="P103" s="109"/>
      <c r="Q103" s="116"/>
      <c r="R103" s="124" t="str">
        <f>G102&amp;I102</f>
        <v/>
      </c>
      <c r="S103" s="131"/>
      <c r="T103" s="136" t="s">
        <v>121</v>
      </c>
      <c r="U103" s="145"/>
      <c r="V103" s="145"/>
      <c r="W103" s="158"/>
      <c r="X103" s="173"/>
      <c r="Y103" s="187" t="str">
        <f>IF(Y102="","",VLOOKUP(Y102,'（従来型）シフト記号表'!$C$5:$W$46,21,FALSE))</f>
        <v/>
      </c>
      <c r="Z103" s="196" t="str">
        <f>IF(Z102="","",VLOOKUP(Z102,'（従来型）シフト記号表'!$C$5:$W$46,21,FALSE))</f>
        <v/>
      </c>
      <c r="AA103" s="196" t="str">
        <f>IF(AA102="","",VLOOKUP(AA102,'（従来型）シフト記号表'!$C$5:$W$46,21,FALSE))</f>
        <v/>
      </c>
      <c r="AB103" s="196" t="str">
        <f>IF(AB102="","",VLOOKUP(AB102,'（従来型）シフト記号表'!$C$5:$W$46,21,FALSE))</f>
        <v/>
      </c>
      <c r="AC103" s="196" t="str">
        <f>IF(AC102="","",VLOOKUP(AC102,'（従来型）シフト記号表'!$C$5:$W$46,21,FALSE))</f>
        <v/>
      </c>
      <c r="AD103" s="196" t="str">
        <f>IF(AD102="","",VLOOKUP(AD102,'（従来型）シフト記号表'!$C$5:$W$46,21,FALSE))</f>
        <v/>
      </c>
      <c r="AE103" s="220" t="str">
        <f>IF(AE102="","",VLOOKUP(AE102,'（従来型）シフト記号表'!$C$5:$W$46,21,FALSE))</f>
        <v/>
      </c>
      <c r="AF103" s="187" t="str">
        <f>IF(AF102="","",VLOOKUP(AF102,'（従来型）シフト記号表'!$C$5:$W$46,21,FALSE))</f>
        <v/>
      </c>
      <c r="AG103" s="196" t="str">
        <f>IF(AG102="","",VLOOKUP(AG102,'（従来型）シフト記号表'!$C$5:$W$46,21,FALSE))</f>
        <v/>
      </c>
      <c r="AH103" s="196" t="str">
        <f>IF(AH102="","",VLOOKUP(AH102,'（従来型）シフト記号表'!$C$5:$W$46,21,FALSE))</f>
        <v/>
      </c>
      <c r="AI103" s="196" t="str">
        <f>IF(AI102="","",VLOOKUP(AI102,'（従来型）シフト記号表'!$C$5:$W$46,21,FALSE))</f>
        <v/>
      </c>
      <c r="AJ103" s="196" t="str">
        <f>IF(AJ102="","",VLOOKUP(AJ102,'（従来型）シフト記号表'!$C$5:$W$46,21,FALSE))</f>
        <v/>
      </c>
      <c r="AK103" s="196" t="str">
        <f>IF(AK102="","",VLOOKUP(AK102,'（従来型）シフト記号表'!$C$5:$W$46,21,FALSE))</f>
        <v/>
      </c>
      <c r="AL103" s="220" t="str">
        <f>IF(AL102="","",VLOOKUP(AL102,'（従来型）シフト記号表'!$C$5:$W$46,21,FALSE))</f>
        <v/>
      </c>
      <c r="AM103" s="187" t="str">
        <f>IF(AM102="","",VLOOKUP(AM102,'（従来型）シフト記号表'!$C$5:$W$46,21,FALSE))</f>
        <v/>
      </c>
      <c r="AN103" s="196" t="str">
        <f>IF(AN102="","",VLOOKUP(AN102,'（従来型）シフト記号表'!$C$5:$W$46,21,FALSE))</f>
        <v/>
      </c>
      <c r="AO103" s="196" t="str">
        <f>IF(AO102="","",VLOOKUP(AO102,'（従来型）シフト記号表'!$C$5:$W$46,21,FALSE))</f>
        <v/>
      </c>
      <c r="AP103" s="196" t="str">
        <f>IF(AP102="","",VLOOKUP(AP102,'（従来型）シフト記号表'!$C$5:$W$46,21,FALSE))</f>
        <v/>
      </c>
      <c r="AQ103" s="196" t="str">
        <f>IF(AQ102="","",VLOOKUP(AQ102,'（従来型）シフト記号表'!$C$5:$W$46,21,FALSE))</f>
        <v/>
      </c>
      <c r="AR103" s="196" t="str">
        <f>IF(AR102="","",VLOOKUP(AR102,'（従来型）シフト記号表'!$C$5:$W$46,21,FALSE))</f>
        <v/>
      </c>
      <c r="AS103" s="220" t="str">
        <f>IF(AS102="","",VLOOKUP(AS102,'（従来型）シフト記号表'!$C$5:$W$46,21,FALSE))</f>
        <v/>
      </c>
      <c r="AT103" s="187" t="str">
        <f>IF(AT102="","",VLOOKUP(AT102,'（従来型）シフト記号表'!$C$5:$W$46,21,FALSE))</f>
        <v/>
      </c>
      <c r="AU103" s="196" t="str">
        <f>IF(AU102="","",VLOOKUP(AU102,'（従来型）シフト記号表'!$C$5:$W$46,21,FALSE))</f>
        <v/>
      </c>
      <c r="AV103" s="196" t="str">
        <f>IF(AV102="","",VLOOKUP(AV102,'（従来型）シフト記号表'!$C$5:$W$46,21,FALSE))</f>
        <v/>
      </c>
      <c r="AW103" s="196" t="str">
        <f>IF(AW102="","",VLOOKUP(AW102,'（従来型）シフト記号表'!$C$5:$W$46,21,FALSE))</f>
        <v/>
      </c>
      <c r="AX103" s="196" t="str">
        <f>IF(AX102="","",VLOOKUP(AX102,'（従来型）シフト記号表'!$C$5:$W$46,21,FALSE))</f>
        <v/>
      </c>
      <c r="AY103" s="196" t="str">
        <f>IF(AY102="","",VLOOKUP(AY102,'（従来型）シフト記号表'!$C$5:$W$46,21,FALSE))</f>
        <v/>
      </c>
      <c r="AZ103" s="220" t="str">
        <f>IF(AZ102="","",VLOOKUP(AZ102,'（従来型）シフト記号表'!$C$5:$W$46,21,FALSE))</f>
        <v/>
      </c>
      <c r="BA103" s="187" t="str">
        <f>IF(BA102="","",VLOOKUP(BA102,'（従来型）シフト記号表'!$C$5:$W$46,21,FALSE))</f>
        <v/>
      </c>
      <c r="BB103" s="196" t="str">
        <f>IF(BB102="","",VLOOKUP(BB102,'（従来型）シフト記号表'!$C$5:$W$46,21,FALSE))</f>
        <v/>
      </c>
      <c r="BC103" s="196" t="str">
        <f>IF(BC102="","",VLOOKUP(BC102,'（従来型）シフト記号表'!$C$5:$W$46,21,FALSE))</f>
        <v/>
      </c>
      <c r="BD103" s="253">
        <f>IF($BG$3="計画",SUM(Y103:AZ103),IF($BG$3="実績",SUM(Y103:BC103),""))</f>
        <v>0</v>
      </c>
      <c r="BE103" s="258"/>
      <c r="BF103" s="267">
        <f>IF($BG$3="計画",BD103/4,IF($BG$3="実績",(BD103/($P$10/7)),""))</f>
        <v>0</v>
      </c>
      <c r="BG103" s="274"/>
      <c r="BH103" s="280"/>
      <c r="BI103" s="109"/>
      <c r="BJ103" s="109"/>
      <c r="BK103" s="109"/>
      <c r="BL103" s="289"/>
    </row>
    <row r="104" spans="2:64" ht="20.25" customHeight="1">
      <c r="B104" s="11"/>
      <c r="C104" s="316"/>
      <c r="D104" s="323"/>
      <c r="E104" s="327"/>
      <c r="F104" s="333"/>
      <c r="G104" s="338"/>
      <c r="H104" s="65"/>
      <c r="I104" s="73"/>
      <c r="J104" s="81"/>
      <c r="K104" s="55"/>
      <c r="L104" s="95"/>
      <c r="M104" s="95"/>
      <c r="N104" s="65"/>
      <c r="O104" s="103"/>
      <c r="P104" s="110"/>
      <c r="Q104" s="117"/>
      <c r="R104" s="126"/>
      <c r="S104" s="132" t="str">
        <f>G102&amp;I102</f>
        <v/>
      </c>
      <c r="T104" s="137" t="s">
        <v>162</v>
      </c>
      <c r="U104" s="150"/>
      <c r="V104" s="150"/>
      <c r="W104" s="163"/>
      <c r="X104" s="179"/>
      <c r="Y104" s="188" t="str">
        <f>IF(Y102="","",VLOOKUP(Y102,'（従来型）シフト記号表'!$C$5:$Y$46,23,FALSE))</f>
        <v/>
      </c>
      <c r="Z104" s="197" t="str">
        <f>IF(Z102="","",VLOOKUP(Z102,'（従来型）シフト記号表'!$C$5:$Y$46,23,FALSE))</f>
        <v/>
      </c>
      <c r="AA104" s="197" t="str">
        <f>IF(AA102="","",VLOOKUP(AA102,'（従来型）シフト記号表'!$C$5:$Y$46,23,FALSE))</f>
        <v/>
      </c>
      <c r="AB104" s="197" t="str">
        <f>IF(AB102="","",VLOOKUP(AB102,'（従来型）シフト記号表'!$C$5:$Y$46,23,FALSE))</f>
        <v/>
      </c>
      <c r="AC104" s="197" t="str">
        <f>IF(AC102="","",VLOOKUP(AC102,'（従来型）シフト記号表'!$C$5:$Y$46,23,FALSE))</f>
        <v/>
      </c>
      <c r="AD104" s="197" t="str">
        <f>IF(AD102="","",VLOOKUP(AD102,'（従来型）シフト記号表'!$C$5:$Y$46,23,FALSE))</f>
        <v/>
      </c>
      <c r="AE104" s="221" t="str">
        <f>IF(AE102="","",VLOOKUP(AE102,'（従来型）シフト記号表'!$C$5:$Y$46,23,FALSE))</f>
        <v/>
      </c>
      <c r="AF104" s="188" t="str">
        <f>IF(AF102="","",VLOOKUP(AF102,'（従来型）シフト記号表'!$C$5:$Y$46,23,FALSE))</f>
        <v/>
      </c>
      <c r="AG104" s="197" t="str">
        <f>IF(AG102="","",VLOOKUP(AG102,'（従来型）シフト記号表'!$C$5:$Y$46,23,FALSE))</f>
        <v/>
      </c>
      <c r="AH104" s="197" t="str">
        <f>IF(AH102="","",VLOOKUP(AH102,'（従来型）シフト記号表'!$C$5:$Y$46,23,FALSE))</f>
        <v/>
      </c>
      <c r="AI104" s="197" t="str">
        <f>IF(AI102="","",VLOOKUP(AI102,'（従来型）シフト記号表'!$C$5:$Y$46,23,FALSE))</f>
        <v/>
      </c>
      <c r="AJ104" s="197" t="str">
        <f>IF(AJ102="","",VLOOKUP(AJ102,'（従来型）シフト記号表'!$C$5:$Y$46,23,FALSE))</f>
        <v/>
      </c>
      <c r="AK104" s="197" t="str">
        <f>IF(AK102="","",VLOOKUP(AK102,'（従来型）シフト記号表'!$C$5:$Y$46,23,FALSE))</f>
        <v/>
      </c>
      <c r="AL104" s="221" t="str">
        <f>IF(AL102="","",VLOOKUP(AL102,'（従来型）シフト記号表'!$C$5:$Y$46,23,FALSE))</f>
        <v/>
      </c>
      <c r="AM104" s="188" t="str">
        <f>IF(AM102="","",VLOOKUP(AM102,'（従来型）シフト記号表'!$C$5:$Y$46,23,FALSE))</f>
        <v/>
      </c>
      <c r="AN104" s="197" t="str">
        <f>IF(AN102="","",VLOOKUP(AN102,'（従来型）シフト記号表'!$C$5:$Y$46,23,FALSE))</f>
        <v/>
      </c>
      <c r="AO104" s="197" t="str">
        <f>IF(AO102="","",VLOOKUP(AO102,'（従来型）シフト記号表'!$C$5:$Y$46,23,FALSE))</f>
        <v/>
      </c>
      <c r="AP104" s="197" t="str">
        <f>IF(AP102="","",VLOOKUP(AP102,'（従来型）シフト記号表'!$C$5:$Y$46,23,FALSE))</f>
        <v/>
      </c>
      <c r="AQ104" s="197" t="str">
        <f>IF(AQ102="","",VLOOKUP(AQ102,'（従来型）シフト記号表'!$C$5:$Y$46,23,FALSE))</f>
        <v/>
      </c>
      <c r="AR104" s="197" t="str">
        <f>IF(AR102="","",VLOOKUP(AR102,'（従来型）シフト記号表'!$C$5:$Y$46,23,FALSE))</f>
        <v/>
      </c>
      <c r="AS104" s="221" t="str">
        <f>IF(AS102="","",VLOOKUP(AS102,'（従来型）シフト記号表'!$C$5:$Y$46,23,FALSE))</f>
        <v/>
      </c>
      <c r="AT104" s="188" t="str">
        <f>IF(AT102="","",VLOOKUP(AT102,'（従来型）シフト記号表'!$C$5:$Y$46,23,FALSE))</f>
        <v/>
      </c>
      <c r="AU104" s="197" t="str">
        <f>IF(AU102="","",VLOOKUP(AU102,'（従来型）シフト記号表'!$C$5:$Y$46,23,FALSE))</f>
        <v/>
      </c>
      <c r="AV104" s="197" t="str">
        <f>IF(AV102="","",VLOOKUP(AV102,'（従来型）シフト記号表'!$C$5:$Y$46,23,FALSE))</f>
        <v/>
      </c>
      <c r="AW104" s="197" t="str">
        <f>IF(AW102="","",VLOOKUP(AW102,'（従来型）シフト記号表'!$C$5:$Y$46,23,FALSE))</f>
        <v/>
      </c>
      <c r="AX104" s="197" t="str">
        <f>IF(AX102="","",VLOOKUP(AX102,'（従来型）シフト記号表'!$C$5:$Y$46,23,FALSE))</f>
        <v/>
      </c>
      <c r="AY104" s="197" t="str">
        <f>IF(AY102="","",VLOOKUP(AY102,'（従来型）シフト記号表'!$C$5:$Y$46,23,FALSE))</f>
        <v/>
      </c>
      <c r="AZ104" s="221" t="str">
        <f>IF(AZ102="","",VLOOKUP(AZ102,'（従来型）シフト記号表'!$C$5:$Y$46,23,FALSE))</f>
        <v/>
      </c>
      <c r="BA104" s="188" t="str">
        <f>IF(BA102="","",VLOOKUP(BA102,'（従来型）シフト記号表'!$C$5:$Y$46,23,FALSE))</f>
        <v/>
      </c>
      <c r="BB104" s="197" t="str">
        <f>IF(BB102="","",VLOOKUP(BB102,'（従来型）シフト記号表'!$C$5:$Y$46,23,FALSE))</f>
        <v/>
      </c>
      <c r="BC104" s="197" t="str">
        <f>IF(BC102="","",VLOOKUP(BC102,'（従来型）シフト記号表'!$C$5:$Y$46,23,FALSE))</f>
        <v/>
      </c>
      <c r="BD104" s="254">
        <f>IF($BG$3="計画",SUM(Y104:AZ104),IF($BG$3="実績",SUM(Y104:BC104),""))</f>
        <v>0</v>
      </c>
      <c r="BE104" s="259"/>
      <c r="BF104" s="268">
        <f>IF($BG$3="計画",BD104/4,IF($BG$3="実績",(BD104/($P$10/7)),""))</f>
        <v>0</v>
      </c>
      <c r="BG104" s="275"/>
      <c r="BH104" s="281"/>
      <c r="BI104" s="110"/>
      <c r="BJ104" s="110"/>
      <c r="BK104" s="110"/>
      <c r="BL104" s="290"/>
    </row>
    <row r="105" spans="2:64" ht="20.25" customHeight="1">
      <c r="B105" s="12">
        <f>((ROW()-17)+2)/3</f>
        <v>30</v>
      </c>
      <c r="C105" s="317"/>
      <c r="D105" s="324"/>
      <c r="E105" s="327"/>
      <c r="F105" s="333"/>
      <c r="G105" s="337"/>
      <c r="H105" s="63"/>
      <c r="I105" s="72"/>
      <c r="J105" s="80"/>
      <c r="K105" s="54"/>
      <c r="L105" s="94"/>
      <c r="M105" s="94"/>
      <c r="N105" s="64"/>
      <c r="O105" s="104"/>
      <c r="P105" s="111"/>
      <c r="Q105" s="118"/>
      <c r="R105" s="125"/>
      <c r="S105" s="130"/>
      <c r="T105" s="140" t="s">
        <v>44</v>
      </c>
      <c r="U105" s="151"/>
      <c r="V105" s="151"/>
      <c r="W105" s="164"/>
      <c r="X105" s="180"/>
      <c r="Y105" s="189"/>
      <c r="Z105" s="199"/>
      <c r="AA105" s="199"/>
      <c r="AB105" s="199"/>
      <c r="AC105" s="199"/>
      <c r="AD105" s="199"/>
      <c r="AE105" s="222"/>
      <c r="AF105" s="189"/>
      <c r="AG105" s="199"/>
      <c r="AH105" s="199"/>
      <c r="AI105" s="199"/>
      <c r="AJ105" s="199"/>
      <c r="AK105" s="199"/>
      <c r="AL105" s="222"/>
      <c r="AM105" s="189"/>
      <c r="AN105" s="199"/>
      <c r="AO105" s="199"/>
      <c r="AP105" s="199"/>
      <c r="AQ105" s="199"/>
      <c r="AR105" s="199"/>
      <c r="AS105" s="222"/>
      <c r="AT105" s="189"/>
      <c r="AU105" s="199"/>
      <c r="AV105" s="199"/>
      <c r="AW105" s="199"/>
      <c r="AX105" s="199"/>
      <c r="AY105" s="199"/>
      <c r="AZ105" s="222"/>
      <c r="BA105" s="189"/>
      <c r="BB105" s="199"/>
      <c r="BC105" s="246"/>
      <c r="BD105" s="255"/>
      <c r="BE105" s="260"/>
      <c r="BF105" s="269"/>
      <c r="BG105" s="276"/>
      <c r="BH105" s="282"/>
      <c r="BI105" s="111"/>
      <c r="BJ105" s="111"/>
      <c r="BK105" s="111"/>
      <c r="BL105" s="291"/>
    </row>
    <row r="106" spans="2:64" ht="20.25" customHeight="1">
      <c r="B106" s="10"/>
      <c r="C106" s="316"/>
      <c r="D106" s="323"/>
      <c r="E106" s="327"/>
      <c r="F106" s="333"/>
      <c r="G106" s="337"/>
      <c r="H106" s="63"/>
      <c r="I106" s="71"/>
      <c r="J106" s="79"/>
      <c r="K106" s="53"/>
      <c r="L106" s="93"/>
      <c r="M106" s="93"/>
      <c r="N106" s="63"/>
      <c r="O106" s="102"/>
      <c r="P106" s="109"/>
      <c r="Q106" s="116"/>
      <c r="R106" s="124" t="str">
        <f>G105&amp;I105</f>
        <v/>
      </c>
      <c r="S106" s="131"/>
      <c r="T106" s="136" t="s">
        <v>121</v>
      </c>
      <c r="U106" s="145"/>
      <c r="V106" s="145"/>
      <c r="W106" s="158"/>
      <c r="X106" s="173"/>
      <c r="Y106" s="187" t="str">
        <f>IF(Y105="","",VLOOKUP(Y105,'（従来型）シフト記号表'!$C$5:$W$46,21,FALSE))</f>
        <v/>
      </c>
      <c r="Z106" s="196" t="str">
        <f>IF(Z105="","",VLOOKUP(Z105,'（従来型）シフト記号表'!$C$5:$W$46,21,FALSE))</f>
        <v/>
      </c>
      <c r="AA106" s="196" t="str">
        <f>IF(AA105="","",VLOOKUP(AA105,'（従来型）シフト記号表'!$C$5:$W$46,21,FALSE))</f>
        <v/>
      </c>
      <c r="AB106" s="196" t="str">
        <f>IF(AB105="","",VLOOKUP(AB105,'（従来型）シフト記号表'!$C$5:$W$46,21,FALSE))</f>
        <v/>
      </c>
      <c r="AC106" s="196" t="str">
        <f>IF(AC105="","",VLOOKUP(AC105,'（従来型）シフト記号表'!$C$5:$W$46,21,FALSE))</f>
        <v/>
      </c>
      <c r="AD106" s="196" t="str">
        <f>IF(AD105="","",VLOOKUP(AD105,'（従来型）シフト記号表'!$C$5:$W$46,21,FALSE))</f>
        <v/>
      </c>
      <c r="AE106" s="220" t="str">
        <f>IF(AE105="","",VLOOKUP(AE105,'（従来型）シフト記号表'!$C$5:$W$46,21,FALSE))</f>
        <v/>
      </c>
      <c r="AF106" s="187" t="str">
        <f>IF(AF105="","",VLOOKUP(AF105,'（従来型）シフト記号表'!$C$5:$W$46,21,FALSE))</f>
        <v/>
      </c>
      <c r="AG106" s="196" t="str">
        <f>IF(AG105="","",VLOOKUP(AG105,'（従来型）シフト記号表'!$C$5:$W$46,21,FALSE))</f>
        <v/>
      </c>
      <c r="AH106" s="196" t="str">
        <f>IF(AH105="","",VLOOKUP(AH105,'（従来型）シフト記号表'!$C$5:$W$46,21,FALSE))</f>
        <v/>
      </c>
      <c r="AI106" s="196" t="str">
        <f>IF(AI105="","",VLOOKUP(AI105,'（従来型）シフト記号表'!$C$5:$W$46,21,FALSE))</f>
        <v/>
      </c>
      <c r="AJ106" s="196" t="str">
        <f>IF(AJ105="","",VLOOKUP(AJ105,'（従来型）シフト記号表'!$C$5:$W$46,21,FALSE))</f>
        <v/>
      </c>
      <c r="AK106" s="196" t="str">
        <f>IF(AK105="","",VLOOKUP(AK105,'（従来型）シフト記号表'!$C$5:$W$46,21,FALSE))</f>
        <v/>
      </c>
      <c r="AL106" s="220" t="str">
        <f>IF(AL105="","",VLOOKUP(AL105,'（従来型）シフト記号表'!$C$5:$W$46,21,FALSE))</f>
        <v/>
      </c>
      <c r="AM106" s="187" t="str">
        <f>IF(AM105="","",VLOOKUP(AM105,'（従来型）シフト記号表'!$C$5:$W$46,21,FALSE))</f>
        <v/>
      </c>
      <c r="AN106" s="196" t="str">
        <f>IF(AN105="","",VLOOKUP(AN105,'（従来型）シフト記号表'!$C$5:$W$46,21,FALSE))</f>
        <v/>
      </c>
      <c r="AO106" s="196" t="str">
        <f>IF(AO105="","",VLOOKUP(AO105,'（従来型）シフト記号表'!$C$5:$W$46,21,FALSE))</f>
        <v/>
      </c>
      <c r="AP106" s="196" t="str">
        <f>IF(AP105="","",VLOOKUP(AP105,'（従来型）シフト記号表'!$C$5:$W$46,21,FALSE))</f>
        <v/>
      </c>
      <c r="AQ106" s="196" t="str">
        <f>IF(AQ105="","",VLOOKUP(AQ105,'（従来型）シフト記号表'!$C$5:$W$46,21,FALSE))</f>
        <v/>
      </c>
      <c r="AR106" s="196" t="str">
        <f>IF(AR105="","",VLOOKUP(AR105,'（従来型）シフト記号表'!$C$5:$W$46,21,FALSE))</f>
        <v/>
      </c>
      <c r="AS106" s="220" t="str">
        <f>IF(AS105="","",VLOOKUP(AS105,'（従来型）シフト記号表'!$C$5:$W$46,21,FALSE))</f>
        <v/>
      </c>
      <c r="AT106" s="187" t="str">
        <f>IF(AT105="","",VLOOKUP(AT105,'（従来型）シフト記号表'!$C$5:$W$46,21,FALSE))</f>
        <v/>
      </c>
      <c r="AU106" s="196" t="str">
        <f>IF(AU105="","",VLOOKUP(AU105,'（従来型）シフト記号表'!$C$5:$W$46,21,FALSE))</f>
        <v/>
      </c>
      <c r="AV106" s="196" t="str">
        <f>IF(AV105="","",VLOOKUP(AV105,'（従来型）シフト記号表'!$C$5:$W$46,21,FALSE))</f>
        <v/>
      </c>
      <c r="AW106" s="196" t="str">
        <f>IF(AW105="","",VLOOKUP(AW105,'（従来型）シフト記号表'!$C$5:$W$46,21,FALSE))</f>
        <v/>
      </c>
      <c r="AX106" s="196" t="str">
        <f>IF(AX105="","",VLOOKUP(AX105,'（従来型）シフト記号表'!$C$5:$W$46,21,FALSE))</f>
        <v/>
      </c>
      <c r="AY106" s="196" t="str">
        <f>IF(AY105="","",VLOOKUP(AY105,'（従来型）シフト記号表'!$C$5:$W$46,21,FALSE))</f>
        <v/>
      </c>
      <c r="AZ106" s="220" t="str">
        <f>IF(AZ105="","",VLOOKUP(AZ105,'（従来型）シフト記号表'!$C$5:$W$46,21,FALSE))</f>
        <v/>
      </c>
      <c r="BA106" s="187" t="str">
        <f>IF(BA105="","",VLOOKUP(BA105,'（従来型）シフト記号表'!$C$5:$W$46,21,FALSE))</f>
        <v/>
      </c>
      <c r="BB106" s="196" t="str">
        <f>IF(BB105="","",VLOOKUP(BB105,'（従来型）シフト記号表'!$C$5:$W$46,21,FALSE))</f>
        <v/>
      </c>
      <c r="BC106" s="196" t="str">
        <f>IF(BC105="","",VLOOKUP(BC105,'（従来型）シフト記号表'!$C$5:$W$46,21,FALSE))</f>
        <v/>
      </c>
      <c r="BD106" s="253">
        <f>IF($BG$3="計画",SUM(Y106:AZ106),IF($BG$3="実績",SUM(Y106:BC106),""))</f>
        <v>0</v>
      </c>
      <c r="BE106" s="258"/>
      <c r="BF106" s="267">
        <f>IF($BG$3="計画",BD106/4,IF($BG$3="実績",(BD106/($P$10/7)),""))</f>
        <v>0</v>
      </c>
      <c r="BG106" s="274"/>
      <c r="BH106" s="280"/>
      <c r="BI106" s="109"/>
      <c r="BJ106" s="109"/>
      <c r="BK106" s="109"/>
      <c r="BL106" s="289"/>
    </row>
    <row r="107" spans="2:64" ht="20.25" customHeight="1">
      <c r="B107" s="13"/>
      <c r="C107" s="318"/>
      <c r="D107" s="325"/>
      <c r="E107" s="328"/>
      <c r="F107" s="334"/>
      <c r="G107" s="337"/>
      <c r="H107" s="63"/>
      <c r="I107" s="74"/>
      <c r="J107" s="82"/>
      <c r="K107" s="56"/>
      <c r="L107" s="96"/>
      <c r="M107" s="96"/>
      <c r="N107" s="66"/>
      <c r="O107" s="105"/>
      <c r="P107" s="112"/>
      <c r="Q107" s="119"/>
      <c r="R107" s="127"/>
      <c r="S107" s="133" t="str">
        <f>G105&amp;I105</f>
        <v/>
      </c>
      <c r="T107" s="141" t="s">
        <v>162</v>
      </c>
      <c r="U107" s="152"/>
      <c r="V107" s="152"/>
      <c r="W107" s="165"/>
      <c r="X107" s="181"/>
      <c r="Y107" s="190" t="str">
        <f>IF(Y105="","",VLOOKUP(Y105,'（従来型）シフト記号表'!$C$5:$Y$46,23,FALSE))</f>
        <v/>
      </c>
      <c r="Z107" s="200" t="str">
        <f>IF(Z105="","",VLOOKUP(Z105,'（従来型）シフト記号表'!$C$5:$Y$46,23,FALSE))</f>
        <v/>
      </c>
      <c r="AA107" s="200" t="str">
        <f>IF(AA105="","",VLOOKUP(AA105,'（従来型）シフト記号表'!$C$5:$Y$46,23,FALSE))</f>
        <v/>
      </c>
      <c r="AB107" s="200" t="str">
        <f>IF(AB105="","",VLOOKUP(AB105,'（従来型）シフト記号表'!$C$5:$Y$46,23,FALSE))</f>
        <v/>
      </c>
      <c r="AC107" s="200" t="str">
        <f>IF(AC105="","",VLOOKUP(AC105,'（従来型）シフト記号表'!$C$5:$Y$46,23,FALSE))</f>
        <v/>
      </c>
      <c r="AD107" s="200" t="str">
        <f>IF(AD105="","",VLOOKUP(AD105,'（従来型）シフト記号表'!$C$5:$Y$46,23,FALSE))</f>
        <v/>
      </c>
      <c r="AE107" s="223" t="str">
        <f>IF(AE105="","",VLOOKUP(AE105,'（従来型）シフト記号表'!$C$5:$Y$46,23,FALSE))</f>
        <v/>
      </c>
      <c r="AF107" s="190" t="str">
        <f>IF(AF105="","",VLOOKUP(AF105,'（従来型）シフト記号表'!$C$5:$Y$46,23,FALSE))</f>
        <v/>
      </c>
      <c r="AG107" s="200" t="str">
        <f>IF(AG105="","",VLOOKUP(AG105,'（従来型）シフト記号表'!$C$5:$Y$46,23,FALSE))</f>
        <v/>
      </c>
      <c r="AH107" s="200" t="str">
        <f>IF(AH105="","",VLOOKUP(AH105,'（従来型）シフト記号表'!$C$5:$Y$46,23,FALSE))</f>
        <v/>
      </c>
      <c r="AI107" s="200" t="str">
        <f>IF(AI105="","",VLOOKUP(AI105,'（従来型）シフト記号表'!$C$5:$Y$46,23,FALSE))</f>
        <v/>
      </c>
      <c r="AJ107" s="200" t="str">
        <f>IF(AJ105="","",VLOOKUP(AJ105,'（従来型）シフト記号表'!$C$5:$Y$46,23,FALSE))</f>
        <v/>
      </c>
      <c r="AK107" s="200" t="str">
        <f>IF(AK105="","",VLOOKUP(AK105,'（従来型）シフト記号表'!$C$5:$Y$46,23,FALSE))</f>
        <v/>
      </c>
      <c r="AL107" s="223" t="str">
        <f>IF(AL105="","",VLOOKUP(AL105,'（従来型）シフト記号表'!$C$5:$Y$46,23,FALSE))</f>
        <v/>
      </c>
      <c r="AM107" s="190" t="str">
        <f>IF(AM105="","",VLOOKUP(AM105,'（従来型）シフト記号表'!$C$5:$Y$46,23,FALSE))</f>
        <v/>
      </c>
      <c r="AN107" s="200" t="str">
        <f>IF(AN105="","",VLOOKUP(AN105,'（従来型）シフト記号表'!$C$5:$Y$46,23,FALSE))</f>
        <v/>
      </c>
      <c r="AO107" s="200" t="str">
        <f>IF(AO105="","",VLOOKUP(AO105,'（従来型）シフト記号表'!$C$5:$Y$46,23,FALSE))</f>
        <v/>
      </c>
      <c r="AP107" s="200" t="str">
        <f>IF(AP105="","",VLOOKUP(AP105,'（従来型）シフト記号表'!$C$5:$Y$46,23,FALSE))</f>
        <v/>
      </c>
      <c r="AQ107" s="200" t="str">
        <f>IF(AQ105="","",VLOOKUP(AQ105,'（従来型）シフト記号表'!$C$5:$Y$46,23,FALSE))</f>
        <v/>
      </c>
      <c r="AR107" s="200" t="str">
        <f>IF(AR105="","",VLOOKUP(AR105,'（従来型）シフト記号表'!$C$5:$Y$46,23,FALSE))</f>
        <v/>
      </c>
      <c r="AS107" s="223" t="str">
        <f>IF(AS105="","",VLOOKUP(AS105,'（従来型）シフト記号表'!$C$5:$Y$46,23,FALSE))</f>
        <v/>
      </c>
      <c r="AT107" s="190" t="str">
        <f>IF(AT105="","",VLOOKUP(AT105,'（従来型）シフト記号表'!$C$5:$Y$46,23,FALSE))</f>
        <v/>
      </c>
      <c r="AU107" s="200" t="str">
        <f>IF(AU105="","",VLOOKUP(AU105,'（従来型）シフト記号表'!$C$5:$Y$46,23,FALSE))</f>
        <v/>
      </c>
      <c r="AV107" s="200" t="str">
        <f>IF(AV105="","",VLOOKUP(AV105,'（従来型）シフト記号表'!$C$5:$Y$46,23,FALSE))</f>
        <v/>
      </c>
      <c r="AW107" s="200" t="str">
        <f>IF(AW105="","",VLOOKUP(AW105,'（従来型）シフト記号表'!$C$5:$Y$46,23,FALSE))</f>
        <v/>
      </c>
      <c r="AX107" s="200" t="str">
        <f>IF(AX105="","",VLOOKUP(AX105,'（従来型）シフト記号表'!$C$5:$Y$46,23,FALSE))</f>
        <v/>
      </c>
      <c r="AY107" s="200" t="str">
        <f>IF(AY105="","",VLOOKUP(AY105,'（従来型）シフト記号表'!$C$5:$Y$46,23,FALSE))</f>
        <v/>
      </c>
      <c r="AZ107" s="223" t="str">
        <f>IF(AZ105="","",VLOOKUP(AZ105,'（従来型）シフト記号表'!$C$5:$Y$46,23,FALSE))</f>
        <v/>
      </c>
      <c r="BA107" s="190" t="str">
        <f>IF(BA105="","",VLOOKUP(BA105,'（従来型）シフト記号表'!$C$5:$Y$46,23,FALSE))</f>
        <v/>
      </c>
      <c r="BB107" s="200" t="str">
        <f>IF(BB105="","",VLOOKUP(BB105,'（従来型）シフト記号表'!$C$5:$Y$46,23,FALSE))</f>
        <v/>
      </c>
      <c r="BC107" s="247" t="str">
        <f>IF(BC105="","",VLOOKUP(BC105,'（従来型）シフト記号表'!$C$5:$Y$46,23,FALSE))</f>
        <v/>
      </c>
      <c r="BD107" s="256">
        <f>IF($BG$3="計画",SUM(Y107:AZ107),IF($BG$3="実績",SUM(Y107:BC107),""))</f>
        <v>0</v>
      </c>
      <c r="BE107" s="261"/>
      <c r="BF107" s="270">
        <f>IF($BG$3="計画",BD107/4,IF($BG$3="実績",(BD107/($P$10/7)),""))</f>
        <v>0</v>
      </c>
      <c r="BG107" s="277"/>
      <c r="BH107" s="283"/>
      <c r="BI107" s="112"/>
      <c r="BJ107" s="112"/>
      <c r="BK107" s="112"/>
      <c r="BL107" s="292"/>
    </row>
    <row r="108" spans="2:64" ht="29.25" customHeight="1">
      <c r="B108" s="14"/>
      <c r="C108" s="14"/>
      <c r="D108" s="14"/>
      <c r="E108" s="14"/>
      <c r="F108" s="14"/>
      <c r="G108" s="339"/>
      <c r="H108" s="339"/>
      <c r="I108" s="75"/>
      <c r="J108" s="75"/>
      <c r="K108" s="57"/>
      <c r="L108" s="57"/>
      <c r="M108" s="57"/>
      <c r="N108" s="57"/>
      <c r="O108" s="106"/>
      <c r="P108" s="106"/>
      <c r="Q108" s="106"/>
      <c r="R108" s="106"/>
      <c r="S108" s="106"/>
      <c r="T108" s="142"/>
      <c r="U108" s="142"/>
      <c r="V108" s="142"/>
      <c r="W108" s="166"/>
      <c r="X108" s="182"/>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271"/>
      <c r="BG108" s="271"/>
      <c r="BH108" s="106"/>
      <c r="BI108" s="106"/>
      <c r="BJ108" s="106"/>
      <c r="BK108" s="106"/>
      <c r="BL108" s="106"/>
    </row>
    <row r="109" spans="2:64" ht="20.25" customHeight="1">
      <c r="B109" s="14"/>
      <c r="C109" s="14"/>
      <c r="D109" s="14"/>
      <c r="E109" s="14"/>
      <c r="F109" s="14"/>
      <c r="G109" s="57"/>
      <c r="H109" s="57"/>
      <c r="I109" s="75"/>
      <c r="J109" s="83" t="s">
        <v>0</v>
      </c>
      <c r="K109" s="84"/>
      <c r="L109" s="84"/>
      <c r="M109" s="84"/>
      <c r="N109" s="84"/>
      <c r="O109" s="84"/>
      <c r="P109" s="84"/>
      <c r="Q109" s="84"/>
      <c r="R109" s="84"/>
      <c r="S109" s="84"/>
      <c r="T109" s="84"/>
      <c r="U109" s="84"/>
      <c r="V109" s="87"/>
      <c r="W109" s="84"/>
      <c r="X109" s="84"/>
      <c r="Y109" s="84"/>
      <c r="Z109" s="84"/>
      <c r="AA109" s="84"/>
      <c r="AB109" s="75"/>
      <c r="AC109" s="75"/>
      <c r="AD109" s="75"/>
      <c r="AE109" s="75"/>
      <c r="AF109" s="75"/>
      <c r="AG109" s="75"/>
      <c r="AH109" s="75"/>
      <c r="AI109" s="75"/>
      <c r="AJ109" s="75"/>
      <c r="AK109" s="75"/>
      <c r="AL109" s="75"/>
      <c r="AM109" s="75"/>
      <c r="AN109" s="75"/>
      <c r="AO109" s="75"/>
      <c r="AP109" s="75"/>
      <c r="AQ109" s="75"/>
      <c r="AR109" s="75"/>
      <c r="AS109" s="75"/>
      <c r="AT109" s="75"/>
      <c r="AU109" s="75"/>
      <c r="AV109" s="75"/>
      <c r="AW109" s="75"/>
      <c r="AX109" s="75"/>
      <c r="AY109" s="75"/>
      <c r="AZ109" s="75"/>
      <c r="BA109" s="75"/>
      <c r="BB109" s="75"/>
      <c r="BC109" s="75"/>
      <c r="BD109" s="75"/>
      <c r="BE109" s="75"/>
      <c r="BF109" s="271"/>
      <c r="BG109" s="271"/>
      <c r="BH109" s="106"/>
      <c r="BI109" s="106"/>
      <c r="BJ109" s="106"/>
      <c r="BK109" s="106"/>
      <c r="BL109" s="106"/>
    </row>
    <row r="110" spans="2:64" ht="20.25" customHeight="1">
      <c r="B110" s="14"/>
      <c r="C110" s="14"/>
      <c r="D110" s="14"/>
      <c r="E110" s="14"/>
      <c r="F110" s="14"/>
      <c r="G110" s="57"/>
      <c r="H110" s="57"/>
      <c r="I110" s="75"/>
      <c r="J110" s="84"/>
      <c r="K110" s="84" t="s">
        <v>199</v>
      </c>
      <c r="L110" s="84"/>
      <c r="M110" s="84"/>
      <c r="N110" s="84"/>
      <c r="O110" s="84"/>
      <c r="P110" s="84"/>
      <c r="Q110" s="84"/>
      <c r="R110" s="84"/>
      <c r="S110" s="84"/>
      <c r="T110" s="84"/>
      <c r="U110" s="84"/>
      <c r="V110" s="87"/>
      <c r="W110" s="84"/>
      <c r="X110" s="84"/>
      <c r="Y110" s="84"/>
      <c r="Z110" s="84"/>
      <c r="AA110" s="84"/>
      <c r="AB110" s="75"/>
      <c r="AC110" s="84" t="s">
        <v>206</v>
      </c>
      <c r="AD110" s="84"/>
      <c r="AE110" s="84"/>
      <c r="AF110" s="84"/>
      <c r="AG110" s="84"/>
      <c r="AH110" s="84"/>
      <c r="AI110" s="84"/>
      <c r="AJ110" s="84"/>
      <c r="AK110" s="84"/>
      <c r="AL110" s="87"/>
      <c r="AM110" s="84"/>
      <c r="AN110" s="84"/>
      <c r="AO110" s="84"/>
      <c r="AP110" s="84"/>
      <c r="AQ110" s="75"/>
      <c r="AR110" s="75"/>
      <c r="AS110" s="84" t="s">
        <v>207</v>
      </c>
      <c r="AT110" s="75"/>
      <c r="AU110" s="75"/>
      <c r="AV110" s="75"/>
      <c r="AW110" s="75"/>
      <c r="AX110" s="75"/>
      <c r="AY110" s="75"/>
      <c r="AZ110" s="75"/>
      <c r="BA110" s="75"/>
      <c r="BB110" s="75"/>
      <c r="BC110" s="75"/>
      <c r="BD110" s="75"/>
      <c r="BE110" s="75"/>
      <c r="BF110" s="271"/>
      <c r="BG110" s="271"/>
      <c r="BH110" s="284"/>
      <c r="BI110" s="284"/>
      <c r="BJ110" s="284"/>
      <c r="BK110" s="284"/>
      <c r="BL110" s="106"/>
    </row>
    <row r="111" spans="2:64" ht="20.25" customHeight="1">
      <c r="B111" s="14"/>
      <c r="C111" s="14"/>
      <c r="D111" s="14"/>
      <c r="E111" s="14"/>
      <c r="F111" s="14"/>
      <c r="G111" s="57"/>
      <c r="H111" s="57"/>
      <c r="I111" s="75"/>
      <c r="J111" s="84"/>
      <c r="K111" s="33" t="s">
        <v>195</v>
      </c>
      <c r="L111" s="33"/>
      <c r="M111" s="33" t="s">
        <v>196</v>
      </c>
      <c r="N111" s="33"/>
      <c r="O111" s="33"/>
      <c r="P111" s="33"/>
      <c r="Q111" s="84"/>
      <c r="R111" s="84"/>
      <c r="S111" s="84"/>
      <c r="T111" s="50" t="s">
        <v>197</v>
      </c>
      <c r="U111" s="50"/>
      <c r="V111" s="50"/>
      <c r="W111" s="50"/>
      <c r="X111" s="89"/>
      <c r="Y111" s="191" t="s">
        <v>194</v>
      </c>
      <c r="Z111" s="191"/>
      <c r="AB111" s="75"/>
      <c r="AC111" s="33" t="s">
        <v>195</v>
      </c>
      <c r="AD111" s="33"/>
      <c r="AE111" s="33" t="s">
        <v>196</v>
      </c>
      <c r="AF111" s="33"/>
      <c r="AG111" s="33"/>
      <c r="AH111" s="33"/>
      <c r="AI111" s="84"/>
      <c r="AJ111" s="50" t="s">
        <v>197</v>
      </c>
      <c r="AK111" s="50"/>
      <c r="AL111" s="50"/>
      <c r="AM111" s="50"/>
      <c r="AN111" s="89"/>
      <c r="AO111" s="191" t="s">
        <v>194</v>
      </c>
      <c r="AP111" s="191"/>
      <c r="AQ111" s="75"/>
      <c r="AR111" s="75"/>
      <c r="AS111" s="75"/>
      <c r="AT111" s="75"/>
      <c r="AU111" s="75"/>
      <c r="AV111" s="75"/>
      <c r="AW111" s="75"/>
      <c r="AX111" s="75"/>
      <c r="AY111" s="75"/>
      <c r="AZ111" s="75"/>
      <c r="BA111" s="75"/>
      <c r="BB111" s="75"/>
      <c r="BC111" s="75"/>
      <c r="BD111" s="75"/>
      <c r="BE111" s="75"/>
      <c r="BF111" s="271"/>
      <c r="BG111" s="271"/>
      <c r="BH111" s="284"/>
      <c r="BI111" s="284"/>
      <c r="BJ111" s="284"/>
      <c r="BK111" s="284"/>
      <c r="BL111" s="106"/>
    </row>
    <row r="112" spans="2:64" ht="20.25" customHeight="1">
      <c r="B112" s="14"/>
      <c r="C112" s="14"/>
      <c r="D112" s="14"/>
      <c r="E112" s="14"/>
      <c r="F112" s="14"/>
      <c r="G112" s="57"/>
      <c r="H112" s="57"/>
      <c r="I112" s="75"/>
      <c r="J112" s="84"/>
      <c r="K112" s="85"/>
      <c r="L112" s="85"/>
      <c r="M112" s="85" t="s">
        <v>198</v>
      </c>
      <c r="N112" s="85"/>
      <c r="O112" s="85" t="s">
        <v>100</v>
      </c>
      <c r="P112" s="85"/>
      <c r="Q112" s="84"/>
      <c r="R112" s="84"/>
      <c r="S112" s="84"/>
      <c r="T112" s="85" t="s">
        <v>198</v>
      </c>
      <c r="U112" s="85"/>
      <c r="V112" s="85" t="s">
        <v>100</v>
      </c>
      <c r="W112" s="85"/>
      <c r="X112" s="89"/>
      <c r="Y112" s="191" t="s">
        <v>27</v>
      </c>
      <c r="Z112" s="191"/>
      <c r="AB112" s="75"/>
      <c r="AC112" s="85"/>
      <c r="AD112" s="85"/>
      <c r="AE112" s="85" t="s">
        <v>198</v>
      </c>
      <c r="AF112" s="85"/>
      <c r="AG112" s="85" t="s">
        <v>100</v>
      </c>
      <c r="AH112" s="85"/>
      <c r="AI112" s="84"/>
      <c r="AJ112" s="85" t="s">
        <v>198</v>
      </c>
      <c r="AK112" s="85"/>
      <c r="AL112" s="85" t="s">
        <v>100</v>
      </c>
      <c r="AM112" s="85"/>
      <c r="AN112" s="89"/>
      <c r="AO112" s="191" t="s">
        <v>27</v>
      </c>
      <c r="AP112" s="191"/>
      <c r="AQ112" s="75"/>
      <c r="AR112" s="75"/>
      <c r="AS112" s="237" t="s">
        <v>174</v>
      </c>
      <c r="AT112" s="237"/>
      <c r="AU112" s="237"/>
      <c r="AV112" s="237"/>
      <c r="AW112" s="89"/>
      <c r="AX112" s="191" t="s">
        <v>175</v>
      </c>
      <c r="AY112" s="237"/>
      <c r="AZ112" s="237"/>
      <c r="BA112" s="237"/>
      <c r="BB112" s="89"/>
      <c r="BC112" s="85" t="s">
        <v>107</v>
      </c>
      <c r="BD112" s="85"/>
      <c r="BE112" s="85"/>
      <c r="BF112" s="85"/>
      <c r="BG112" s="271"/>
      <c r="BH112" s="84"/>
      <c r="BI112" s="84"/>
      <c r="BJ112" s="84"/>
      <c r="BK112" s="84"/>
      <c r="BL112" s="106"/>
    </row>
    <row r="113" spans="2:64" ht="20.25" customHeight="1">
      <c r="B113" s="14"/>
      <c r="C113" s="14"/>
      <c r="D113" s="14"/>
      <c r="E113" s="14"/>
      <c r="F113" s="14"/>
      <c r="G113" s="57"/>
      <c r="H113" s="57"/>
      <c r="I113" s="75"/>
      <c r="J113" s="84"/>
      <c r="K113" s="86" t="s">
        <v>24</v>
      </c>
      <c r="L113" s="86"/>
      <c r="M113" s="98">
        <f>SUMIF($R$18:$R$108,"看護職員A",$BD$18:$BE$108)+SUMIF($S$18:$S$108,"看護職員A",$BD$18:$BE$108)</f>
        <v>0</v>
      </c>
      <c r="N113" s="98"/>
      <c r="O113" s="107">
        <f>SUMIF($R$18:$R$108,"看護職員A",$BF$18:$BG$108)+SUMIF($S$18:$S$108,"看護職員A",$BF$18:$BG$108)</f>
        <v>0</v>
      </c>
      <c r="P113" s="107"/>
      <c r="Q113" s="84"/>
      <c r="R113" s="84"/>
      <c r="S113" s="84"/>
      <c r="T113" s="143">
        <v>0</v>
      </c>
      <c r="U113" s="143"/>
      <c r="V113" s="153">
        <v>0</v>
      </c>
      <c r="W113" s="153"/>
      <c r="X113" s="89"/>
      <c r="Y113" s="192">
        <v>0</v>
      </c>
      <c r="Z113" s="201"/>
      <c r="AB113" s="75"/>
      <c r="AC113" s="86" t="s">
        <v>24</v>
      </c>
      <c r="AD113" s="86"/>
      <c r="AE113" s="98">
        <f>SUMIF($R$18:$R$108,"介護職員A",$BD$18:$BE$108)+SUMIF($S$18:$S$108,"介護職員A",$BD$18:$BE$108)</f>
        <v>0</v>
      </c>
      <c r="AF113" s="98"/>
      <c r="AG113" s="107">
        <f>SUMIF($R$18:$R$108,"介護職員A",$BF$18:$BG$108)+SUMIF($S$18:$S$108,"介護職員A",$BF$18:$BG$108)</f>
        <v>0</v>
      </c>
      <c r="AH113" s="107"/>
      <c r="AI113" s="84"/>
      <c r="AJ113" s="143">
        <v>0</v>
      </c>
      <c r="AK113" s="143"/>
      <c r="AL113" s="153">
        <v>0</v>
      </c>
      <c r="AM113" s="153"/>
      <c r="AN113" s="89"/>
      <c r="AO113" s="192">
        <v>0</v>
      </c>
      <c r="AP113" s="201"/>
      <c r="AQ113" s="75"/>
      <c r="AR113" s="75"/>
      <c r="AS113" s="238">
        <f>W127</f>
        <v>0</v>
      </c>
      <c r="AT113" s="86"/>
      <c r="AU113" s="86"/>
      <c r="AV113" s="86"/>
      <c r="AW113" s="33" t="s">
        <v>208</v>
      </c>
      <c r="AX113" s="238">
        <f>AM127</f>
        <v>0</v>
      </c>
      <c r="AY113" s="86"/>
      <c r="AZ113" s="86"/>
      <c r="BA113" s="86"/>
      <c r="BB113" s="33" t="s">
        <v>203</v>
      </c>
      <c r="BC113" s="167">
        <f>ROUNDDOWN(AS113+AX113,1)</f>
        <v>0</v>
      </c>
      <c r="BD113" s="167"/>
      <c r="BE113" s="167"/>
      <c r="BF113" s="167"/>
      <c r="BG113" s="271"/>
      <c r="BH113" s="285"/>
      <c r="BI113" s="285"/>
      <c r="BJ113" s="285"/>
      <c r="BK113" s="285"/>
      <c r="BL113" s="106"/>
    </row>
    <row r="114" spans="2:64" ht="20.25" customHeight="1">
      <c r="B114" s="14"/>
      <c r="C114" s="14"/>
      <c r="D114" s="14"/>
      <c r="E114" s="14"/>
      <c r="F114" s="14"/>
      <c r="G114" s="57"/>
      <c r="H114" s="57"/>
      <c r="I114" s="75"/>
      <c r="J114" s="84"/>
      <c r="K114" s="86" t="s">
        <v>11</v>
      </c>
      <c r="L114" s="86"/>
      <c r="M114" s="98">
        <f>SUMIF($R$18:$R$108,"看護職員B",$BD$18:$BE$108)+SUMIF($S$18:$S$108,"看護職員B",$BD$18:$BE$108)</f>
        <v>0</v>
      </c>
      <c r="N114" s="98"/>
      <c r="O114" s="107">
        <f>SUMIF($R$18:$R$108,"看護職員B",$BF$18:$BG$108)+SUMIF($S$18:$S$108,"看護職員B",$BF$18:$BG$108)</f>
        <v>0</v>
      </c>
      <c r="P114" s="107"/>
      <c r="Q114" s="84"/>
      <c r="R114" s="84"/>
      <c r="S114" s="84"/>
      <c r="T114" s="143">
        <v>0</v>
      </c>
      <c r="U114" s="143"/>
      <c r="V114" s="153">
        <v>0</v>
      </c>
      <c r="W114" s="153"/>
      <c r="X114" s="89"/>
      <c r="Y114" s="192">
        <v>0</v>
      </c>
      <c r="Z114" s="201"/>
      <c r="AB114" s="75"/>
      <c r="AC114" s="86" t="s">
        <v>11</v>
      </c>
      <c r="AD114" s="86"/>
      <c r="AE114" s="98">
        <f>SUMIF($R$18:$R$108,"介護職員B",$BD$18:$BE$108)+SUMIF($S$18:$S$108,"介護職員B",$BD$18:$BE$108)</f>
        <v>0</v>
      </c>
      <c r="AF114" s="98"/>
      <c r="AG114" s="107">
        <f>SUMIF($R$18:$R$108,"介護職員B",$BF$18:$BG$108)+SUMIF($S$18:$S$108,"介護職員B",$BF$18:$BG$108)</f>
        <v>0</v>
      </c>
      <c r="AH114" s="107"/>
      <c r="AI114" s="84"/>
      <c r="AJ114" s="143">
        <v>0</v>
      </c>
      <c r="AK114" s="143"/>
      <c r="AL114" s="153">
        <v>0</v>
      </c>
      <c r="AM114" s="153"/>
      <c r="AN114" s="89"/>
      <c r="AO114" s="192">
        <v>0</v>
      </c>
      <c r="AP114" s="201"/>
      <c r="AQ114" s="75"/>
      <c r="AR114" s="75"/>
      <c r="AS114" s="75"/>
      <c r="AT114" s="75"/>
      <c r="AU114" s="75"/>
      <c r="AV114" s="75"/>
      <c r="AW114" s="75"/>
      <c r="AX114" s="75"/>
      <c r="AY114" s="75"/>
      <c r="AZ114" s="75"/>
      <c r="BA114" s="75"/>
      <c r="BB114" s="75"/>
      <c r="BC114" s="75"/>
      <c r="BD114" s="75"/>
      <c r="BE114" s="75"/>
      <c r="BF114" s="271"/>
      <c r="BG114" s="271"/>
      <c r="BH114" s="106"/>
      <c r="BI114" s="106"/>
      <c r="BJ114" s="106"/>
      <c r="BK114" s="106"/>
      <c r="BL114" s="106"/>
    </row>
    <row r="115" spans="2:64" ht="20.25" customHeight="1">
      <c r="B115" s="14"/>
      <c r="C115" s="14"/>
      <c r="D115" s="14"/>
      <c r="E115" s="14"/>
      <c r="F115" s="14"/>
      <c r="G115" s="57"/>
      <c r="H115" s="57"/>
      <c r="I115" s="75"/>
      <c r="J115" s="84"/>
      <c r="K115" s="86" t="s">
        <v>20</v>
      </c>
      <c r="L115" s="86"/>
      <c r="M115" s="98">
        <f>SUMIF($R$18:$R$108,"看護職員C",$BD$18:$BE$108)+SUMIF($S$18:$S$108,"看護職員C",$BD$18:$BE$108)</f>
        <v>0</v>
      </c>
      <c r="N115" s="98"/>
      <c r="O115" s="107">
        <f>SUMIF($R$18:$R$108,"看護職員C",$BF$18:$BG$108)+SUMIF($S$18:$S$108,"看護職員C",$BF$18:$BG$108)</f>
        <v>0</v>
      </c>
      <c r="P115" s="107"/>
      <c r="Q115" s="84"/>
      <c r="R115" s="84"/>
      <c r="S115" s="84"/>
      <c r="T115" s="143">
        <v>0</v>
      </c>
      <c r="U115" s="143"/>
      <c r="V115" s="154">
        <v>0</v>
      </c>
      <c r="W115" s="154"/>
      <c r="X115" s="89"/>
      <c r="Y115" s="193" t="s">
        <v>75</v>
      </c>
      <c r="Z115" s="185"/>
      <c r="AB115" s="75"/>
      <c r="AC115" s="86" t="s">
        <v>20</v>
      </c>
      <c r="AD115" s="86"/>
      <c r="AE115" s="98">
        <f>SUMIF($R$18:$R$108,"介護職員C",$BD$18:$BE$108)+SUMIF($S$18:$S$108,"介護職員C",$BD$18:$BE$108)</f>
        <v>0</v>
      </c>
      <c r="AF115" s="98"/>
      <c r="AG115" s="107">
        <f>SUMIF($R$18:$R$108,"介護職員C",$BF$18:$BG$108)+SUMIF($S$18:$S$108,"介護職員C",$BF$18:$BG$108)</f>
        <v>0</v>
      </c>
      <c r="AH115" s="107"/>
      <c r="AI115" s="84"/>
      <c r="AJ115" s="143">
        <v>0</v>
      </c>
      <c r="AK115" s="143"/>
      <c r="AL115" s="154">
        <v>0</v>
      </c>
      <c r="AM115" s="154"/>
      <c r="AN115" s="89"/>
      <c r="AO115" s="193" t="s">
        <v>75</v>
      </c>
      <c r="AP115" s="185"/>
      <c r="AQ115" s="75"/>
      <c r="AR115" s="75"/>
      <c r="AS115" s="75"/>
      <c r="AT115" s="75"/>
      <c r="AU115" s="75"/>
      <c r="AV115" s="75"/>
      <c r="AW115" s="75"/>
      <c r="AX115" s="75"/>
      <c r="AY115" s="75"/>
      <c r="AZ115" s="75"/>
      <c r="BA115" s="75"/>
      <c r="BB115" s="75"/>
      <c r="BC115" s="75"/>
      <c r="BD115" s="75"/>
      <c r="BE115" s="75"/>
      <c r="BF115" s="271"/>
      <c r="BG115" s="271"/>
      <c r="BH115" s="106"/>
      <c r="BI115" s="106"/>
      <c r="BJ115" s="106"/>
      <c r="BK115" s="106"/>
      <c r="BL115" s="106"/>
    </row>
    <row r="116" spans="2:64" ht="20.25" customHeight="1">
      <c r="B116" s="14"/>
      <c r="C116" s="14"/>
      <c r="D116" s="14"/>
      <c r="E116" s="14"/>
      <c r="F116" s="14"/>
      <c r="G116" s="57"/>
      <c r="H116" s="57"/>
      <c r="I116" s="75"/>
      <c r="J116" s="84"/>
      <c r="K116" s="86" t="s">
        <v>28</v>
      </c>
      <c r="L116" s="86"/>
      <c r="M116" s="98">
        <f>SUMIF($R$18:$R$108,"看護職員D",$BD$18:$BE$108)+SUMIF($S$18:$S$108,"看護職員D",$BD$18:$BE$108)</f>
        <v>0</v>
      </c>
      <c r="N116" s="98"/>
      <c r="O116" s="107">
        <f>SUMIF($R$18:$R$108,"看護職員D",$BF$18:$BG$108)+SUMIF($S$18:$S$108,"看護職員D",$BF$18:$BG$108)</f>
        <v>0</v>
      </c>
      <c r="P116" s="107"/>
      <c r="Q116" s="84"/>
      <c r="R116" s="84"/>
      <c r="S116" s="84"/>
      <c r="T116" s="143">
        <v>0</v>
      </c>
      <c r="U116" s="143"/>
      <c r="V116" s="154">
        <v>0</v>
      </c>
      <c r="W116" s="154"/>
      <c r="X116" s="89"/>
      <c r="Y116" s="193" t="s">
        <v>75</v>
      </c>
      <c r="Z116" s="185"/>
      <c r="AB116" s="75"/>
      <c r="AC116" s="86" t="s">
        <v>28</v>
      </c>
      <c r="AD116" s="86"/>
      <c r="AE116" s="98">
        <f>SUMIF($R$18:$R$108,"介護職員D",$BD$18:$BE$108)+SUMIF($S$18:$S$108,"介護職員D",$BD$18:$BE$108)</f>
        <v>0</v>
      </c>
      <c r="AF116" s="98"/>
      <c r="AG116" s="107">
        <f>SUMIF($R$18:$R$108,"介護職員D",$BF$18:$BG$108)+SUMIF($S$18:$S$108,"介護職員D",$BF$18:$BG$108)</f>
        <v>0</v>
      </c>
      <c r="AH116" s="107"/>
      <c r="AI116" s="84"/>
      <c r="AJ116" s="143">
        <v>0</v>
      </c>
      <c r="AK116" s="143"/>
      <c r="AL116" s="154">
        <v>0</v>
      </c>
      <c r="AM116" s="154"/>
      <c r="AN116" s="89"/>
      <c r="AO116" s="193" t="s">
        <v>75</v>
      </c>
      <c r="AP116" s="185"/>
      <c r="AQ116" s="75"/>
      <c r="AR116" s="75"/>
      <c r="AS116" s="84" t="s">
        <v>210</v>
      </c>
      <c r="AT116" s="84"/>
      <c r="AU116" s="84"/>
      <c r="AV116" s="84"/>
      <c r="AW116" s="84"/>
      <c r="AX116" s="84"/>
      <c r="AY116" s="75"/>
      <c r="AZ116" s="75"/>
      <c r="BA116" s="75"/>
      <c r="BB116" s="75"/>
      <c r="BC116" s="75"/>
      <c r="BD116" s="75"/>
      <c r="BE116" s="75"/>
      <c r="BF116" s="271"/>
      <c r="BG116" s="271"/>
      <c r="BH116" s="106"/>
      <c r="BI116" s="106"/>
      <c r="BJ116" s="106"/>
      <c r="BK116" s="106"/>
      <c r="BL116" s="106"/>
    </row>
    <row r="117" spans="2:64" ht="20.25" customHeight="1">
      <c r="B117" s="14"/>
      <c r="C117" s="14"/>
      <c r="D117" s="14"/>
      <c r="E117" s="14"/>
      <c r="F117" s="14"/>
      <c r="G117" s="57"/>
      <c r="H117" s="57"/>
      <c r="I117" s="75"/>
      <c r="J117" s="84"/>
      <c r="K117" s="86" t="s">
        <v>107</v>
      </c>
      <c r="L117" s="86"/>
      <c r="M117" s="98">
        <f>SUM(M113:N116)</f>
        <v>0</v>
      </c>
      <c r="N117" s="98"/>
      <c r="O117" s="342">
        <f>SUM(O113:P116)</f>
        <v>0</v>
      </c>
      <c r="P117" s="342"/>
      <c r="Q117" s="84"/>
      <c r="R117" s="84"/>
      <c r="S117" s="84"/>
      <c r="T117" s="98">
        <f>SUM(T113:U116)</f>
        <v>0</v>
      </c>
      <c r="U117" s="98"/>
      <c r="V117" s="155">
        <f>SUM(V113:W116)</f>
        <v>0</v>
      </c>
      <c r="W117" s="155"/>
      <c r="X117" s="89"/>
      <c r="Y117" s="194">
        <f>SUM(Y113:Z114)</f>
        <v>0</v>
      </c>
      <c r="Z117" s="202"/>
      <c r="AB117" s="75"/>
      <c r="AC117" s="86" t="s">
        <v>107</v>
      </c>
      <c r="AD117" s="86"/>
      <c r="AE117" s="98">
        <f>SUM(AE113:AF116)</f>
        <v>0</v>
      </c>
      <c r="AF117" s="98"/>
      <c r="AG117" s="342">
        <f>SUM(AG113:AH116)</f>
        <v>0</v>
      </c>
      <c r="AH117" s="342"/>
      <c r="AI117" s="84"/>
      <c r="AJ117" s="98">
        <f>SUM(AJ113:AK116)</f>
        <v>0</v>
      </c>
      <c r="AK117" s="98"/>
      <c r="AL117" s="155">
        <f>SUM(AL113:AM116)</f>
        <v>0</v>
      </c>
      <c r="AM117" s="155"/>
      <c r="AN117" s="89"/>
      <c r="AO117" s="194">
        <f>SUM(AO113:AP114)</f>
        <v>0</v>
      </c>
      <c r="AP117" s="202"/>
      <c r="AQ117" s="75"/>
      <c r="AR117" s="75"/>
      <c r="AS117" s="86" t="s">
        <v>19</v>
      </c>
      <c r="AT117" s="86"/>
      <c r="AU117" s="86" t="s">
        <v>15</v>
      </c>
      <c r="AV117" s="86"/>
      <c r="AW117" s="86"/>
      <c r="AX117" s="86"/>
      <c r="AY117" s="75"/>
      <c r="AZ117" s="75"/>
      <c r="BA117" s="75"/>
      <c r="BB117" s="75"/>
      <c r="BC117" s="75"/>
      <c r="BD117" s="75"/>
      <c r="BE117" s="75"/>
      <c r="BF117" s="271"/>
      <c r="BG117" s="271"/>
      <c r="BH117" s="106"/>
      <c r="BI117" s="106"/>
      <c r="BJ117" s="106"/>
      <c r="BK117" s="106"/>
      <c r="BL117" s="106"/>
    </row>
    <row r="118" spans="2:64" ht="20.25" customHeight="1">
      <c r="B118" s="14"/>
      <c r="C118" s="14"/>
      <c r="D118" s="14"/>
      <c r="E118" s="14"/>
      <c r="F118" s="14"/>
      <c r="G118" s="57"/>
      <c r="H118" s="57"/>
      <c r="I118" s="75"/>
      <c r="J118" s="75"/>
      <c r="K118" s="57"/>
      <c r="L118" s="57"/>
      <c r="M118" s="57"/>
      <c r="N118" s="57"/>
      <c r="O118" s="106"/>
      <c r="P118" s="106"/>
      <c r="Q118" s="106"/>
      <c r="R118" s="106"/>
      <c r="S118" s="106"/>
      <c r="T118" s="142"/>
      <c r="U118" s="142"/>
      <c r="V118" s="142"/>
      <c r="W118" s="166"/>
      <c r="X118" s="182"/>
      <c r="Y118" s="75"/>
      <c r="Z118" s="75"/>
      <c r="AA118" s="75"/>
      <c r="AB118" s="75"/>
      <c r="AC118" s="57"/>
      <c r="AD118" s="57"/>
      <c r="AE118" s="57"/>
      <c r="AF118" s="57"/>
      <c r="AG118" s="106"/>
      <c r="AH118" s="106"/>
      <c r="AI118" s="106"/>
      <c r="AJ118" s="142"/>
      <c r="AK118" s="142"/>
      <c r="AL118" s="142"/>
      <c r="AM118" s="166"/>
      <c r="AN118" s="182"/>
      <c r="AO118" s="75"/>
      <c r="AP118" s="75"/>
      <c r="AQ118" s="75"/>
      <c r="AR118" s="75"/>
      <c r="AS118" s="86" t="s">
        <v>24</v>
      </c>
      <c r="AT118" s="86"/>
      <c r="AU118" s="86" t="s">
        <v>158</v>
      </c>
      <c r="AV118" s="86"/>
      <c r="AW118" s="86"/>
      <c r="AX118" s="86"/>
      <c r="AY118" s="75"/>
      <c r="AZ118" s="75"/>
      <c r="BA118" s="75"/>
      <c r="BB118" s="75"/>
      <c r="BC118" s="75"/>
      <c r="BD118" s="75"/>
      <c r="BE118" s="75"/>
      <c r="BF118" s="271"/>
      <c r="BG118" s="271"/>
      <c r="BH118" s="106"/>
      <c r="BI118" s="106"/>
      <c r="BJ118" s="106"/>
      <c r="BK118" s="106"/>
      <c r="BL118" s="106"/>
    </row>
    <row r="119" spans="2:64" ht="20.25" customHeight="1">
      <c r="B119" s="14"/>
      <c r="C119" s="14"/>
      <c r="D119" s="14"/>
      <c r="E119" s="14"/>
      <c r="F119" s="14"/>
      <c r="G119" s="57"/>
      <c r="H119" s="57"/>
      <c r="I119" s="75"/>
      <c r="J119" s="75"/>
      <c r="K119" s="87" t="s">
        <v>200</v>
      </c>
      <c r="L119" s="84"/>
      <c r="M119" s="84"/>
      <c r="N119" s="84"/>
      <c r="O119" s="84"/>
      <c r="P119" s="84"/>
      <c r="Q119" s="84"/>
      <c r="R119" s="84"/>
      <c r="S119" s="84"/>
      <c r="T119" s="84"/>
      <c r="U119" s="84"/>
      <c r="V119" s="156"/>
      <c r="W119" s="156"/>
      <c r="X119" s="84"/>
      <c r="Y119" s="84"/>
      <c r="Z119" s="84"/>
      <c r="AA119" s="75"/>
      <c r="AB119" s="75"/>
      <c r="AC119" s="87" t="s">
        <v>200</v>
      </c>
      <c r="AD119" s="84"/>
      <c r="AE119" s="84"/>
      <c r="AF119" s="84"/>
      <c r="AG119" s="84"/>
      <c r="AH119" s="84"/>
      <c r="AI119" s="84"/>
      <c r="AJ119" s="84"/>
      <c r="AK119" s="84"/>
      <c r="AL119" s="156"/>
      <c r="AM119" s="156"/>
      <c r="AN119" s="84"/>
      <c r="AO119" s="84"/>
      <c r="AP119" s="84"/>
      <c r="AQ119" s="75"/>
      <c r="AR119" s="75"/>
      <c r="AS119" s="86" t="s">
        <v>11</v>
      </c>
      <c r="AT119" s="86"/>
      <c r="AU119" s="86" t="s">
        <v>159</v>
      </c>
      <c r="AV119" s="86"/>
      <c r="AW119" s="86"/>
      <c r="AX119" s="86"/>
      <c r="AY119" s="75"/>
      <c r="AZ119" s="75"/>
      <c r="BA119" s="75"/>
      <c r="BB119" s="75"/>
      <c r="BC119" s="75"/>
      <c r="BD119" s="75"/>
      <c r="BE119" s="75"/>
      <c r="BF119" s="271"/>
      <c r="BG119" s="271"/>
      <c r="BH119" s="106"/>
      <c r="BI119" s="106"/>
      <c r="BJ119" s="106"/>
      <c r="BK119" s="106"/>
      <c r="BL119" s="106"/>
    </row>
    <row r="120" spans="2:64" ht="20.25" customHeight="1">
      <c r="B120" s="14"/>
      <c r="C120" s="14"/>
      <c r="D120" s="14"/>
      <c r="E120" s="14"/>
      <c r="F120" s="14"/>
      <c r="G120" s="57"/>
      <c r="H120" s="57"/>
      <c r="I120" s="75"/>
      <c r="J120" s="75"/>
      <c r="K120" s="84" t="s">
        <v>201</v>
      </c>
      <c r="L120" s="84"/>
      <c r="M120" s="84"/>
      <c r="N120" s="84"/>
      <c r="O120" s="84"/>
      <c r="P120" s="84" t="s">
        <v>99</v>
      </c>
      <c r="Q120" s="84"/>
      <c r="R120" s="84"/>
      <c r="S120" s="84"/>
      <c r="T120" s="84"/>
      <c r="U120" s="84"/>
      <c r="V120" s="87"/>
      <c r="W120" s="84"/>
      <c r="X120" s="84"/>
      <c r="Y120" s="84"/>
      <c r="Z120" s="84"/>
      <c r="AA120" s="75"/>
      <c r="AB120" s="75"/>
      <c r="AC120" s="84" t="s">
        <v>201</v>
      </c>
      <c r="AD120" s="84"/>
      <c r="AE120" s="84"/>
      <c r="AF120" s="84"/>
      <c r="AG120" s="84"/>
      <c r="AH120" s="84" t="s">
        <v>99</v>
      </c>
      <c r="AI120" s="84"/>
      <c r="AJ120" s="84"/>
      <c r="AK120" s="84"/>
      <c r="AL120" s="87"/>
      <c r="AM120" s="84"/>
      <c r="AN120" s="84"/>
      <c r="AO120" s="84"/>
      <c r="AP120" s="84"/>
      <c r="AQ120" s="75"/>
      <c r="AR120" s="75"/>
      <c r="AS120" s="86" t="s">
        <v>20</v>
      </c>
      <c r="AT120" s="86"/>
      <c r="AU120" s="86" t="s">
        <v>160</v>
      </c>
      <c r="AV120" s="86"/>
      <c r="AW120" s="86"/>
      <c r="AX120" s="86"/>
      <c r="AY120" s="75"/>
      <c r="AZ120" s="75"/>
      <c r="BA120" s="75"/>
      <c r="BB120" s="75"/>
      <c r="BC120" s="75"/>
      <c r="BD120" s="75"/>
      <c r="BE120" s="75"/>
      <c r="BF120" s="271"/>
      <c r="BG120" s="271"/>
      <c r="BH120" s="106"/>
      <c r="BI120" s="106"/>
      <c r="BJ120" s="106"/>
      <c r="BK120" s="106"/>
      <c r="BL120" s="106"/>
    </row>
    <row r="121" spans="2:64" ht="20.25" customHeight="1">
      <c r="B121" s="14"/>
      <c r="C121" s="14"/>
      <c r="D121" s="14"/>
      <c r="E121" s="14"/>
      <c r="F121" s="14"/>
      <c r="G121" s="57"/>
      <c r="H121" s="57"/>
      <c r="I121" s="75"/>
      <c r="J121" s="75"/>
      <c r="K121" s="84" t="str">
        <f>IF($BG$3="計画","対象時間数（週平均）","対象時間数（当月合計）")</f>
        <v>対象時間数（当月合計）</v>
      </c>
      <c r="L121" s="84"/>
      <c r="M121" s="84"/>
      <c r="N121" s="84"/>
      <c r="O121" s="84"/>
      <c r="P121" s="84" t="str">
        <f>IF($BG$3="計画","週に勤務すべき時間数","当月に勤務すべき時間数")</f>
        <v>当月に勤務すべき時間数</v>
      </c>
      <c r="Q121" s="84"/>
      <c r="R121" s="84"/>
      <c r="S121" s="84"/>
      <c r="T121" s="84"/>
      <c r="U121" s="84"/>
      <c r="V121" s="87"/>
      <c r="W121" s="84" t="s">
        <v>202</v>
      </c>
      <c r="X121" s="84"/>
      <c r="Y121" s="84"/>
      <c r="Z121" s="84"/>
      <c r="AA121" s="75"/>
      <c r="AB121" s="75"/>
      <c r="AC121" s="84" t="str">
        <f>IF($BG$3="計画","対象時間数（週平均）","対象時間数（当月合計）")</f>
        <v>対象時間数（当月合計）</v>
      </c>
      <c r="AD121" s="84"/>
      <c r="AE121" s="84"/>
      <c r="AF121" s="84"/>
      <c r="AG121" s="84"/>
      <c r="AH121" s="84" t="str">
        <f>IF($BG$3="計画","週に勤務すべき時間数","当月に勤務すべき時間数")</f>
        <v>当月に勤務すべき時間数</v>
      </c>
      <c r="AI121" s="84"/>
      <c r="AJ121" s="84"/>
      <c r="AK121" s="84"/>
      <c r="AL121" s="87"/>
      <c r="AM121" s="84" t="s">
        <v>202</v>
      </c>
      <c r="AN121" s="84"/>
      <c r="AO121" s="84"/>
      <c r="AP121" s="84"/>
      <c r="AQ121" s="75"/>
      <c r="AR121" s="75"/>
      <c r="AS121" s="86" t="s">
        <v>28</v>
      </c>
      <c r="AT121" s="86"/>
      <c r="AU121" s="86" t="s">
        <v>37</v>
      </c>
      <c r="AV121" s="86"/>
      <c r="AW121" s="86"/>
      <c r="AX121" s="86"/>
      <c r="AY121" s="75"/>
      <c r="AZ121" s="75"/>
      <c r="BA121" s="75"/>
      <c r="BB121" s="75"/>
      <c r="BC121" s="75"/>
      <c r="BD121" s="75"/>
      <c r="BE121" s="75"/>
      <c r="BF121" s="271"/>
      <c r="BG121" s="271"/>
      <c r="BH121" s="106"/>
      <c r="BI121" s="106"/>
      <c r="BJ121" s="106"/>
      <c r="BK121" s="106"/>
      <c r="BL121" s="106"/>
    </row>
    <row r="122" spans="2:64" ht="20.25" customHeight="1">
      <c r="K122" s="88">
        <f>IF($BG$3="計画",V117,T117)</f>
        <v>0</v>
      </c>
      <c r="L122" s="86"/>
      <c r="M122" s="86"/>
      <c r="N122" s="86"/>
      <c r="O122" s="33" t="s">
        <v>172</v>
      </c>
      <c r="P122" s="86">
        <f>IF($BG$3="計画",$L$8,$P$8)</f>
        <v>160</v>
      </c>
      <c r="Q122" s="86"/>
      <c r="R122" s="86"/>
      <c r="S122" s="86"/>
      <c r="T122" s="86"/>
      <c r="U122" s="86"/>
      <c r="V122" s="33" t="s">
        <v>203</v>
      </c>
      <c r="W122" s="113">
        <f>ROUNDDOWN(K122/P122,1)</f>
        <v>0</v>
      </c>
      <c r="X122" s="113"/>
      <c r="Y122" s="113"/>
      <c r="Z122" s="113"/>
      <c r="AC122" s="88">
        <f>IF($BG$3="計画",AL117,AJ117)</f>
        <v>0</v>
      </c>
      <c r="AD122" s="86"/>
      <c r="AE122" s="86"/>
      <c r="AF122" s="86"/>
      <c r="AG122" s="33" t="s">
        <v>172</v>
      </c>
      <c r="AH122" s="86">
        <f>IF($BG$3="計画",$L$8,$P$8)</f>
        <v>160</v>
      </c>
      <c r="AI122" s="86"/>
      <c r="AJ122" s="86"/>
      <c r="AK122" s="86"/>
      <c r="AL122" s="33" t="s">
        <v>203</v>
      </c>
      <c r="AM122" s="113">
        <f>ROUNDDOWN(AC122/AH122,1)</f>
        <v>0</v>
      </c>
      <c r="AN122" s="113"/>
      <c r="AO122" s="113"/>
      <c r="AP122" s="113"/>
    </row>
    <row r="123" spans="2:64" ht="20.25" customHeight="1">
      <c r="K123" s="84"/>
      <c r="L123" s="84"/>
      <c r="M123" s="84"/>
      <c r="N123" s="84"/>
      <c r="O123" s="84"/>
      <c r="P123" s="84"/>
      <c r="Q123" s="84"/>
      <c r="R123" s="84"/>
      <c r="S123" s="84"/>
      <c r="T123" s="84"/>
      <c r="U123" s="84"/>
      <c r="V123" s="87"/>
      <c r="W123" s="84" t="s">
        <v>204</v>
      </c>
      <c r="X123" s="84"/>
      <c r="Y123" s="84"/>
      <c r="Z123" s="84"/>
      <c r="AC123" s="84"/>
      <c r="AD123" s="84"/>
      <c r="AE123" s="84"/>
      <c r="AF123" s="84"/>
      <c r="AG123" s="84"/>
      <c r="AH123" s="84"/>
      <c r="AI123" s="84"/>
      <c r="AJ123" s="84"/>
      <c r="AK123" s="84"/>
      <c r="AL123" s="87"/>
      <c r="AM123" s="84" t="s">
        <v>204</v>
      </c>
      <c r="AN123" s="84"/>
      <c r="AO123" s="84"/>
      <c r="AP123" s="84"/>
    </row>
    <row r="124" spans="2:64" ht="20.25" customHeight="1">
      <c r="K124" s="84" t="s">
        <v>257</v>
      </c>
      <c r="L124" s="84"/>
      <c r="M124" s="84"/>
      <c r="N124" s="84"/>
      <c r="O124" s="84"/>
      <c r="P124" s="84"/>
      <c r="Q124" s="84"/>
      <c r="R124" s="84"/>
      <c r="S124" s="84"/>
      <c r="T124" s="84"/>
      <c r="U124" s="84"/>
      <c r="V124" s="87"/>
      <c r="W124" s="84"/>
      <c r="X124" s="84"/>
      <c r="Y124" s="84"/>
      <c r="Z124" s="84"/>
      <c r="AC124" s="84" t="s">
        <v>258</v>
      </c>
      <c r="AD124" s="84"/>
      <c r="AE124" s="84"/>
      <c r="AF124" s="84"/>
      <c r="AG124" s="84"/>
      <c r="AH124" s="84"/>
      <c r="AI124" s="84"/>
      <c r="AJ124" s="84"/>
      <c r="AK124" s="84"/>
      <c r="AL124" s="87"/>
      <c r="AM124" s="84"/>
      <c r="AN124" s="84"/>
      <c r="AO124" s="84"/>
      <c r="AP124" s="84"/>
    </row>
    <row r="125" spans="2:64" ht="20.25" customHeight="1">
      <c r="K125" s="84" t="s">
        <v>194</v>
      </c>
      <c r="L125" s="84"/>
      <c r="M125" s="84"/>
      <c r="N125" s="84"/>
      <c r="O125" s="84"/>
      <c r="P125" s="84"/>
      <c r="Q125" s="84"/>
      <c r="R125" s="84"/>
      <c r="S125" s="84"/>
      <c r="T125" s="84"/>
      <c r="U125" s="84"/>
      <c r="V125" s="87"/>
      <c r="W125" s="33"/>
      <c r="X125" s="33"/>
      <c r="Y125" s="33"/>
      <c r="Z125" s="33"/>
      <c r="AC125" s="84" t="s">
        <v>194</v>
      </c>
      <c r="AD125" s="84"/>
      <c r="AE125" s="84"/>
      <c r="AF125" s="84"/>
      <c r="AG125" s="84"/>
      <c r="AH125" s="84"/>
      <c r="AI125" s="84"/>
      <c r="AJ125" s="84"/>
      <c r="AK125" s="84"/>
      <c r="AL125" s="87"/>
      <c r="AM125" s="33"/>
      <c r="AN125" s="33"/>
      <c r="AO125" s="33"/>
      <c r="AP125" s="33"/>
    </row>
    <row r="126" spans="2:64" ht="20.25" customHeight="1">
      <c r="K126" s="89" t="s">
        <v>205</v>
      </c>
      <c r="L126" s="89"/>
      <c r="M126" s="89"/>
      <c r="N126" s="89"/>
      <c r="O126" s="89"/>
      <c r="P126" s="84" t="s">
        <v>122</v>
      </c>
      <c r="Q126" s="89"/>
      <c r="R126" s="89"/>
      <c r="S126" s="89"/>
      <c r="T126" s="89"/>
      <c r="U126" s="89"/>
      <c r="V126" s="89"/>
      <c r="W126" s="85" t="s">
        <v>107</v>
      </c>
      <c r="X126" s="85"/>
      <c r="Y126" s="85"/>
      <c r="Z126" s="85"/>
      <c r="AC126" s="89" t="s">
        <v>205</v>
      </c>
      <c r="AD126" s="89"/>
      <c r="AE126" s="89"/>
      <c r="AF126" s="89"/>
      <c r="AG126" s="89"/>
      <c r="AH126" s="84" t="s">
        <v>122</v>
      </c>
      <c r="AI126" s="89"/>
      <c r="AJ126" s="89"/>
      <c r="AK126" s="89"/>
      <c r="AL126" s="89"/>
      <c r="AM126" s="85" t="s">
        <v>107</v>
      </c>
      <c r="AN126" s="85"/>
      <c r="AO126" s="85"/>
      <c r="AP126" s="85"/>
    </row>
    <row r="127" spans="2:64" ht="20.25" customHeight="1">
      <c r="K127" s="86">
        <f>Y117</f>
        <v>0</v>
      </c>
      <c r="L127" s="86"/>
      <c r="M127" s="86"/>
      <c r="N127" s="86"/>
      <c r="O127" s="33" t="s">
        <v>208</v>
      </c>
      <c r="P127" s="113">
        <f>W122</f>
        <v>0</v>
      </c>
      <c r="Q127" s="113"/>
      <c r="R127" s="113"/>
      <c r="S127" s="113"/>
      <c r="T127" s="113"/>
      <c r="U127" s="113"/>
      <c r="V127" s="33" t="s">
        <v>203</v>
      </c>
      <c r="W127" s="167">
        <f>ROUNDDOWN(K127+P127,1)</f>
        <v>0</v>
      </c>
      <c r="X127" s="167"/>
      <c r="Y127" s="167"/>
      <c r="Z127" s="167"/>
      <c r="AC127" s="86">
        <f>AO117</f>
        <v>0</v>
      </c>
      <c r="AD127" s="86"/>
      <c r="AE127" s="86"/>
      <c r="AF127" s="86"/>
      <c r="AG127" s="33" t="s">
        <v>208</v>
      </c>
      <c r="AH127" s="113">
        <f>AM122</f>
        <v>0</v>
      </c>
      <c r="AI127" s="113"/>
      <c r="AJ127" s="113"/>
      <c r="AK127" s="113"/>
      <c r="AL127" s="33" t="s">
        <v>203</v>
      </c>
      <c r="AM127" s="167">
        <f>ROUNDDOWN(AC127+AH127,1)</f>
        <v>0</v>
      </c>
      <c r="AN127" s="167"/>
      <c r="AO127" s="167"/>
      <c r="AP127" s="167"/>
    </row>
    <row r="128" spans="2:64" ht="20.25" customHeight="1"/>
    <row r="129" ht="20.25" customHeight="1"/>
    <row r="130" ht="20.25" customHeight="1"/>
    <row r="131" ht="20.25" customHeight="1"/>
    <row r="132" ht="20.25" customHeight="1"/>
    <row r="133" ht="20.25" customHeight="1"/>
    <row r="134" ht="20.25" customHeight="1"/>
    <row r="135" ht="20.25" customHeight="1"/>
    <row r="136" ht="20.25" customHeight="1"/>
    <row r="137" ht="20.25" customHeight="1"/>
    <row r="138" ht="20.25" customHeight="1"/>
    <row r="139" ht="20.25" customHeight="1"/>
    <row r="140" ht="20.25" customHeight="1"/>
    <row r="141" ht="20.25" customHeight="1"/>
    <row r="142" ht="20.25" customHeight="1"/>
    <row r="143" ht="20.25" customHeight="1"/>
    <row r="144" ht="20.25" customHeight="1"/>
    <row r="145" ht="20.25" customHeight="1"/>
    <row r="146" ht="20.25" customHeight="1"/>
    <row r="147" ht="20.25" customHeight="1"/>
    <row r="174" spans="1:61">
      <c r="A174" s="1"/>
      <c r="B174" s="1"/>
      <c r="C174" s="1"/>
      <c r="D174" s="1"/>
      <c r="E174" s="1"/>
      <c r="F174" s="1"/>
      <c r="G174" s="48"/>
      <c r="H174" s="48"/>
      <c r="I174" s="48"/>
      <c r="J174" s="48"/>
      <c r="K174" s="90"/>
      <c r="L174" s="90"/>
      <c r="M174" s="90"/>
      <c r="N174" s="90"/>
      <c r="O174" s="90"/>
      <c r="P174" s="90"/>
      <c r="Q174" s="90"/>
      <c r="R174" s="90"/>
      <c r="S174" s="90"/>
      <c r="T174" s="90"/>
      <c r="U174" s="90"/>
      <c r="V174" s="90"/>
      <c r="W174" s="90"/>
      <c r="X174" s="90"/>
      <c r="Y174" s="90"/>
      <c r="Z174" s="90"/>
      <c r="AA174" s="90"/>
      <c r="AB174" s="90"/>
      <c r="AC174" s="90"/>
      <c r="AD174" s="90"/>
      <c r="AE174" s="90"/>
      <c r="AF174" s="90"/>
      <c r="AG174" s="90"/>
      <c r="AH174" s="90"/>
      <c r="AI174" s="90"/>
      <c r="AJ174" s="90"/>
      <c r="AK174" s="90"/>
      <c r="AL174" s="90"/>
      <c r="AM174" s="90"/>
      <c r="AN174" s="90"/>
      <c r="AO174" s="90"/>
      <c r="AP174" s="90"/>
      <c r="AQ174" s="90"/>
      <c r="AR174" s="90"/>
      <c r="AS174" s="90"/>
      <c r="AT174" s="90"/>
      <c r="AU174" s="90"/>
      <c r="AV174" s="90"/>
      <c r="AW174" s="90"/>
      <c r="AX174" s="90"/>
      <c r="AY174" s="90"/>
      <c r="AZ174" s="90"/>
      <c r="BA174" s="90"/>
      <c r="BB174" s="90"/>
      <c r="BC174" s="90"/>
      <c r="BD174" s="90"/>
      <c r="BE174" s="90"/>
      <c r="BF174" s="90"/>
      <c r="BG174" s="90"/>
      <c r="BH174" s="90"/>
      <c r="BI174" s="90"/>
    </row>
    <row r="175" spans="1:61">
      <c r="A175" s="1"/>
      <c r="B175" s="1"/>
      <c r="C175" s="1"/>
      <c r="D175" s="1"/>
      <c r="E175" s="1"/>
      <c r="F175" s="1"/>
      <c r="G175" s="48"/>
      <c r="H175" s="48"/>
      <c r="I175" s="48"/>
      <c r="J175" s="48"/>
      <c r="K175" s="90"/>
      <c r="L175" s="90"/>
      <c r="M175" s="90"/>
      <c r="N175" s="90"/>
      <c r="O175" s="90"/>
      <c r="P175" s="90"/>
      <c r="Q175" s="90"/>
      <c r="R175" s="90"/>
      <c r="S175" s="90"/>
      <c r="T175" s="90"/>
      <c r="U175" s="90"/>
      <c r="V175" s="90"/>
      <c r="W175" s="90"/>
      <c r="X175" s="90"/>
      <c r="Y175" s="90"/>
      <c r="Z175" s="90"/>
      <c r="AA175" s="90"/>
      <c r="AB175" s="90"/>
      <c r="AC175" s="90"/>
      <c r="AD175" s="90"/>
      <c r="AE175" s="90"/>
      <c r="AF175" s="90"/>
      <c r="AG175" s="90"/>
      <c r="AH175" s="90"/>
      <c r="AI175" s="90"/>
      <c r="AJ175" s="90"/>
      <c r="AK175" s="90"/>
      <c r="AL175" s="90"/>
      <c r="AM175" s="90"/>
      <c r="AN175" s="90"/>
      <c r="AO175" s="90"/>
      <c r="AP175" s="90"/>
      <c r="AQ175" s="90"/>
      <c r="AR175" s="90"/>
      <c r="AS175" s="90"/>
      <c r="AT175" s="90"/>
      <c r="AU175" s="90"/>
      <c r="AV175" s="90"/>
      <c r="AW175" s="90"/>
      <c r="AX175" s="90"/>
      <c r="AY175" s="90"/>
      <c r="AZ175" s="90"/>
      <c r="BA175" s="90"/>
      <c r="BB175" s="90"/>
      <c r="BC175" s="90"/>
      <c r="BD175" s="90"/>
      <c r="BE175" s="90"/>
      <c r="BF175" s="90"/>
      <c r="BG175" s="90"/>
      <c r="BH175" s="90"/>
      <c r="BI175" s="90"/>
    </row>
    <row r="176" spans="1:61">
      <c r="A176" s="1"/>
      <c r="B176" s="1"/>
      <c r="C176" s="1"/>
      <c r="D176" s="1"/>
      <c r="E176" s="1"/>
      <c r="F176" s="1"/>
      <c r="G176" s="58"/>
      <c r="H176" s="58"/>
      <c r="I176" s="58"/>
      <c r="J176" s="58"/>
      <c r="K176" s="48"/>
      <c r="L176" s="48"/>
      <c r="M176" s="1"/>
      <c r="N176" s="1"/>
      <c r="O176" s="1"/>
      <c r="P176" s="1"/>
      <c r="Q176" s="1"/>
      <c r="R176" s="1"/>
      <c r="S176" s="1"/>
      <c r="T176" s="1"/>
    </row>
    <row r="177" spans="1:20">
      <c r="A177" s="1"/>
      <c r="B177" s="1"/>
      <c r="C177" s="1"/>
      <c r="D177" s="1"/>
      <c r="E177" s="1"/>
      <c r="F177" s="1"/>
      <c r="G177" s="58"/>
      <c r="H177" s="58"/>
      <c r="I177" s="58"/>
      <c r="J177" s="58"/>
      <c r="K177" s="48"/>
      <c r="L177" s="48"/>
      <c r="M177" s="1"/>
      <c r="N177" s="1"/>
      <c r="O177" s="1"/>
      <c r="P177" s="1"/>
      <c r="Q177" s="1"/>
      <c r="R177" s="1"/>
      <c r="S177" s="1"/>
      <c r="T177" s="1"/>
    </row>
    <row r="178" spans="1:20">
      <c r="G178" s="48"/>
      <c r="H178" s="48"/>
      <c r="I178" s="48"/>
      <c r="J178" s="48"/>
    </row>
    <row r="179" spans="1:20">
      <c r="G179" s="48"/>
      <c r="H179" s="48"/>
      <c r="I179" s="48"/>
      <c r="J179" s="48"/>
    </row>
    <row r="180" spans="1:20">
      <c r="G180" s="48"/>
      <c r="H180" s="48"/>
      <c r="I180" s="48"/>
      <c r="J180" s="48"/>
    </row>
    <row r="181" spans="1:20">
      <c r="G181" s="48"/>
      <c r="H181" s="48"/>
      <c r="I181" s="48"/>
      <c r="J181" s="48"/>
    </row>
  </sheetData>
  <sheetProtection sheet="1" deleteRows="0"/>
  <mergeCells count="563">
    <mergeCell ref="AV1:BK1"/>
    <mergeCell ref="AE2:AF2"/>
    <mergeCell ref="AH2:AI2"/>
    <mergeCell ref="AL2:AM2"/>
    <mergeCell ref="AV2:BK2"/>
    <mergeCell ref="BG3:BJ3"/>
    <mergeCell ref="AS6:AT6"/>
    <mergeCell ref="BF6:BG6"/>
    <mergeCell ref="G8:H8"/>
    <mergeCell ref="L8:M8"/>
    <mergeCell ref="P8:Q8"/>
    <mergeCell ref="AE8:AG8"/>
    <mergeCell ref="AI8:AK8"/>
    <mergeCell ref="AW8:AX8"/>
    <mergeCell ref="BJ8:BK8"/>
    <mergeCell ref="AE9:AG9"/>
    <mergeCell ref="AI9:AK9"/>
    <mergeCell ref="P10:Q10"/>
    <mergeCell ref="X10:Y10"/>
    <mergeCell ref="AW10:AX10"/>
    <mergeCell ref="BJ10:BK10"/>
    <mergeCell ref="Y13:BC13"/>
    <mergeCell ref="Y14:AE14"/>
    <mergeCell ref="AF14:AL14"/>
    <mergeCell ref="AM14:AS14"/>
    <mergeCell ref="AT14:AZ14"/>
    <mergeCell ref="BA14:BC14"/>
    <mergeCell ref="BD18:BE18"/>
    <mergeCell ref="BF18:BG18"/>
    <mergeCell ref="BD19:BE19"/>
    <mergeCell ref="BF19:BG19"/>
    <mergeCell ref="BD20:BE20"/>
    <mergeCell ref="BF20:BG20"/>
    <mergeCell ref="BD21:BE21"/>
    <mergeCell ref="BF21:BG21"/>
    <mergeCell ref="BD22:BE22"/>
    <mergeCell ref="BF22:BG22"/>
    <mergeCell ref="BD23:BE23"/>
    <mergeCell ref="BF23:BG23"/>
    <mergeCell ref="BD24:BE24"/>
    <mergeCell ref="BF24:BG24"/>
    <mergeCell ref="BD25:BE25"/>
    <mergeCell ref="BF25:BG25"/>
    <mergeCell ref="BD26:BE26"/>
    <mergeCell ref="BF26:BG26"/>
    <mergeCell ref="BD27:BE27"/>
    <mergeCell ref="BF27:BG27"/>
    <mergeCell ref="BD28:BE28"/>
    <mergeCell ref="BF28:BG28"/>
    <mergeCell ref="BD29:BE29"/>
    <mergeCell ref="BF29:BG29"/>
    <mergeCell ref="BD30:BE30"/>
    <mergeCell ref="BF30:BG30"/>
    <mergeCell ref="BD31:BE31"/>
    <mergeCell ref="BF31:BG31"/>
    <mergeCell ref="BD32:BE32"/>
    <mergeCell ref="BF32:BG32"/>
    <mergeCell ref="BD33:BE33"/>
    <mergeCell ref="BF33:BG33"/>
    <mergeCell ref="BD34:BE34"/>
    <mergeCell ref="BF34:BG34"/>
    <mergeCell ref="BD35:BE35"/>
    <mergeCell ref="BF35:BG35"/>
    <mergeCell ref="BD36:BE36"/>
    <mergeCell ref="BF36:BG36"/>
    <mergeCell ref="BD37:BE37"/>
    <mergeCell ref="BF37:BG37"/>
    <mergeCell ref="BD38:BE38"/>
    <mergeCell ref="BF38:BG38"/>
    <mergeCell ref="BD39:BE39"/>
    <mergeCell ref="BF39:BG39"/>
    <mergeCell ref="BD40:BE40"/>
    <mergeCell ref="BF40:BG40"/>
    <mergeCell ref="BD41:BE41"/>
    <mergeCell ref="BF41:BG41"/>
    <mergeCell ref="BD42:BE42"/>
    <mergeCell ref="BF42:BG42"/>
    <mergeCell ref="BD43:BE43"/>
    <mergeCell ref="BF43:BG43"/>
    <mergeCell ref="BD44:BE44"/>
    <mergeCell ref="BF44:BG44"/>
    <mergeCell ref="BD45:BE45"/>
    <mergeCell ref="BF45:BG45"/>
    <mergeCell ref="BD46:BE46"/>
    <mergeCell ref="BF46:BG46"/>
    <mergeCell ref="BD47:BE47"/>
    <mergeCell ref="BF47:BG47"/>
    <mergeCell ref="BD48:BE48"/>
    <mergeCell ref="BF48:BG48"/>
    <mergeCell ref="BD49:BE49"/>
    <mergeCell ref="BF49:BG49"/>
    <mergeCell ref="BD50:BE50"/>
    <mergeCell ref="BF50:BG50"/>
    <mergeCell ref="BD51:BE51"/>
    <mergeCell ref="BF51:BG51"/>
    <mergeCell ref="BD52:BE52"/>
    <mergeCell ref="BF52:BG52"/>
    <mergeCell ref="BD53:BE53"/>
    <mergeCell ref="BF53:BG53"/>
    <mergeCell ref="BD54:BE54"/>
    <mergeCell ref="BF54:BG54"/>
    <mergeCell ref="BD55:BE55"/>
    <mergeCell ref="BF55:BG55"/>
    <mergeCell ref="BD56:BE56"/>
    <mergeCell ref="BF56:BG56"/>
    <mergeCell ref="BD57:BE57"/>
    <mergeCell ref="BF57:BG57"/>
    <mergeCell ref="BD58:BE58"/>
    <mergeCell ref="BF58:BG58"/>
    <mergeCell ref="BD59:BE59"/>
    <mergeCell ref="BF59:BG59"/>
    <mergeCell ref="BD60:BE60"/>
    <mergeCell ref="BF60:BG60"/>
    <mergeCell ref="BD61:BE61"/>
    <mergeCell ref="BF61:BG61"/>
    <mergeCell ref="BD62:BE62"/>
    <mergeCell ref="BF62:BG62"/>
    <mergeCell ref="BD63:BE63"/>
    <mergeCell ref="BF63:BG63"/>
    <mergeCell ref="BD64:BE64"/>
    <mergeCell ref="BF64:BG64"/>
    <mergeCell ref="BD65:BE65"/>
    <mergeCell ref="BF65:BG65"/>
    <mergeCell ref="BD66:BE66"/>
    <mergeCell ref="BF66:BG66"/>
    <mergeCell ref="BD67:BE67"/>
    <mergeCell ref="BF67:BG67"/>
    <mergeCell ref="BD68:BE68"/>
    <mergeCell ref="BF68:BG68"/>
    <mergeCell ref="BD69:BE69"/>
    <mergeCell ref="BF69:BG69"/>
    <mergeCell ref="BD70:BE70"/>
    <mergeCell ref="BF70:BG70"/>
    <mergeCell ref="BD71:BE71"/>
    <mergeCell ref="BF71:BG71"/>
    <mergeCell ref="BD72:BE72"/>
    <mergeCell ref="BF72:BG72"/>
    <mergeCell ref="BD73:BE73"/>
    <mergeCell ref="BF73:BG73"/>
    <mergeCell ref="BD74:BE74"/>
    <mergeCell ref="BF74:BG74"/>
    <mergeCell ref="BD75:BE75"/>
    <mergeCell ref="BF75:BG75"/>
    <mergeCell ref="BD76:BE76"/>
    <mergeCell ref="BF76:BG76"/>
    <mergeCell ref="BD77:BE77"/>
    <mergeCell ref="BF77:BG77"/>
    <mergeCell ref="BD78:BE78"/>
    <mergeCell ref="BF78:BG78"/>
    <mergeCell ref="BD79:BE79"/>
    <mergeCell ref="BF79:BG79"/>
    <mergeCell ref="BD80:BE80"/>
    <mergeCell ref="BF80:BG80"/>
    <mergeCell ref="BD81:BE81"/>
    <mergeCell ref="BF81:BG81"/>
    <mergeCell ref="BD82:BE82"/>
    <mergeCell ref="BF82:BG82"/>
    <mergeCell ref="BD83:BE83"/>
    <mergeCell ref="BF83:BG83"/>
    <mergeCell ref="BD84:BE84"/>
    <mergeCell ref="BF84:BG84"/>
    <mergeCell ref="BD85:BE85"/>
    <mergeCell ref="BF85:BG85"/>
    <mergeCell ref="BD86:BE86"/>
    <mergeCell ref="BF86:BG86"/>
    <mergeCell ref="BD87:BE87"/>
    <mergeCell ref="BF87:BG87"/>
    <mergeCell ref="BD88:BE88"/>
    <mergeCell ref="BF88:BG88"/>
    <mergeCell ref="BD89:BE89"/>
    <mergeCell ref="BF89:BG89"/>
    <mergeCell ref="BD90:BE90"/>
    <mergeCell ref="BF90:BG90"/>
    <mergeCell ref="BD91:BE91"/>
    <mergeCell ref="BF91:BG91"/>
    <mergeCell ref="BD92:BE92"/>
    <mergeCell ref="BF92:BG92"/>
    <mergeCell ref="BD93:BE93"/>
    <mergeCell ref="BF93:BG93"/>
    <mergeCell ref="BD94:BE94"/>
    <mergeCell ref="BF94:BG94"/>
    <mergeCell ref="BD95:BE95"/>
    <mergeCell ref="BF95:BG95"/>
    <mergeCell ref="BD96:BE96"/>
    <mergeCell ref="BF96:BG96"/>
    <mergeCell ref="BD97:BE97"/>
    <mergeCell ref="BF97:BG97"/>
    <mergeCell ref="BD98:BE98"/>
    <mergeCell ref="BF98:BG98"/>
    <mergeCell ref="BD99:BE99"/>
    <mergeCell ref="BF99:BG99"/>
    <mergeCell ref="BD100:BE100"/>
    <mergeCell ref="BF100:BG100"/>
    <mergeCell ref="BD101:BE101"/>
    <mergeCell ref="BF101:BG101"/>
    <mergeCell ref="BD102:BE102"/>
    <mergeCell ref="BF102:BG102"/>
    <mergeCell ref="BD103:BE103"/>
    <mergeCell ref="BF103:BG103"/>
    <mergeCell ref="BD104:BE104"/>
    <mergeCell ref="BF104:BG104"/>
    <mergeCell ref="BD105:BE105"/>
    <mergeCell ref="BF105:BG105"/>
    <mergeCell ref="BD106:BE106"/>
    <mergeCell ref="BF106:BG106"/>
    <mergeCell ref="BD107:BE107"/>
    <mergeCell ref="BF107:BG107"/>
    <mergeCell ref="M111:P111"/>
    <mergeCell ref="T111:W111"/>
    <mergeCell ref="AE111:AH111"/>
    <mergeCell ref="AJ111:AM111"/>
    <mergeCell ref="M112:N112"/>
    <mergeCell ref="O112:P112"/>
    <mergeCell ref="T112:U112"/>
    <mergeCell ref="V112:W112"/>
    <mergeCell ref="AE112:AF112"/>
    <mergeCell ref="AG112:AH112"/>
    <mergeCell ref="AJ112:AK112"/>
    <mergeCell ref="AL112:AM112"/>
    <mergeCell ref="BC112:BF112"/>
    <mergeCell ref="K113:L113"/>
    <mergeCell ref="M113:N113"/>
    <mergeCell ref="O113:P113"/>
    <mergeCell ref="T113:U113"/>
    <mergeCell ref="V113:W113"/>
    <mergeCell ref="Y113:Z113"/>
    <mergeCell ref="AC113:AD113"/>
    <mergeCell ref="AE113:AF113"/>
    <mergeCell ref="AG113:AH113"/>
    <mergeCell ref="AJ113:AK113"/>
    <mergeCell ref="AL113:AM113"/>
    <mergeCell ref="AO113:AP113"/>
    <mergeCell ref="AS113:AV113"/>
    <mergeCell ref="AX113:BA113"/>
    <mergeCell ref="BC113:BF113"/>
    <mergeCell ref="K114:L114"/>
    <mergeCell ref="M114:N114"/>
    <mergeCell ref="O114:P114"/>
    <mergeCell ref="T114:U114"/>
    <mergeCell ref="V114:W114"/>
    <mergeCell ref="Y114:Z114"/>
    <mergeCell ref="AC114:AD114"/>
    <mergeCell ref="AE114:AF114"/>
    <mergeCell ref="AG114:AH114"/>
    <mergeCell ref="AJ114:AK114"/>
    <mergeCell ref="AL114:AM114"/>
    <mergeCell ref="AO114:AP114"/>
    <mergeCell ref="K115:L115"/>
    <mergeCell ref="M115:N115"/>
    <mergeCell ref="O115:P115"/>
    <mergeCell ref="T115:U115"/>
    <mergeCell ref="V115:W115"/>
    <mergeCell ref="Y115:Z115"/>
    <mergeCell ref="AC115:AD115"/>
    <mergeCell ref="AE115:AF115"/>
    <mergeCell ref="AG115:AH115"/>
    <mergeCell ref="AJ115:AK115"/>
    <mergeCell ref="AL115:AM115"/>
    <mergeCell ref="AO115:AP115"/>
    <mergeCell ref="K116:L116"/>
    <mergeCell ref="M116:N116"/>
    <mergeCell ref="O116:P116"/>
    <mergeCell ref="T116:U116"/>
    <mergeCell ref="V116:W116"/>
    <mergeCell ref="Y116:Z116"/>
    <mergeCell ref="AC116:AD116"/>
    <mergeCell ref="AE116:AF116"/>
    <mergeCell ref="AG116:AH116"/>
    <mergeCell ref="AJ116:AK116"/>
    <mergeCell ref="AL116:AM116"/>
    <mergeCell ref="AO116:AP116"/>
    <mergeCell ref="K117:L117"/>
    <mergeCell ref="M117:N117"/>
    <mergeCell ref="O117:P117"/>
    <mergeCell ref="T117:U117"/>
    <mergeCell ref="V117:W117"/>
    <mergeCell ref="Y117:Z117"/>
    <mergeCell ref="AC117:AD117"/>
    <mergeCell ref="AE117:AF117"/>
    <mergeCell ref="AG117:AH117"/>
    <mergeCell ref="AJ117:AK117"/>
    <mergeCell ref="AL117:AM117"/>
    <mergeCell ref="AO117:AP117"/>
    <mergeCell ref="AS117:AT117"/>
    <mergeCell ref="AU117:AX117"/>
    <mergeCell ref="AS118:AT118"/>
    <mergeCell ref="AU118:AX118"/>
    <mergeCell ref="AS119:AT119"/>
    <mergeCell ref="AU119:AX119"/>
    <mergeCell ref="AS120:AT120"/>
    <mergeCell ref="AU120:AX120"/>
    <mergeCell ref="AS121:AT121"/>
    <mergeCell ref="AU121:AX121"/>
    <mergeCell ref="K122:N122"/>
    <mergeCell ref="P122:U122"/>
    <mergeCell ref="W122:Z122"/>
    <mergeCell ref="AC122:AF122"/>
    <mergeCell ref="AH122:AK122"/>
    <mergeCell ref="AM122:AP122"/>
    <mergeCell ref="W125:Z125"/>
    <mergeCell ref="AM125:AP125"/>
    <mergeCell ref="W126:Z126"/>
    <mergeCell ref="AM126:AP126"/>
    <mergeCell ref="K127:N127"/>
    <mergeCell ref="P127:U127"/>
    <mergeCell ref="W127:Z127"/>
    <mergeCell ref="AC127:AF127"/>
    <mergeCell ref="AH127:AK127"/>
    <mergeCell ref="AM127:AP127"/>
    <mergeCell ref="A1:AB2"/>
    <mergeCell ref="B13:B17"/>
    <mergeCell ref="C13:C17"/>
    <mergeCell ref="D13:F17"/>
    <mergeCell ref="G13:H17"/>
    <mergeCell ref="I13:J17"/>
    <mergeCell ref="K13:N17"/>
    <mergeCell ref="O13:Q17"/>
    <mergeCell ref="T13:X17"/>
    <mergeCell ref="BD13:BE17"/>
    <mergeCell ref="BF13:BG17"/>
    <mergeCell ref="BH13:BL17"/>
    <mergeCell ref="B18:B20"/>
    <mergeCell ref="C18:C20"/>
    <mergeCell ref="D18:F20"/>
    <mergeCell ref="G18:H20"/>
    <mergeCell ref="I18:J20"/>
    <mergeCell ref="K18:N20"/>
    <mergeCell ref="O18:Q20"/>
    <mergeCell ref="BH18:BL20"/>
    <mergeCell ref="B21:B23"/>
    <mergeCell ref="C21:C23"/>
    <mergeCell ref="D21:F23"/>
    <mergeCell ref="G21:H23"/>
    <mergeCell ref="I21:J23"/>
    <mergeCell ref="K21:N23"/>
    <mergeCell ref="O21:Q23"/>
    <mergeCell ref="BH21:BL23"/>
    <mergeCell ref="B24:B26"/>
    <mergeCell ref="C24:C26"/>
    <mergeCell ref="D24:F26"/>
    <mergeCell ref="G24:H26"/>
    <mergeCell ref="I24:J26"/>
    <mergeCell ref="K24:N26"/>
    <mergeCell ref="O24:Q26"/>
    <mergeCell ref="BH24:BL26"/>
    <mergeCell ref="B27:B29"/>
    <mergeCell ref="C27:C29"/>
    <mergeCell ref="D27:F29"/>
    <mergeCell ref="G27:H29"/>
    <mergeCell ref="I27:J29"/>
    <mergeCell ref="K27:N29"/>
    <mergeCell ref="O27:Q29"/>
    <mergeCell ref="BH27:BL29"/>
    <mergeCell ref="B30:B32"/>
    <mergeCell ref="C30:C32"/>
    <mergeCell ref="D30:F32"/>
    <mergeCell ref="G30:H32"/>
    <mergeCell ref="I30:J32"/>
    <mergeCell ref="K30:N32"/>
    <mergeCell ref="O30:Q32"/>
    <mergeCell ref="BH30:BL32"/>
    <mergeCell ref="B33:B35"/>
    <mergeCell ref="C33:C35"/>
    <mergeCell ref="D33:F35"/>
    <mergeCell ref="G33:H35"/>
    <mergeCell ref="I33:J35"/>
    <mergeCell ref="K33:N35"/>
    <mergeCell ref="O33:Q35"/>
    <mergeCell ref="BH33:BL35"/>
    <mergeCell ref="B36:B38"/>
    <mergeCell ref="C36:C38"/>
    <mergeCell ref="D36:F38"/>
    <mergeCell ref="G36:H38"/>
    <mergeCell ref="I36:J38"/>
    <mergeCell ref="K36:N38"/>
    <mergeCell ref="O36:Q38"/>
    <mergeCell ref="BH36:BL38"/>
    <mergeCell ref="B39:B41"/>
    <mergeCell ref="C39:C41"/>
    <mergeCell ref="D39:F41"/>
    <mergeCell ref="G39:H41"/>
    <mergeCell ref="I39:J41"/>
    <mergeCell ref="K39:N41"/>
    <mergeCell ref="O39:Q41"/>
    <mergeCell ref="BH39:BL41"/>
    <mergeCell ref="B42:B44"/>
    <mergeCell ref="C42:C44"/>
    <mergeCell ref="D42:F44"/>
    <mergeCell ref="G42:H44"/>
    <mergeCell ref="I42:J44"/>
    <mergeCell ref="K42:N44"/>
    <mergeCell ref="O42:Q44"/>
    <mergeCell ref="BH42:BL44"/>
    <mergeCell ref="B45:B47"/>
    <mergeCell ref="C45:C47"/>
    <mergeCell ref="D45:F47"/>
    <mergeCell ref="G45:H47"/>
    <mergeCell ref="I45:J47"/>
    <mergeCell ref="K45:N47"/>
    <mergeCell ref="O45:Q47"/>
    <mergeCell ref="BH45:BL47"/>
    <mergeCell ref="B48:B50"/>
    <mergeCell ref="C48:C50"/>
    <mergeCell ref="D48:F50"/>
    <mergeCell ref="G48:H50"/>
    <mergeCell ref="I48:J50"/>
    <mergeCell ref="K48:N50"/>
    <mergeCell ref="O48:Q50"/>
    <mergeCell ref="BH48:BL50"/>
    <mergeCell ref="B51:B53"/>
    <mergeCell ref="C51:C53"/>
    <mergeCell ref="D51:F53"/>
    <mergeCell ref="G51:H53"/>
    <mergeCell ref="I51:J53"/>
    <mergeCell ref="K51:N53"/>
    <mergeCell ref="O51:Q53"/>
    <mergeCell ref="BH51:BL53"/>
    <mergeCell ref="B54:B56"/>
    <mergeCell ref="C54:C56"/>
    <mergeCell ref="D54:F56"/>
    <mergeCell ref="G54:H56"/>
    <mergeCell ref="I54:J56"/>
    <mergeCell ref="K54:N56"/>
    <mergeCell ref="O54:Q56"/>
    <mergeCell ref="BH54:BL56"/>
    <mergeCell ref="B57:B59"/>
    <mergeCell ref="C57:C59"/>
    <mergeCell ref="D57:F59"/>
    <mergeCell ref="G57:H59"/>
    <mergeCell ref="I57:J59"/>
    <mergeCell ref="K57:N59"/>
    <mergeCell ref="O57:Q59"/>
    <mergeCell ref="BH57:BL59"/>
    <mergeCell ref="B60:B62"/>
    <mergeCell ref="C60:C62"/>
    <mergeCell ref="D60:F62"/>
    <mergeCell ref="G60:H62"/>
    <mergeCell ref="I60:J62"/>
    <mergeCell ref="K60:N62"/>
    <mergeCell ref="O60:Q62"/>
    <mergeCell ref="BH60:BL62"/>
    <mergeCell ref="B63:B65"/>
    <mergeCell ref="C63:C65"/>
    <mergeCell ref="D63:F65"/>
    <mergeCell ref="G63:H65"/>
    <mergeCell ref="I63:J65"/>
    <mergeCell ref="K63:N65"/>
    <mergeCell ref="O63:Q65"/>
    <mergeCell ref="BH63:BL65"/>
    <mergeCell ref="B66:B68"/>
    <mergeCell ref="C66:C68"/>
    <mergeCell ref="D66:F68"/>
    <mergeCell ref="G66:H68"/>
    <mergeCell ref="I66:J68"/>
    <mergeCell ref="K66:N68"/>
    <mergeCell ref="O66:Q68"/>
    <mergeCell ref="BH66:BL68"/>
    <mergeCell ref="B69:B71"/>
    <mergeCell ref="C69:C71"/>
    <mergeCell ref="D69:F71"/>
    <mergeCell ref="G69:H71"/>
    <mergeCell ref="I69:J71"/>
    <mergeCell ref="K69:N71"/>
    <mergeCell ref="O69:Q71"/>
    <mergeCell ref="BH69:BL71"/>
    <mergeCell ref="B72:B74"/>
    <mergeCell ref="C72:C74"/>
    <mergeCell ref="D72:F74"/>
    <mergeCell ref="G72:H74"/>
    <mergeCell ref="I72:J74"/>
    <mergeCell ref="K72:N74"/>
    <mergeCell ref="O72:Q74"/>
    <mergeCell ref="BH72:BL74"/>
    <mergeCell ref="B75:B77"/>
    <mergeCell ref="C75:C77"/>
    <mergeCell ref="D75:F77"/>
    <mergeCell ref="G75:H77"/>
    <mergeCell ref="I75:J77"/>
    <mergeCell ref="K75:N77"/>
    <mergeCell ref="O75:Q77"/>
    <mergeCell ref="BH75:BL77"/>
    <mergeCell ref="B78:B80"/>
    <mergeCell ref="C78:C80"/>
    <mergeCell ref="D78:F80"/>
    <mergeCell ref="G78:H80"/>
    <mergeCell ref="I78:J80"/>
    <mergeCell ref="K78:N80"/>
    <mergeCell ref="O78:Q80"/>
    <mergeCell ref="BH78:BL80"/>
    <mergeCell ref="B81:B83"/>
    <mergeCell ref="C81:C83"/>
    <mergeCell ref="D81:F83"/>
    <mergeCell ref="G81:H83"/>
    <mergeCell ref="I81:J83"/>
    <mergeCell ref="K81:N83"/>
    <mergeCell ref="O81:Q83"/>
    <mergeCell ref="BH81:BL83"/>
    <mergeCell ref="B84:B86"/>
    <mergeCell ref="C84:C86"/>
    <mergeCell ref="D84:F86"/>
    <mergeCell ref="G84:H86"/>
    <mergeCell ref="I84:J86"/>
    <mergeCell ref="K84:N86"/>
    <mergeCell ref="O84:Q86"/>
    <mergeCell ref="BH84:BL86"/>
    <mergeCell ref="B87:B89"/>
    <mergeCell ref="C87:C89"/>
    <mergeCell ref="D87:F89"/>
    <mergeCell ref="G87:H89"/>
    <mergeCell ref="I87:J89"/>
    <mergeCell ref="K87:N89"/>
    <mergeCell ref="O87:Q89"/>
    <mergeCell ref="BH87:BL89"/>
    <mergeCell ref="B90:B92"/>
    <mergeCell ref="C90:C92"/>
    <mergeCell ref="D90:F92"/>
    <mergeCell ref="G90:H92"/>
    <mergeCell ref="I90:J92"/>
    <mergeCell ref="K90:N92"/>
    <mergeCell ref="O90:Q92"/>
    <mergeCell ref="BH90:BL92"/>
    <mergeCell ref="B93:B95"/>
    <mergeCell ref="C93:C95"/>
    <mergeCell ref="D93:F95"/>
    <mergeCell ref="G93:H95"/>
    <mergeCell ref="I93:J95"/>
    <mergeCell ref="K93:N95"/>
    <mergeCell ref="O93:Q95"/>
    <mergeCell ref="BH93:BL95"/>
    <mergeCell ref="B96:B98"/>
    <mergeCell ref="C96:C98"/>
    <mergeCell ref="D96:F98"/>
    <mergeCell ref="G96:H98"/>
    <mergeCell ref="I96:J98"/>
    <mergeCell ref="K96:N98"/>
    <mergeCell ref="O96:Q98"/>
    <mergeCell ref="BH96:BL98"/>
    <mergeCell ref="B99:B101"/>
    <mergeCell ref="C99:C101"/>
    <mergeCell ref="D99:F101"/>
    <mergeCell ref="G99:H101"/>
    <mergeCell ref="I99:J101"/>
    <mergeCell ref="K99:N101"/>
    <mergeCell ref="O99:Q101"/>
    <mergeCell ref="BH99:BL101"/>
    <mergeCell ref="B102:B104"/>
    <mergeCell ref="C102:C104"/>
    <mergeCell ref="D102:F104"/>
    <mergeCell ref="G102:H104"/>
    <mergeCell ref="I102:J104"/>
    <mergeCell ref="K102:N104"/>
    <mergeCell ref="O102:Q104"/>
    <mergeCell ref="BH102:BL104"/>
    <mergeCell ref="B105:B107"/>
    <mergeCell ref="C105:C107"/>
    <mergeCell ref="D105:F107"/>
    <mergeCell ref="G105:H107"/>
    <mergeCell ref="I105:J107"/>
    <mergeCell ref="K105:N107"/>
    <mergeCell ref="O105:Q107"/>
    <mergeCell ref="BH105:BL107"/>
    <mergeCell ref="K111:L112"/>
    <mergeCell ref="AC111:AD112"/>
  </mergeCells>
  <phoneticPr fontId="1"/>
  <conditionalFormatting sqref="Y108:BC109 AB112 Y112:Z112 Y118:AB119 AQ117:BC119 AQ114:BC115 Y110:AB110 AQ110:AR110 AT110:BC110 AQ112:AR113">
    <cfRule type="expression" dxfId="231" priority="215">
      <formula>OR(#REF!=$B107,#REF!=$B107)</formula>
    </cfRule>
  </conditionalFormatting>
  <conditionalFormatting sqref="AQ121:BC121">
    <cfRule type="expression" dxfId="230" priority="216">
      <formula>OR(#REF!=$B108,#REF!=$B108)</formula>
    </cfRule>
  </conditionalFormatting>
  <conditionalFormatting sqref="AQ116:BC116">
    <cfRule type="expression" dxfId="229" priority="217">
      <formula>OR(#REF!=$B108,#REF!=$B108)</formula>
    </cfRule>
  </conditionalFormatting>
  <conditionalFormatting sqref="AB111 Y111:Z111 Y120:AB120 AQ120:BC120 AQ111:BC111 AF20:BC20 Y23:BC23">
    <cfRule type="expression" dxfId="228" priority="218">
      <formula>OR(#REF!=$B18,#REF!=$B18)</formula>
    </cfRule>
  </conditionalFormatting>
  <conditionalFormatting sqref="AO112:AP112 AO118:AP119 AO110:AP110">
    <cfRule type="expression" dxfId="227" priority="211">
      <formula>OR(#REF!=$B109,#REF!=$B109)</formula>
    </cfRule>
  </conditionalFormatting>
  <conditionalFormatting sqref="AO111:AP111 AO120:AP120">
    <cfRule type="expression" dxfId="226" priority="214">
      <formula>OR(#REF!=$B109,#REF!=$B109)</formula>
    </cfRule>
  </conditionalFormatting>
  <conditionalFormatting sqref="Y26:AE26">
    <cfRule type="expression" dxfId="225" priority="180">
      <formula>OR(#REF!=$B25,#REF!=$B25)</formula>
    </cfRule>
  </conditionalFormatting>
  <conditionalFormatting sqref="AF26:AL26">
    <cfRule type="expression" dxfId="224" priority="179">
      <formula>OR(#REF!=$B25,#REF!=$B25)</formula>
    </cfRule>
  </conditionalFormatting>
  <conditionalFormatting sqref="AM26:AS26">
    <cfRule type="expression" dxfId="223" priority="178">
      <formula>OR(#REF!=$B25,#REF!=$B25)</formula>
    </cfRule>
  </conditionalFormatting>
  <conditionalFormatting sqref="AT26:AZ26">
    <cfRule type="expression" dxfId="222" priority="177">
      <formula>OR(#REF!=$B25,#REF!=$B25)</formula>
    </cfRule>
  </conditionalFormatting>
  <conditionalFormatting sqref="BA26:BC26">
    <cfRule type="expression" dxfId="221" priority="176">
      <formula>OR(#REF!=$B25,#REF!=$B25)</formula>
    </cfRule>
  </conditionalFormatting>
  <conditionalFormatting sqref="Y29:AE29">
    <cfRule type="expression" dxfId="220" priority="175">
      <formula>OR(#REF!=$B28,#REF!=$B28)</formula>
    </cfRule>
  </conditionalFormatting>
  <conditionalFormatting sqref="AF29:AL29">
    <cfRule type="expression" dxfId="219" priority="174">
      <formula>OR(#REF!=$B28,#REF!=$B28)</formula>
    </cfRule>
  </conditionalFormatting>
  <conditionalFormatting sqref="AM29:AS29">
    <cfRule type="expression" dxfId="218" priority="173">
      <formula>OR(#REF!=$B28,#REF!=$B28)</formula>
    </cfRule>
  </conditionalFormatting>
  <conditionalFormatting sqref="AT29:AZ29">
    <cfRule type="expression" dxfId="217" priority="172">
      <formula>OR(#REF!=$B28,#REF!=$B28)</formula>
    </cfRule>
  </conditionalFormatting>
  <conditionalFormatting sqref="BA29:BC29">
    <cfRule type="expression" dxfId="216" priority="171">
      <formula>OR(#REF!=$B28,#REF!=$B28)</formula>
    </cfRule>
  </conditionalFormatting>
  <conditionalFormatting sqref="Y32:AE32">
    <cfRule type="expression" dxfId="215" priority="170">
      <formula>OR(#REF!=$B31,#REF!=$B31)</formula>
    </cfRule>
  </conditionalFormatting>
  <conditionalFormatting sqref="AF32:AL32">
    <cfRule type="expression" dxfId="214" priority="169">
      <formula>OR(#REF!=$B31,#REF!=$B31)</formula>
    </cfRule>
  </conditionalFormatting>
  <conditionalFormatting sqref="AM32:AS32">
    <cfRule type="expression" dxfId="213" priority="168">
      <formula>OR(#REF!=$B31,#REF!=$B31)</formula>
    </cfRule>
  </conditionalFormatting>
  <conditionalFormatting sqref="AT32:AZ32">
    <cfRule type="expression" dxfId="212" priority="167">
      <formula>OR(#REF!=$B31,#REF!=$B31)</formula>
    </cfRule>
  </conditionalFormatting>
  <conditionalFormatting sqref="BA32:BC32">
    <cfRule type="expression" dxfId="211" priority="166">
      <formula>OR(#REF!=$B31,#REF!=$B31)</formula>
    </cfRule>
  </conditionalFormatting>
  <conditionalFormatting sqref="Y35:AE35">
    <cfRule type="expression" dxfId="210" priority="165">
      <formula>OR(#REF!=$B34,#REF!=$B34)</formula>
    </cfRule>
  </conditionalFormatting>
  <conditionalFormatting sqref="AF35:AL35">
    <cfRule type="expression" dxfId="209" priority="164">
      <formula>OR(#REF!=$B34,#REF!=$B34)</formula>
    </cfRule>
  </conditionalFormatting>
  <conditionalFormatting sqref="AM35:AS35">
    <cfRule type="expression" dxfId="208" priority="163">
      <formula>OR(#REF!=$B34,#REF!=$B34)</formula>
    </cfRule>
  </conditionalFormatting>
  <conditionalFormatting sqref="AT35:AZ35">
    <cfRule type="expression" dxfId="207" priority="162">
      <formula>OR(#REF!=$B34,#REF!=$B34)</formula>
    </cfRule>
  </conditionalFormatting>
  <conditionalFormatting sqref="BA35:BC35">
    <cfRule type="expression" dxfId="206" priority="161">
      <formula>OR(#REF!=$B34,#REF!=$B34)</formula>
    </cfRule>
  </conditionalFormatting>
  <conditionalFormatting sqref="Y38:AE38">
    <cfRule type="expression" dxfId="205" priority="160">
      <formula>OR(#REF!=$B37,#REF!=$B37)</formula>
    </cfRule>
  </conditionalFormatting>
  <conditionalFormatting sqref="AF38:AL38">
    <cfRule type="expression" dxfId="204" priority="159">
      <formula>OR(#REF!=$B37,#REF!=$B37)</formula>
    </cfRule>
  </conditionalFormatting>
  <conditionalFormatting sqref="AM38:AS38">
    <cfRule type="expression" dxfId="203" priority="158">
      <formula>OR(#REF!=$B37,#REF!=$B37)</formula>
    </cfRule>
  </conditionalFormatting>
  <conditionalFormatting sqref="AT38:AZ38">
    <cfRule type="expression" dxfId="202" priority="157">
      <formula>OR(#REF!=$B37,#REF!=$B37)</formula>
    </cfRule>
  </conditionalFormatting>
  <conditionalFormatting sqref="BA38:BC38">
    <cfRule type="expression" dxfId="201" priority="156">
      <formula>OR(#REF!=$B37,#REF!=$B37)</formula>
    </cfRule>
  </conditionalFormatting>
  <conditionalFormatting sqref="Y41:AE41">
    <cfRule type="expression" dxfId="200" priority="155">
      <formula>OR(#REF!=$B40,#REF!=$B40)</formula>
    </cfRule>
  </conditionalFormatting>
  <conditionalFormatting sqref="AF41:AL41">
    <cfRule type="expression" dxfId="199" priority="154">
      <formula>OR(#REF!=$B40,#REF!=$B40)</formula>
    </cfRule>
  </conditionalFormatting>
  <conditionalFormatting sqref="AM41:AS41">
    <cfRule type="expression" dxfId="198" priority="153">
      <formula>OR(#REF!=$B40,#REF!=$B40)</formula>
    </cfRule>
  </conditionalFormatting>
  <conditionalFormatting sqref="AT41:AZ41">
    <cfRule type="expression" dxfId="197" priority="152">
      <formula>OR(#REF!=$B40,#REF!=$B40)</formula>
    </cfRule>
  </conditionalFormatting>
  <conditionalFormatting sqref="BA41:BC41">
    <cfRule type="expression" dxfId="196" priority="151">
      <formula>OR(#REF!=$B40,#REF!=$B40)</formula>
    </cfRule>
  </conditionalFormatting>
  <conditionalFormatting sqref="Y44:AE44">
    <cfRule type="expression" dxfId="195" priority="150">
      <formula>OR(#REF!=$B43,#REF!=$B43)</formula>
    </cfRule>
  </conditionalFormatting>
  <conditionalFormatting sqref="AF44:AL44">
    <cfRule type="expression" dxfId="194" priority="149">
      <formula>OR(#REF!=$B43,#REF!=$B43)</formula>
    </cfRule>
  </conditionalFormatting>
  <conditionalFormatting sqref="AM44:AS44">
    <cfRule type="expression" dxfId="193" priority="148">
      <formula>OR(#REF!=$B43,#REF!=$B43)</formula>
    </cfRule>
  </conditionalFormatting>
  <conditionalFormatting sqref="AT44:AZ44">
    <cfRule type="expression" dxfId="192" priority="147">
      <formula>OR(#REF!=$B43,#REF!=$B43)</formula>
    </cfRule>
  </conditionalFormatting>
  <conditionalFormatting sqref="BA44:BC44">
    <cfRule type="expression" dxfId="191" priority="146">
      <formula>OR(#REF!=$B43,#REF!=$B43)</formula>
    </cfRule>
  </conditionalFormatting>
  <conditionalFormatting sqref="Y47:AE47">
    <cfRule type="expression" dxfId="190" priority="145">
      <formula>OR(#REF!=$B46,#REF!=$B46)</formula>
    </cfRule>
  </conditionalFormatting>
  <conditionalFormatting sqref="AF47:AL47">
    <cfRule type="expression" dxfId="189" priority="144">
      <formula>OR(#REF!=$B46,#REF!=$B46)</formula>
    </cfRule>
  </conditionalFormatting>
  <conditionalFormatting sqref="AM47:AS47">
    <cfRule type="expression" dxfId="188" priority="143">
      <formula>OR(#REF!=$B46,#REF!=$B46)</formula>
    </cfRule>
  </conditionalFormatting>
  <conditionalFormatting sqref="AT47:AZ47">
    <cfRule type="expression" dxfId="187" priority="142">
      <formula>OR(#REF!=$B46,#REF!=$B46)</formula>
    </cfRule>
  </conditionalFormatting>
  <conditionalFormatting sqref="BA47:BC47">
    <cfRule type="expression" dxfId="186" priority="141">
      <formula>OR(#REF!=$B46,#REF!=$B46)</formula>
    </cfRule>
  </conditionalFormatting>
  <conditionalFormatting sqref="Y50:AE50">
    <cfRule type="expression" dxfId="185" priority="140">
      <formula>OR(#REF!=$B49,#REF!=$B49)</formula>
    </cfRule>
  </conditionalFormatting>
  <conditionalFormatting sqref="AF50:AL50">
    <cfRule type="expression" dxfId="184" priority="139">
      <formula>OR(#REF!=$B49,#REF!=$B49)</formula>
    </cfRule>
  </conditionalFormatting>
  <conditionalFormatting sqref="AM50:AS50">
    <cfRule type="expression" dxfId="183" priority="138">
      <formula>OR(#REF!=$B49,#REF!=$B49)</formula>
    </cfRule>
  </conditionalFormatting>
  <conditionalFormatting sqref="AT50:AZ50">
    <cfRule type="expression" dxfId="182" priority="137">
      <formula>OR(#REF!=$B49,#REF!=$B49)</formula>
    </cfRule>
  </conditionalFormatting>
  <conditionalFormatting sqref="BA50:BC50">
    <cfRule type="expression" dxfId="181" priority="136">
      <formula>OR(#REF!=$B49,#REF!=$B49)</formula>
    </cfRule>
  </conditionalFormatting>
  <conditionalFormatting sqref="Y53:AE53">
    <cfRule type="expression" dxfId="180" priority="105">
      <formula>OR(#REF!=$B52,#REF!=$B52)</formula>
    </cfRule>
  </conditionalFormatting>
  <conditionalFormatting sqref="AF53:AL53">
    <cfRule type="expression" dxfId="179" priority="104">
      <formula>OR(#REF!=$B52,#REF!=$B52)</formula>
    </cfRule>
  </conditionalFormatting>
  <conditionalFormatting sqref="AM53:AS53">
    <cfRule type="expression" dxfId="178" priority="103">
      <formula>OR(#REF!=$B52,#REF!=$B52)</formula>
    </cfRule>
  </conditionalFormatting>
  <conditionalFormatting sqref="AT53:AZ53">
    <cfRule type="expression" dxfId="177" priority="102">
      <formula>OR(#REF!=$B52,#REF!=$B52)</formula>
    </cfRule>
  </conditionalFormatting>
  <conditionalFormatting sqref="BA53:BC53">
    <cfRule type="expression" dxfId="176" priority="101">
      <formula>OR(#REF!=$B52,#REF!=$B52)</formula>
    </cfRule>
  </conditionalFormatting>
  <conditionalFormatting sqref="Y56:AE56">
    <cfRule type="expression" dxfId="175" priority="100">
      <formula>OR(#REF!=$B55,#REF!=$B55)</formula>
    </cfRule>
  </conditionalFormatting>
  <conditionalFormatting sqref="AF56:AL56">
    <cfRule type="expression" dxfId="174" priority="99">
      <formula>OR(#REF!=$B55,#REF!=$B55)</formula>
    </cfRule>
  </conditionalFormatting>
  <conditionalFormatting sqref="AM56:AS56">
    <cfRule type="expression" dxfId="173" priority="98">
      <formula>OR(#REF!=$B55,#REF!=$B55)</formula>
    </cfRule>
  </conditionalFormatting>
  <conditionalFormatting sqref="AT56:AZ56">
    <cfRule type="expression" dxfId="172" priority="97">
      <formula>OR(#REF!=$B55,#REF!=$B55)</formula>
    </cfRule>
  </conditionalFormatting>
  <conditionalFormatting sqref="BA56:BC56">
    <cfRule type="expression" dxfId="171" priority="96">
      <formula>OR(#REF!=$B55,#REF!=$B55)</formula>
    </cfRule>
  </conditionalFormatting>
  <conditionalFormatting sqref="Y59:AE59">
    <cfRule type="expression" dxfId="170" priority="95">
      <formula>OR(#REF!=$B58,#REF!=$B58)</formula>
    </cfRule>
  </conditionalFormatting>
  <conditionalFormatting sqref="AF59:AL59">
    <cfRule type="expression" dxfId="169" priority="94">
      <formula>OR(#REF!=$B58,#REF!=$B58)</formula>
    </cfRule>
  </conditionalFormatting>
  <conditionalFormatting sqref="AM59:AS59">
    <cfRule type="expression" dxfId="168" priority="93">
      <formula>OR(#REF!=$B58,#REF!=$B58)</formula>
    </cfRule>
  </conditionalFormatting>
  <conditionalFormatting sqref="AT59:AZ59">
    <cfRule type="expression" dxfId="167" priority="92">
      <formula>OR(#REF!=$B58,#REF!=$B58)</formula>
    </cfRule>
  </conditionalFormatting>
  <conditionalFormatting sqref="BA59:BC59">
    <cfRule type="expression" dxfId="166" priority="91">
      <formula>OR(#REF!=$B58,#REF!=$B58)</formula>
    </cfRule>
  </conditionalFormatting>
  <conditionalFormatting sqref="Y62:AE62">
    <cfRule type="expression" dxfId="165" priority="90">
      <formula>OR(#REF!=$B61,#REF!=$B61)</formula>
    </cfRule>
  </conditionalFormatting>
  <conditionalFormatting sqref="AF62:AL62">
    <cfRule type="expression" dxfId="164" priority="89">
      <formula>OR(#REF!=$B61,#REF!=$B61)</formula>
    </cfRule>
  </conditionalFormatting>
  <conditionalFormatting sqref="AM62:AS62">
    <cfRule type="expression" dxfId="163" priority="88">
      <formula>OR(#REF!=$B61,#REF!=$B61)</formula>
    </cfRule>
  </conditionalFormatting>
  <conditionalFormatting sqref="AT62:AZ62">
    <cfRule type="expression" dxfId="162" priority="87">
      <formula>OR(#REF!=$B61,#REF!=$B61)</formula>
    </cfRule>
  </conditionalFormatting>
  <conditionalFormatting sqref="BA62:BC62">
    <cfRule type="expression" dxfId="161" priority="86">
      <formula>OR(#REF!=$B61,#REF!=$B61)</formula>
    </cfRule>
  </conditionalFormatting>
  <conditionalFormatting sqref="Y65:AE65">
    <cfRule type="expression" dxfId="160" priority="85">
      <formula>OR(#REF!=$B64,#REF!=$B64)</formula>
    </cfRule>
  </conditionalFormatting>
  <conditionalFormatting sqref="AF65:AL65">
    <cfRule type="expression" dxfId="159" priority="84">
      <formula>OR(#REF!=$B64,#REF!=$B64)</formula>
    </cfRule>
  </conditionalFormatting>
  <conditionalFormatting sqref="AM65:AS65">
    <cfRule type="expression" dxfId="158" priority="83">
      <formula>OR(#REF!=$B64,#REF!=$B64)</formula>
    </cfRule>
  </conditionalFormatting>
  <conditionalFormatting sqref="AT65:AZ65">
    <cfRule type="expression" dxfId="157" priority="82">
      <formula>OR(#REF!=$B64,#REF!=$B64)</formula>
    </cfRule>
  </conditionalFormatting>
  <conditionalFormatting sqref="BA65:BC65">
    <cfRule type="expression" dxfId="156" priority="81">
      <formula>OR(#REF!=$B64,#REF!=$B64)</formula>
    </cfRule>
  </conditionalFormatting>
  <conditionalFormatting sqref="Y68:AE68">
    <cfRule type="expression" dxfId="155" priority="80">
      <formula>OR(#REF!=$B67,#REF!=$B67)</formula>
    </cfRule>
  </conditionalFormatting>
  <conditionalFormatting sqref="AF68:AL68">
    <cfRule type="expression" dxfId="154" priority="79">
      <formula>OR(#REF!=$B67,#REF!=$B67)</formula>
    </cfRule>
  </conditionalFormatting>
  <conditionalFormatting sqref="AM68:AS68">
    <cfRule type="expression" dxfId="153" priority="78">
      <formula>OR(#REF!=$B67,#REF!=$B67)</formula>
    </cfRule>
  </conditionalFormatting>
  <conditionalFormatting sqref="AT68:AZ68">
    <cfRule type="expression" dxfId="152" priority="77">
      <formula>OR(#REF!=$B67,#REF!=$B67)</formula>
    </cfRule>
  </conditionalFormatting>
  <conditionalFormatting sqref="BA68:BC68">
    <cfRule type="expression" dxfId="151" priority="76">
      <formula>OR(#REF!=$B67,#REF!=$B67)</formula>
    </cfRule>
  </conditionalFormatting>
  <conditionalFormatting sqref="Y71:AE71">
    <cfRule type="expression" dxfId="150" priority="75">
      <formula>OR(#REF!=$B70,#REF!=$B70)</formula>
    </cfRule>
  </conditionalFormatting>
  <conditionalFormatting sqref="AF71:AL71">
    <cfRule type="expression" dxfId="149" priority="74">
      <formula>OR(#REF!=$B70,#REF!=$B70)</formula>
    </cfRule>
  </conditionalFormatting>
  <conditionalFormatting sqref="AM71:AS71">
    <cfRule type="expression" dxfId="148" priority="73">
      <formula>OR(#REF!=$B70,#REF!=$B70)</formula>
    </cfRule>
  </conditionalFormatting>
  <conditionalFormatting sqref="AT71:AZ71">
    <cfRule type="expression" dxfId="147" priority="72">
      <formula>OR(#REF!=$B70,#REF!=$B70)</formula>
    </cfRule>
  </conditionalFormatting>
  <conditionalFormatting sqref="BA71:BC71">
    <cfRule type="expression" dxfId="146" priority="71">
      <formula>OR(#REF!=$B70,#REF!=$B70)</formula>
    </cfRule>
  </conditionalFormatting>
  <conditionalFormatting sqref="Y74:AE74">
    <cfRule type="expression" dxfId="145" priority="70">
      <formula>OR(#REF!=$B73,#REF!=$B73)</formula>
    </cfRule>
  </conditionalFormatting>
  <conditionalFormatting sqref="AF74:AL74">
    <cfRule type="expression" dxfId="144" priority="69">
      <formula>OR(#REF!=$B73,#REF!=$B73)</formula>
    </cfRule>
  </conditionalFormatting>
  <conditionalFormatting sqref="AM74:AS74">
    <cfRule type="expression" dxfId="143" priority="68">
      <formula>OR(#REF!=$B73,#REF!=$B73)</formula>
    </cfRule>
  </conditionalFormatting>
  <conditionalFormatting sqref="AT74:AZ74">
    <cfRule type="expression" dxfId="142" priority="67">
      <formula>OR(#REF!=$B73,#REF!=$B73)</formula>
    </cfRule>
  </conditionalFormatting>
  <conditionalFormatting sqref="BA74:BC74">
    <cfRule type="expression" dxfId="141" priority="66">
      <formula>OR(#REF!=$B73,#REF!=$B73)</formula>
    </cfRule>
  </conditionalFormatting>
  <conditionalFormatting sqref="Y77:AE77">
    <cfRule type="expression" dxfId="140" priority="65">
      <formula>OR(#REF!=$B76,#REF!=$B76)</formula>
    </cfRule>
  </conditionalFormatting>
  <conditionalFormatting sqref="AF77:AL77">
    <cfRule type="expression" dxfId="139" priority="64">
      <formula>OR(#REF!=$B76,#REF!=$B76)</formula>
    </cfRule>
  </conditionalFormatting>
  <conditionalFormatting sqref="AM77:AS77">
    <cfRule type="expression" dxfId="138" priority="63">
      <formula>OR(#REF!=$B76,#REF!=$B76)</formula>
    </cfRule>
  </conditionalFormatting>
  <conditionalFormatting sqref="AT77:AZ77">
    <cfRule type="expression" dxfId="137" priority="62">
      <formula>OR(#REF!=$B76,#REF!=$B76)</formula>
    </cfRule>
  </conditionalFormatting>
  <conditionalFormatting sqref="BA77:BC77">
    <cfRule type="expression" dxfId="136" priority="61">
      <formula>OR(#REF!=$B76,#REF!=$B76)</formula>
    </cfRule>
  </conditionalFormatting>
  <conditionalFormatting sqref="Y80:AE80">
    <cfRule type="expression" dxfId="135" priority="60">
      <formula>OR(#REF!=$B79,#REF!=$B79)</formula>
    </cfRule>
  </conditionalFormatting>
  <conditionalFormatting sqref="AF80:AL80">
    <cfRule type="expression" dxfId="134" priority="59">
      <formula>OR(#REF!=$B79,#REF!=$B79)</formula>
    </cfRule>
  </conditionalFormatting>
  <conditionalFormatting sqref="AM80:AS80">
    <cfRule type="expression" dxfId="133" priority="58">
      <formula>OR(#REF!=$B79,#REF!=$B79)</formula>
    </cfRule>
  </conditionalFormatting>
  <conditionalFormatting sqref="AT80:AZ80">
    <cfRule type="expression" dxfId="132" priority="57">
      <formula>OR(#REF!=$B79,#REF!=$B79)</formula>
    </cfRule>
  </conditionalFormatting>
  <conditionalFormatting sqref="BA80:BC80">
    <cfRule type="expression" dxfId="131" priority="56">
      <formula>OR(#REF!=$B79,#REF!=$B79)</formula>
    </cfRule>
  </conditionalFormatting>
  <conditionalFormatting sqref="Y83:AE83">
    <cfRule type="expression" dxfId="130" priority="55">
      <formula>OR(#REF!=$B82,#REF!=$B82)</formula>
    </cfRule>
  </conditionalFormatting>
  <conditionalFormatting sqref="AF83:AL83">
    <cfRule type="expression" dxfId="129" priority="54">
      <formula>OR(#REF!=$B82,#REF!=$B82)</formula>
    </cfRule>
  </conditionalFormatting>
  <conditionalFormatting sqref="AM83:AS83">
    <cfRule type="expression" dxfId="128" priority="53">
      <formula>OR(#REF!=$B82,#REF!=$B82)</formula>
    </cfRule>
  </conditionalFormatting>
  <conditionalFormatting sqref="AT83:AZ83">
    <cfRule type="expression" dxfId="127" priority="52">
      <formula>OR(#REF!=$B82,#REF!=$B82)</formula>
    </cfRule>
  </conditionalFormatting>
  <conditionalFormatting sqref="BA83:BC83">
    <cfRule type="expression" dxfId="126" priority="51">
      <formula>OR(#REF!=$B82,#REF!=$B82)</formula>
    </cfRule>
  </conditionalFormatting>
  <conditionalFormatting sqref="Y86:AE86">
    <cfRule type="expression" dxfId="125" priority="50">
      <formula>OR(#REF!=$B85,#REF!=$B85)</formula>
    </cfRule>
  </conditionalFormatting>
  <conditionalFormatting sqref="AF86:AL86">
    <cfRule type="expression" dxfId="124" priority="49">
      <formula>OR(#REF!=$B85,#REF!=$B85)</formula>
    </cfRule>
  </conditionalFormatting>
  <conditionalFormatting sqref="AM86:AS86">
    <cfRule type="expression" dxfId="123" priority="48">
      <formula>OR(#REF!=$B85,#REF!=$B85)</formula>
    </cfRule>
  </conditionalFormatting>
  <conditionalFormatting sqref="AT86:AZ86">
    <cfRule type="expression" dxfId="122" priority="47">
      <formula>OR(#REF!=$B85,#REF!=$B85)</formula>
    </cfRule>
  </conditionalFormatting>
  <conditionalFormatting sqref="BA86:BC86">
    <cfRule type="expression" dxfId="121" priority="46">
      <formula>OR(#REF!=$B85,#REF!=$B85)</formula>
    </cfRule>
  </conditionalFormatting>
  <conditionalFormatting sqref="Y89:AE89">
    <cfRule type="expression" dxfId="120" priority="45">
      <formula>OR(#REF!=$B88,#REF!=$B88)</formula>
    </cfRule>
  </conditionalFormatting>
  <conditionalFormatting sqref="AF89:AL89">
    <cfRule type="expression" dxfId="119" priority="44">
      <formula>OR(#REF!=$B88,#REF!=$B88)</formula>
    </cfRule>
  </conditionalFormatting>
  <conditionalFormatting sqref="AM89:AS89">
    <cfRule type="expression" dxfId="118" priority="43">
      <formula>OR(#REF!=$B88,#REF!=$B88)</formula>
    </cfRule>
  </conditionalFormatting>
  <conditionalFormatting sqref="AT89:AZ89">
    <cfRule type="expression" dxfId="117" priority="42">
      <formula>OR(#REF!=$B88,#REF!=$B88)</formula>
    </cfRule>
  </conditionalFormatting>
  <conditionalFormatting sqref="BA89:BC89">
    <cfRule type="expression" dxfId="116" priority="41">
      <formula>OR(#REF!=$B88,#REF!=$B88)</formula>
    </cfRule>
  </conditionalFormatting>
  <conditionalFormatting sqref="Y92:AE92">
    <cfRule type="expression" dxfId="115" priority="40">
      <formula>OR(#REF!=$B91,#REF!=$B91)</formula>
    </cfRule>
  </conditionalFormatting>
  <conditionalFormatting sqref="AF92:AL92">
    <cfRule type="expression" dxfId="114" priority="39">
      <formula>OR(#REF!=$B91,#REF!=$B91)</formula>
    </cfRule>
  </conditionalFormatting>
  <conditionalFormatting sqref="AM92:AS92">
    <cfRule type="expression" dxfId="113" priority="38">
      <formula>OR(#REF!=$B91,#REF!=$B91)</formula>
    </cfRule>
  </conditionalFormatting>
  <conditionalFormatting sqref="AT92:AZ92">
    <cfRule type="expression" dxfId="112" priority="37">
      <formula>OR(#REF!=$B91,#REF!=$B91)</formula>
    </cfRule>
  </conditionalFormatting>
  <conditionalFormatting sqref="BA92:BC92">
    <cfRule type="expression" dxfId="111" priority="36">
      <formula>OR(#REF!=$B91,#REF!=$B91)</formula>
    </cfRule>
  </conditionalFormatting>
  <conditionalFormatting sqref="Y95:AE95">
    <cfRule type="expression" dxfId="110" priority="35">
      <formula>OR(#REF!=$B94,#REF!=$B94)</formula>
    </cfRule>
  </conditionalFormatting>
  <conditionalFormatting sqref="AF95:AL95">
    <cfRule type="expression" dxfId="109" priority="34">
      <formula>OR(#REF!=$B94,#REF!=$B94)</formula>
    </cfRule>
  </conditionalFormatting>
  <conditionalFormatting sqref="AM95:AS95">
    <cfRule type="expression" dxfId="108" priority="33">
      <formula>OR(#REF!=$B94,#REF!=$B94)</formula>
    </cfRule>
  </conditionalFormatting>
  <conditionalFormatting sqref="AT95:AZ95">
    <cfRule type="expression" dxfId="107" priority="32">
      <formula>OR(#REF!=$B94,#REF!=$B94)</formula>
    </cfRule>
  </conditionalFormatting>
  <conditionalFormatting sqref="BA95:BC95">
    <cfRule type="expression" dxfId="106" priority="31">
      <formula>OR(#REF!=$B94,#REF!=$B94)</formula>
    </cfRule>
  </conditionalFormatting>
  <conditionalFormatting sqref="Y98:AE98">
    <cfRule type="expression" dxfId="105" priority="30">
      <formula>OR(#REF!=$B97,#REF!=$B97)</formula>
    </cfRule>
  </conditionalFormatting>
  <conditionalFormatting sqref="AF98:AL98">
    <cfRule type="expression" dxfId="104" priority="29">
      <formula>OR(#REF!=$B97,#REF!=$B97)</formula>
    </cfRule>
  </conditionalFormatting>
  <conditionalFormatting sqref="AM98:AS98">
    <cfRule type="expression" dxfId="103" priority="28">
      <formula>OR(#REF!=$B97,#REF!=$B97)</formula>
    </cfRule>
  </conditionalFormatting>
  <conditionalFormatting sqref="AT98:AZ98">
    <cfRule type="expression" dxfId="102" priority="27">
      <formula>OR(#REF!=$B97,#REF!=$B97)</formula>
    </cfRule>
  </conditionalFormatting>
  <conditionalFormatting sqref="BA98:BC98">
    <cfRule type="expression" dxfId="101" priority="26">
      <formula>OR(#REF!=$B97,#REF!=$B97)</formula>
    </cfRule>
  </conditionalFormatting>
  <conditionalFormatting sqref="Y101:AE101">
    <cfRule type="expression" dxfId="100" priority="25">
      <formula>OR(#REF!=$B100,#REF!=$B100)</formula>
    </cfRule>
  </conditionalFormatting>
  <conditionalFormatting sqref="AF101:AL101">
    <cfRule type="expression" dxfId="99" priority="24">
      <formula>OR(#REF!=$B100,#REF!=$B100)</formula>
    </cfRule>
  </conditionalFormatting>
  <conditionalFormatting sqref="AM101:AS101">
    <cfRule type="expression" dxfId="98" priority="23">
      <formula>OR(#REF!=$B100,#REF!=$B100)</formula>
    </cfRule>
  </conditionalFormatting>
  <conditionalFormatting sqref="AT101:AZ101">
    <cfRule type="expression" dxfId="97" priority="22">
      <formula>OR(#REF!=$B100,#REF!=$B100)</formula>
    </cfRule>
  </conditionalFormatting>
  <conditionalFormatting sqref="BA101:BC101">
    <cfRule type="expression" dxfId="96" priority="21">
      <formula>OR(#REF!=$B100,#REF!=$B100)</formula>
    </cfRule>
  </conditionalFormatting>
  <conditionalFormatting sqref="Y104:AE104">
    <cfRule type="expression" dxfId="95" priority="20">
      <formula>OR(#REF!=$B103,#REF!=$B103)</formula>
    </cfRule>
  </conditionalFormatting>
  <conditionalFormatting sqref="AF104:AL104">
    <cfRule type="expression" dxfId="94" priority="19">
      <formula>OR(#REF!=$B103,#REF!=$B103)</formula>
    </cfRule>
  </conditionalFormatting>
  <conditionalFormatting sqref="AM104:AS104">
    <cfRule type="expression" dxfId="93" priority="18">
      <formula>OR(#REF!=$B103,#REF!=$B103)</formula>
    </cfRule>
  </conditionalFormatting>
  <conditionalFormatting sqref="AT104:AZ104">
    <cfRule type="expression" dxfId="92" priority="17">
      <formula>OR(#REF!=$B103,#REF!=$B103)</formula>
    </cfRule>
  </conditionalFormatting>
  <conditionalFormatting sqref="BA104:BC104">
    <cfRule type="expression" dxfId="91" priority="16">
      <formula>OR(#REF!=$B103,#REF!=$B103)</formula>
    </cfRule>
  </conditionalFormatting>
  <conditionalFormatting sqref="Y107:AE107">
    <cfRule type="expression" dxfId="90" priority="15">
      <formula>OR(#REF!=$B106,#REF!=$B106)</formula>
    </cfRule>
  </conditionalFormatting>
  <conditionalFormatting sqref="AF107:AL107">
    <cfRule type="expression" dxfId="89" priority="14">
      <formula>OR(#REF!=$B106,#REF!=$B106)</formula>
    </cfRule>
  </conditionalFormatting>
  <conditionalFormatting sqref="AM107:AS107">
    <cfRule type="expression" dxfId="88" priority="13">
      <formula>OR(#REF!=$B106,#REF!=$B106)</formula>
    </cfRule>
  </conditionalFormatting>
  <conditionalFormatting sqref="AT107:AZ107">
    <cfRule type="expression" dxfId="87" priority="12">
      <formula>OR(#REF!=$B106,#REF!=$B106)</formula>
    </cfRule>
  </conditionalFormatting>
  <conditionalFormatting sqref="BA107:BC107">
    <cfRule type="expression" dxfId="86" priority="11">
      <formula>OR(#REF!=$B106,#REF!=$B106)</formula>
    </cfRule>
  </conditionalFormatting>
  <conditionalFormatting sqref="Y121:AB121">
    <cfRule type="expression" dxfId="85" priority="8">
      <formula>OR(#REF!=$B108,#REF!=$B108)</formula>
    </cfRule>
  </conditionalFormatting>
  <conditionalFormatting sqref="AO121:AP121">
    <cfRule type="expression" dxfId="84" priority="7">
      <formula>OR(#REF!=$B108,#REF!=$B108)</formula>
    </cfRule>
  </conditionalFormatting>
  <conditionalFormatting sqref="AB113:AB115 AB117 Y117 Y114:Y115">
    <cfRule type="expression" dxfId="83" priority="5">
      <formula>OR(#REF!=$B112,#REF!=$B112)</formula>
    </cfRule>
  </conditionalFormatting>
  <conditionalFormatting sqref="AB116 Y116">
    <cfRule type="expression" dxfId="82" priority="6">
      <formula>OR(#REF!=$B108,#REF!=$B108)</formula>
    </cfRule>
  </conditionalFormatting>
  <conditionalFormatting sqref="AO117 AO114:AO115">
    <cfRule type="expression" dxfId="81" priority="3">
      <formula>OR(#REF!=$B113,#REF!=$B113)</formula>
    </cfRule>
  </conditionalFormatting>
  <conditionalFormatting sqref="AO116">
    <cfRule type="expression" dxfId="80" priority="4">
      <formula>OR(#REF!=$B108,#REF!=$B108)</formula>
    </cfRule>
  </conditionalFormatting>
  <conditionalFormatting sqref="Y113">
    <cfRule type="expression" dxfId="79" priority="2">
      <formula>OR(#REF!=$B112,#REF!=$B112)</formula>
    </cfRule>
  </conditionalFormatting>
  <conditionalFormatting sqref="AO113">
    <cfRule type="expression" dxfId="78" priority="1">
      <formula>OR(#REF!=$B112,#REF!=$B112)</formula>
    </cfRule>
  </conditionalFormatting>
  <conditionalFormatting sqref="Y20:AE20">
    <cfRule type="expression" dxfId="77" priority="219">
      <formula>OR(#REF!=$B18,#REF!=$B18)</formula>
    </cfRule>
  </conditionalFormatting>
  <dataValidations count="7">
    <dataValidation type="list" allowBlank="1" showDropDown="0" showInputMessage="1" showErrorMessage="1" sqref="BG3:BJ3">
      <formula1>"計画,実績"</formula1>
    </dataValidation>
    <dataValidation type="decimal" allowBlank="1" showDropDown="0" showInputMessage="1" showErrorMessage="1" error="入力可能範囲　32～40" sqref="L8:M8">
      <formula1>32</formula1>
      <formula2>40</formula2>
    </dataValidation>
    <dataValidation type="list" allowBlank="1" showDropDown="0" showInputMessage="1" showErrorMessage="1" sqref="AH3">
      <formula1>#REF!</formula1>
    </dataValidation>
    <dataValidation type="list" allowBlank="1" showDropDown="0" showInputMessage="1" showErrorMessage="1" sqref="G18:G107">
      <formula1>職種</formula1>
    </dataValidation>
    <dataValidation type="list" allowBlank="1" showDropDown="0" showInputMessage="1" showErrorMessage="1" sqref="I18:I107">
      <formula1>"A, B, C, D"</formula1>
    </dataValidation>
    <dataValidation type="list" errorStyle="warning" allowBlank="1" showDropDown="0" showInputMessage="1" showErrorMessage="1" error="リストにない場合のみ、入力してください。" sqref="K18:N107">
      <formula1>INDIRECT(G18)</formula1>
    </dataValidation>
    <dataValidation type="list" allowBlank="1" showDropDown="0" showInputMessage="1" showErrorMessage="0" sqref="C18:C121">
      <formula1>"◎,○"</formula1>
    </dataValidation>
  </dataValidations>
  <printOptions horizontalCentered="1"/>
  <pageMargins left="0.15748031496062992" right="0.15748031496062992" top="0.39370078740157483" bottom="0.23622047244094491" header="0.15748031496062992" footer="0.15748031496062992"/>
  <pageSetup paperSize="9" scale="40" fitToWidth="1" fitToHeight="0" orientation="landscape" usePrinterDefaults="1" r:id="rId1"/>
  <rowBreaks count="1" manualBreakCount="1">
    <brk id="68" max="65" man="1"/>
  </rowBreaks>
  <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'（従来型）シフト記号表'!$C$5:$C$46</xm:f>
          </x14:formula1>
          <xm:sqref>Y18:BC18 Y21:BC21 Y24:BC24 Y27:BC27 Y30:BC30 Y33:BC33 Y36:BC36 Y39:BC39 Y42:BC42 Y45:BC45 Y48:BC48 Y51:BC51 Y54:BC54 Y57:BC57 Y60:BC60 Y63:BC63 Y66:BC66 Y69:BC69 Y72:BC72 Y75:BC75 Y78:BC78 Y81:BC81 Y84:BC84 Y87:BC87 Y90:BC90 Y93:BC93 Y96:BC96 Y99:BC99 Y102:BC102 Y105:BC105</xm:sqref>
        </x14:dataValidation>
        <x14:dataValidation type="list" errorStyle="information" allowBlank="1" showDropDown="0" showInputMessage="1" showErrorMessage="1" error="プルダウンにないケースは直接入力してください。">
          <x14:formula1>
            <xm:f>'プルダウン・リスト'!$C$4:$C$17</xm:f>
          </x14:formula1>
          <xm:sqref>AV1:BK1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7">
    <tabColor theme="9" tint="0.8"/>
    <pageSetUpPr fitToPage="1"/>
  </sheetPr>
  <dimension ref="B1:AA47"/>
  <sheetViews>
    <sheetView workbookViewId="0">
      <selection activeCell="G26" sqref="G26"/>
    </sheetView>
  </sheetViews>
  <sheetFormatPr defaultRowHeight="18.75"/>
  <cols>
    <col min="1" max="1" width="1.625" style="294" customWidth="1"/>
    <col min="2" max="2" width="15.125" style="295" bestFit="1" customWidth="1"/>
    <col min="3" max="3" width="10.625" style="295" customWidth="1"/>
    <col min="4" max="4" width="3.375" style="295" bestFit="1" customWidth="1"/>
    <col min="5" max="5" width="15.625" style="294" customWidth="1"/>
    <col min="6" max="6" width="3.375" style="294" bestFit="1" customWidth="1"/>
    <col min="7" max="7" width="15.625" style="294" customWidth="1"/>
    <col min="8" max="8" width="3.375" style="294" bestFit="1" customWidth="1"/>
    <col min="9" max="9" width="15.625" style="295" customWidth="1"/>
    <col min="10" max="10" width="3.375" style="294" bestFit="1" customWidth="1"/>
    <col min="11" max="11" width="15.625" style="294" customWidth="1"/>
    <col min="12" max="12" width="5" style="294" customWidth="1"/>
    <col min="13" max="13" width="15.625" style="294" customWidth="1"/>
    <col min="14" max="14" width="3.375" style="294" customWidth="1"/>
    <col min="15" max="15" width="15.625" style="294" customWidth="1"/>
    <col min="16" max="16" width="3.375" style="294" customWidth="1"/>
    <col min="17" max="17" width="15.625" style="294" customWidth="1"/>
    <col min="18" max="18" width="3.375" style="294" customWidth="1"/>
    <col min="19" max="19" width="15.625" style="294" customWidth="1"/>
    <col min="20" max="20" width="3.375" style="294" customWidth="1"/>
    <col min="21" max="21" width="15.625" style="294" customWidth="1"/>
    <col min="22" max="22" width="3.375" style="294" customWidth="1"/>
    <col min="23" max="23" width="15.625" style="294" customWidth="1"/>
    <col min="24" max="24" width="3.375" style="294" customWidth="1"/>
    <col min="25" max="25" width="15.625" style="294" customWidth="1"/>
    <col min="26" max="16384" width="9" style="294" customWidth="1"/>
  </cols>
  <sheetData>
    <row r="1" spans="2:25">
      <c r="B1" s="296" t="s">
        <v>68</v>
      </c>
    </row>
    <row r="2" spans="2:25">
      <c r="B2" s="297" t="s">
        <v>69</v>
      </c>
      <c r="E2" s="303" t="s">
        <v>261</v>
      </c>
      <c r="I2" s="308" t="s">
        <v>262</v>
      </c>
    </row>
    <row r="3" spans="2:25">
      <c r="B3" s="297"/>
      <c r="E3" s="304" t="s">
        <v>42</v>
      </c>
      <c r="F3" s="304"/>
      <c r="G3" s="304"/>
      <c r="H3" s="304"/>
      <c r="I3" s="304"/>
      <c r="J3" s="304"/>
      <c r="K3" s="304"/>
      <c r="M3" s="304" t="s">
        <v>166</v>
      </c>
      <c r="N3" s="304"/>
      <c r="O3" s="304"/>
      <c r="Q3" s="304" t="s">
        <v>167</v>
      </c>
      <c r="R3" s="304"/>
      <c r="S3" s="304"/>
      <c r="T3" s="304"/>
      <c r="U3" s="304"/>
      <c r="V3" s="304"/>
      <c r="W3" s="304"/>
      <c r="Y3" s="310" t="s">
        <v>163</v>
      </c>
    </row>
    <row r="4" spans="2:25">
      <c r="B4" s="295" t="s">
        <v>71</v>
      </c>
      <c r="C4" s="295" t="s">
        <v>19</v>
      </c>
      <c r="E4" s="295" t="s">
        <v>72</v>
      </c>
      <c r="F4" s="295"/>
      <c r="G4" s="295" t="s">
        <v>10</v>
      </c>
      <c r="I4" s="295" t="s">
        <v>16</v>
      </c>
      <c r="K4" s="295" t="s">
        <v>42</v>
      </c>
      <c r="M4" s="295" t="s">
        <v>1</v>
      </c>
      <c r="O4" s="295" t="s">
        <v>73</v>
      </c>
      <c r="Q4" s="295" t="s">
        <v>1</v>
      </c>
      <c r="S4" s="295" t="s">
        <v>73</v>
      </c>
      <c r="U4" s="295" t="s">
        <v>16</v>
      </c>
      <c r="W4" s="295" t="s">
        <v>42</v>
      </c>
      <c r="Y4" s="311" t="s">
        <v>125</v>
      </c>
    </row>
    <row r="5" spans="2:25">
      <c r="B5" s="295" t="s">
        <v>33</v>
      </c>
      <c r="C5" s="299" t="s">
        <v>74</v>
      </c>
      <c r="D5" s="295" t="s">
        <v>39</v>
      </c>
      <c r="E5" s="305" t="s">
        <v>75</v>
      </c>
      <c r="F5" s="295" t="s">
        <v>12</v>
      </c>
      <c r="G5" s="305" t="s">
        <v>75</v>
      </c>
      <c r="H5" s="307" t="s">
        <v>76</v>
      </c>
      <c r="I5" s="305" t="s">
        <v>75</v>
      </c>
      <c r="J5" s="294" t="s">
        <v>8</v>
      </c>
      <c r="K5" s="304" t="s">
        <v>75</v>
      </c>
      <c r="M5" s="306" t="s">
        <v>75</v>
      </c>
      <c r="N5" s="295" t="s">
        <v>12</v>
      </c>
      <c r="O5" s="306" t="s">
        <v>75</v>
      </c>
      <c r="Q5" s="304" t="s">
        <v>75</v>
      </c>
      <c r="R5" s="295" t="s">
        <v>12</v>
      </c>
      <c r="S5" s="304" t="s">
        <v>75</v>
      </c>
      <c r="T5" s="307" t="s">
        <v>76</v>
      </c>
      <c r="U5" s="305" t="s">
        <v>75</v>
      </c>
      <c r="V5" s="294" t="s">
        <v>8</v>
      </c>
      <c r="W5" s="304" t="s">
        <v>75</v>
      </c>
      <c r="Y5" s="304" t="s">
        <v>75</v>
      </c>
    </row>
    <row r="6" spans="2:25">
      <c r="B6" s="295" t="s">
        <v>77</v>
      </c>
      <c r="C6" s="299" t="s">
        <v>47</v>
      </c>
      <c r="D6" s="295" t="s">
        <v>39</v>
      </c>
      <c r="E6" s="305" t="s">
        <v>75</v>
      </c>
      <c r="F6" s="295" t="s">
        <v>12</v>
      </c>
      <c r="G6" s="305" t="s">
        <v>75</v>
      </c>
      <c r="H6" s="307" t="s">
        <v>76</v>
      </c>
      <c r="I6" s="305" t="s">
        <v>75</v>
      </c>
      <c r="J6" s="294" t="s">
        <v>8</v>
      </c>
      <c r="K6" s="304" t="s">
        <v>75</v>
      </c>
      <c r="M6" s="306" t="s">
        <v>75</v>
      </c>
      <c r="N6" s="295" t="s">
        <v>12</v>
      </c>
      <c r="O6" s="306" t="s">
        <v>75</v>
      </c>
      <c r="Q6" s="304" t="s">
        <v>75</v>
      </c>
      <c r="R6" s="295" t="s">
        <v>12</v>
      </c>
      <c r="S6" s="304" t="s">
        <v>75</v>
      </c>
      <c r="T6" s="307" t="s">
        <v>76</v>
      </c>
      <c r="U6" s="305" t="s">
        <v>75</v>
      </c>
      <c r="V6" s="294" t="s">
        <v>8</v>
      </c>
      <c r="W6" s="304" t="s">
        <v>75</v>
      </c>
      <c r="Y6" s="304" t="s">
        <v>75</v>
      </c>
    </row>
    <row r="7" spans="2:25">
      <c r="B7" s="295" t="s">
        <v>9</v>
      </c>
      <c r="C7" s="299" t="s">
        <v>79</v>
      </c>
      <c r="D7" s="295" t="s">
        <v>39</v>
      </c>
      <c r="E7" s="305" t="s">
        <v>75</v>
      </c>
      <c r="F7" s="295" t="s">
        <v>12</v>
      </c>
      <c r="G7" s="305" t="s">
        <v>75</v>
      </c>
      <c r="H7" s="307" t="s">
        <v>76</v>
      </c>
      <c r="I7" s="305" t="s">
        <v>75</v>
      </c>
      <c r="J7" s="294" t="s">
        <v>8</v>
      </c>
      <c r="K7" s="304" t="s">
        <v>75</v>
      </c>
      <c r="M7" s="306" t="s">
        <v>75</v>
      </c>
      <c r="N7" s="295" t="s">
        <v>12</v>
      </c>
      <c r="O7" s="306" t="s">
        <v>75</v>
      </c>
      <c r="Q7" s="304" t="s">
        <v>75</v>
      </c>
      <c r="R7" s="295" t="s">
        <v>12</v>
      </c>
      <c r="S7" s="304" t="s">
        <v>75</v>
      </c>
      <c r="T7" s="307" t="s">
        <v>76</v>
      </c>
      <c r="U7" s="305" t="s">
        <v>75</v>
      </c>
      <c r="V7" s="294" t="s">
        <v>8</v>
      </c>
      <c r="W7" s="304" t="s">
        <v>75</v>
      </c>
      <c r="Y7" s="304" t="s">
        <v>75</v>
      </c>
    </row>
    <row r="8" spans="2:25">
      <c r="C8" s="299" t="s">
        <v>81</v>
      </c>
      <c r="D8" s="295" t="s">
        <v>39</v>
      </c>
      <c r="E8" s="305">
        <v>0.29166666666666669</v>
      </c>
      <c r="F8" s="295" t="s">
        <v>12</v>
      </c>
      <c r="G8" s="305">
        <v>0.66666666666666663</v>
      </c>
      <c r="H8" s="307" t="s">
        <v>76</v>
      </c>
      <c r="I8" s="305">
        <v>4.1666666666666664e-002</v>
      </c>
      <c r="J8" s="294" t="s">
        <v>8</v>
      </c>
      <c r="K8" s="304">
        <f t="shared" ref="K8:K21" si="0">IF(OR(E8="",G8=""),"",(G8+IF(E8&gt;G8,1,0)-E8-I8)*24)</f>
        <v>7.9999999999999982</v>
      </c>
      <c r="M8" s="306">
        <f>'（従来型）介護老人福祉施設'!$AE$8</f>
        <v>0.375</v>
      </c>
      <c r="N8" s="295" t="s">
        <v>12</v>
      </c>
      <c r="O8" s="306">
        <f>'（従来型）介護老人福祉施設'!$AI$8</f>
        <v>0.70833333333333337</v>
      </c>
      <c r="Q8" s="309">
        <f t="shared" ref="Q8:Q21" si="1">IF(E8="","",IF(E8&lt;M8,M8,IF(E8&gt;=O8,"",E8)))</f>
        <v>0.375</v>
      </c>
      <c r="R8" s="295" t="s">
        <v>12</v>
      </c>
      <c r="S8" s="309">
        <f t="shared" ref="S8:S21" si="2">IF(G8="","",IF(G8&gt;E8,IF(G8&lt;O8,G8,O8),O8))</f>
        <v>0.66666666666666663</v>
      </c>
      <c r="T8" s="307" t="s">
        <v>76</v>
      </c>
      <c r="U8" s="305">
        <v>4.1666666666666664e-002</v>
      </c>
      <c r="V8" s="294" t="s">
        <v>8</v>
      </c>
      <c r="W8" s="304">
        <f t="shared" ref="W8:W21" si="3">IF(Q8="","",IF((S8+IF(Q8&gt;S8,1,0)-Q8-U8)*24=0,"",(S8+IF(Q8&gt;S8,1,0)-Q8-U8)*24))</f>
        <v>5.9999999999999991</v>
      </c>
      <c r="Y8" s="304">
        <f t="shared" ref="Y8:Y21" si="4">IF(W8="",K8,IF(OR(K8-W8=0,K8-W8&lt;0),"-",K8-W8))</f>
        <v>1.9999999999999991</v>
      </c>
    </row>
    <row r="9" spans="2:25">
      <c r="C9" s="299" t="s">
        <v>49</v>
      </c>
      <c r="D9" s="295" t="s">
        <v>39</v>
      </c>
      <c r="E9" s="305">
        <v>0.375</v>
      </c>
      <c r="F9" s="295" t="s">
        <v>12</v>
      </c>
      <c r="G9" s="305">
        <v>0.75</v>
      </c>
      <c r="H9" s="307" t="s">
        <v>76</v>
      </c>
      <c r="I9" s="305">
        <v>4.1666666666666664e-002</v>
      </c>
      <c r="J9" s="294" t="s">
        <v>8</v>
      </c>
      <c r="K9" s="304">
        <f t="shared" si="0"/>
        <v>8</v>
      </c>
      <c r="M9" s="306">
        <f>'（従来型）介護老人福祉施設'!$AE$8</f>
        <v>0.375</v>
      </c>
      <c r="N9" s="295" t="s">
        <v>12</v>
      </c>
      <c r="O9" s="306">
        <f>'（従来型）介護老人福祉施設'!$AI$8</f>
        <v>0.70833333333333337</v>
      </c>
      <c r="Q9" s="309">
        <f t="shared" si="1"/>
        <v>0.375</v>
      </c>
      <c r="R9" s="295" t="s">
        <v>12</v>
      </c>
      <c r="S9" s="309">
        <f t="shared" si="2"/>
        <v>0.70833333333333337</v>
      </c>
      <c r="T9" s="307" t="s">
        <v>76</v>
      </c>
      <c r="U9" s="305">
        <v>4.1666666666666664e-002</v>
      </c>
      <c r="V9" s="294" t="s">
        <v>8</v>
      </c>
      <c r="W9" s="304">
        <f t="shared" si="3"/>
        <v>7</v>
      </c>
      <c r="Y9" s="304">
        <f t="shared" si="4"/>
        <v>1</v>
      </c>
    </row>
    <row r="10" spans="2:25">
      <c r="C10" s="299" t="s">
        <v>83</v>
      </c>
      <c r="D10" s="295" t="s">
        <v>39</v>
      </c>
      <c r="E10" s="305">
        <v>0.41666666666666669</v>
      </c>
      <c r="F10" s="295" t="s">
        <v>12</v>
      </c>
      <c r="G10" s="305">
        <v>0.79166666666666663</v>
      </c>
      <c r="H10" s="307" t="s">
        <v>76</v>
      </c>
      <c r="I10" s="305">
        <v>4.1666666666666699e-002</v>
      </c>
      <c r="J10" s="294" t="s">
        <v>8</v>
      </c>
      <c r="K10" s="304">
        <f t="shared" si="0"/>
        <v>7.9999999999999982</v>
      </c>
      <c r="M10" s="306">
        <f>'（従来型）介護老人福祉施設'!$AE$8</f>
        <v>0.375</v>
      </c>
      <c r="N10" s="295" t="s">
        <v>12</v>
      </c>
      <c r="O10" s="306">
        <f>'（従来型）介護老人福祉施設'!$AI$8</f>
        <v>0.70833333333333337</v>
      </c>
      <c r="Q10" s="309">
        <f t="shared" si="1"/>
        <v>0.41666666666666669</v>
      </c>
      <c r="R10" s="295" t="s">
        <v>12</v>
      </c>
      <c r="S10" s="309">
        <f t="shared" si="2"/>
        <v>0.70833333333333337</v>
      </c>
      <c r="T10" s="307" t="s">
        <v>76</v>
      </c>
      <c r="U10" s="305">
        <v>4.1666666666666664e-002</v>
      </c>
      <c r="V10" s="294" t="s">
        <v>8</v>
      </c>
      <c r="W10" s="304">
        <f t="shared" si="3"/>
        <v>6</v>
      </c>
      <c r="Y10" s="304">
        <f t="shared" si="4"/>
        <v>1.9999999999999982</v>
      </c>
    </row>
    <row r="11" spans="2:25">
      <c r="C11" s="299" t="s">
        <v>84</v>
      </c>
      <c r="D11" s="295" t="s">
        <v>39</v>
      </c>
      <c r="E11" s="305">
        <v>0.5</v>
      </c>
      <c r="F11" s="295" t="s">
        <v>12</v>
      </c>
      <c r="G11" s="305">
        <v>0.875</v>
      </c>
      <c r="H11" s="307" t="s">
        <v>76</v>
      </c>
      <c r="I11" s="305">
        <v>4.1666666666666664e-002</v>
      </c>
      <c r="J11" s="294" t="s">
        <v>8</v>
      </c>
      <c r="K11" s="304">
        <f t="shared" si="0"/>
        <v>8</v>
      </c>
      <c r="M11" s="306">
        <f>'（従来型）介護老人福祉施設'!$AE$8</f>
        <v>0.375</v>
      </c>
      <c r="N11" s="295" t="s">
        <v>12</v>
      </c>
      <c r="O11" s="306">
        <f>'（従来型）介護老人福祉施設'!$AI$8</f>
        <v>0.70833333333333337</v>
      </c>
      <c r="Q11" s="309">
        <f t="shared" si="1"/>
        <v>0.5</v>
      </c>
      <c r="R11" s="295" t="s">
        <v>12</v>
      </c>
      <c r="S11" s="309">
        <f t="shared" si="2"/>
        <v>0.70833333333333337</v>
      </c>
      <c r="T11" s="307" t="s">
        <v>76</v>
      </c>
      <c r="U11" s="305">
        <v>0</v>
      </c>
      <c r="V11" s="294" t="s">
        <v>8</v>
      </c>
      <c r="W11" s="304">
        <f t="shared" si="3"/>
        <v>5.0000000000000009</v>
      </c>
      <c r="Y11" s="304">
        <f t="shared" si="4"/>
        <v>2.9999999999999991</v>
      </c>
    </row>
    <row r="12" spans="2:25">
      <c r="C12" s="299" t="s">
        <v>86</v>
      </c>
      <c r="D12" s="295" t="s">
        <v>39</v>
      </c>
      <c r="E12" s="305">
        <v>0.375</v>
      </c>
      <c r="F12" s="295" t="s">
        <v>12</v>
      </c>
      <c r="G12" s="305">
        <v>0.54166666666666663</v>
      </c>
      <c r="H12" s="307" t="s">
        <v>76</v>
      </c>
      <c r="I12" s="305">
        <v>0</v>
      </c>
      <c r="J12" s="294" t="s">
        <v>8</v>
      </c>
      <c r="K12" s="304">
        <f t="shared" si="0"/>
        <v>3.9999999999999991</v>
      </c>
      <c r="M12" s="306">
        <f>'（従来型）介護老人福祉施設'!$AE$8</f>
        <v>0.375</v>
      </c>
      <c r="N12" s="295" t="s">
        <v>12</v>
      </c>
      <c r="O12" s="306">
        <f>'（従来型）介護老人福祉施設'!$AI$8</f>
        <v>0.70833333333333337</v>
      </c>
      <c r="Q12" s="309">
        <f t="shared" si="1"/>
        <v>0.375</v>
      </c>
      <c r="R12" s="295" t="s">
        <v>12</v>
      </c>
      <c r="S12" s="309">
        <f t="shared" si="2"/>
        <v>0.54166666666666663</v>
      </c>
      <c r="T12" s="307" t="s">
        <v>76</v>
      </c>
      <c r="U12" s="305">
        <v>0</v>
      </c>
      <c r="V12" s="294" t="s">
        <v>8</v>
      </c>
      <c r="W12" s="304">
        <f t="shared" si="3"/>
        <v>3.9999999999999991</v>
      </c>
      <c r="Y12" s="304" t="str">
        <f t="shared" si="4"/>
        <v>-</v>
      </c>
    </row>
    <row r="13" spans="2:25">
      <c r="C13" s="299" t="s">
        <v>56</v>
      </c>
      <c r="D13" s="295" t="s">
        <v>39</v>
      </c>
      <c r="E13" s="305">
        <v>0.54166666666666663</v>
      </c>
      <c r="F13" s="295" t="s">
        <v>12</v>
      </c>
      <c r="G13" s="305">
        <v>0.70833333333333337</v>
      </c>
      <c r="H13" s="307" t="s">
        <v>76</v>
      </c>
      <c r="I13" s="305">
        <v>0</v>
      </c>
      <c r="J13" s="294" t="s">
        <v>8</v>
      </c>
      <c r="K13" s="304">
        <f t="shared" si="0"/>
        <v>4.0000000000000018</v>
      </c>
      <c r="M13" s="306">
        <f>'（従来型）介護老人福祉施設'!$AE$8</f>
        <v>0.375</v>
      </c>
      <c r="N13" s="295" t="s">
        <v>12</v>
      </c>
      <c r="O13" s="306">
        <f>'（従来型）介護老人福祉施設'!$AI$8</f>
        <v>0.70833333333333337</v>
      </c>
      <c r="Q13" s="309">
        <f t="shared" si="1"/>
        <v>0.54166666666666663</v>
      </c>
      <c r="R13" s="295" t="s">
        <v>12</v>
      </c>
      <c r="S13" s="309">
        <f t="shared" si="2"/>
        <v>0.70833333333333337</v>
      </c>
      <c r="T13" s="307" t="s">
        <v>76</v>
      </c>
      <c r="U13" s="305">
        <v>0</v>
      </c>
      <c r="V13" s="294" t="s">
        <v>8</v>
      </c>
      <c r="W13" s="304">
        <f t="shared" si="3"/>
        <v>4.0000000000000018</v>
      </c>
      <c r="Y13" s="304" t="str">
        <f t="shared" si="4"/>
        <v>-</v>
      </c>
    </row>
    <row r="14" spans="2:25">
      <c r="C14" s="299" t="s">
        <v>87</v>
      </c>
      <c r="D14" s="295" t="s">
        <v>39</v>
      </c>
      <c r="E14" s="305">
        <v>0.58333333333333337</v>
      </c>
      <c r="F14" s="295" t="s">
        <v>12</v>
      </c>
      <c r="G14" s="305">
        <v>0.83333333333333337</v>
      </c>
      <c r="H14" s="307" t="s">
        <v>76</v>
      </c>
      <c r="I14" s="305">
        <v>0</v>
      </c>
      <c r="J14" s="294" t="s">
        <v>8</v>
      </c>
      <c r="K14" s="304">
        <f t="shared" si="0"/>
        <v>6</v>
      </c>
      <c r="M14" s="306">
        <f>'（従来型）介護老人福祉施設'!$AE$8</f>
        <v>0.375</v>
      </c>
      <c r="N14" s="295" t="s">
        <v>12</v>
      </c>
      <c r="O14" s="306">
        <f>'（従来型）介護老人福祉施設'!$AI$8</f>
        <v>0.70833333333333337</v>
      </c>
      <c r="Q14" s="309">
        <f t="shared" si="1"/>
        <v>0.58333333333333337</v>
      </c>
      <c r="R14" s="295" t="s">
        <v>12</v>
      </c>
      <c r="S14" s="309">
        <f t="shared" si="2"/>
        <v>0.70833333333333337</v>
      </c>
      <c r="T14" s="307" t="s">
        <v>76</v>
      </c>
      <c r="U14" s="305">
        <v>0</v>
      </c>
      <c r="V14" s="294" t="s">
        <v>8</v>
      </c>
      <c r="W14" s="304">
        <f t="shared" si="3"/>
        <v>3</v>
      </c>
      <c r="Y14" s="304">
        <f t="shared" si="4"/>
        <v>3</v>
      </c>
    </row>
    <row r="15" spans="2:25">
      <c r="C15" s="299" t="s">
        <v>80</v>
      </c>
      <c r="D15" s="295" t="s">
        <v>39</v>
      </c>
      <c r="E15" s="305">
        <v>0.66666666666666663</v>
      </c>
      <c r="F15" s="295" t="s">
        <v>12</v>
      </c>
      <c r="G15" s="305">
        <v>0.375</v>
      </c>
      <c r="H15" s="307" t="s">
        <v>76</v>
      </c>
      <c r="I15" s="305">
        <v>8.3333333333333329e-002</v>
      </c>
      <c r="J15" s="294" t="s">
        <v>8</v>
      </c>
      <c r="K15" s="304">
        <f t="shared" si="0"/>
        <v>15</v>
      </c>
      <c r="M15" s="306">
        <f>'（従来型）介護老人福祉施設'!$AE$8</f>
        <v>0.375</v>
      </c>
      <c r="N15" s="295" t="s">
        <v>12</v>
      </c>
      <c r="O15" s="306">
        <f>'（従来型）介護老人福祉施設'!$AI$8</f>
        <v>0.70833333333333337</v>
      </c>
      <c r="Q15" s="309">
        <f t="shared" si="1"/>
        <v>0.66666666666666663</v>
      </c>
      <c r="R15" s="295" t="s">
        <v>12</v>
      </c>
      <c r="S15" s="309">
        <f t="shared" si="2"/>
        <v>0.70833333333333337</v>
      </c>
      <c r="T15" s="307" t="s">
        <v>76</v>
      </c>
      <c r="U15" s="305">
        <v>0</v>
      </c>
      <c r="V15" s="294" t="s">
        <v>8</v>
      </c>
      <c r="W15" s="304">
        <f t="shared" si="3"/>
        <v>1.0000000000000018</v>
      </c>
      <c r="Y15" s="304">
        <f t="shared" si="4"/>
        <v>13.999999999999998</v>
      </c>
    </row>
    <row r="16" spans="2:25">
      <c r="C16" s="299" t="s">
        <v>66</v>
      </c>
      <c r="D16" s="295" t="s">
        <v>39</v>
      </c>
      <c r="E16" s="305">
        <v>0.25</v>
      </c>
      <c r="F16" s="295" t="s">
        <v>12</v>
      </c>
      <c r="G16" s="305">
        <v>0.5</v>
      </c>
      <c r="H16" s="307" t="s">
        <v>76</v>
      </c>
      <c r="I16" s="305">
        <v>0</v>
      </c>
      <c r="J16" s="294" t="s">
        <v>8</v>
      </c>
      <c r="K16" s="304">
        <f t="shared" si="0"/>
        <v>6</v>
      </c>
      <c r="M16" s="306">
        <f>'（従来型）介護老人福祉施設'!$AE$8</f>
        <v>0.375</v>
      </c>
      <c r="N16" s="295" t="s">
        <v>12</v>
      </c>
      <c r="O16" s="306">
        <f>'（従来型）介護老人福祉施設'!$AI$8</f>
        <v>0.70833333333333337</v>
      </c>
      <c r="Q16" s="309">
        <f t="shared" si="1"/>
        <v>0.375</v>
      </c>
      <c r="R16" s="295" t="s">
        <v>12</v>
      </c>
      <c r="S16" s="309">
        <f t="shared" si="2"/>
        <v>0.5</v>
      </c>
      <c r="T16" s="307" t="s">
        <v>76</v>
      </c>
      <c r="U16" s="305">
        <v>0</v>
      </c>
      <c r="V16" s="294" t="s">
        <v>8</v>
      </c>
      <c r="W16" s="304">
        <f t="shared" si="3"/>
        <v>3</v>
      </c>
      <c r="Y16" s="304">
        <f t="shared" si="4"/>
        <v>3</v>
      </c>
    </row>
    <row r="17" spans="3:25">
      <c r="C17" s="299" t="s">
        <v>54</v>
      </c>
      <c r="D17" s="295" t="s">
        <v>39</v>
      </c>
      <c r="E17" s="305"/>
      <c r="F17" s="295" t="s">
        <v>12</v>
      </c>
      <c r="G17" s="305"/>
      <c r="H17" s="307" t="s">
        <v>76</v>
      </c>
      <c r="I17" s="305">
        <v>0</v>
      </c>
      <c r="J17" s="294" t="s">
        <v>8</v>
      </c>
      <c r="K17" s="304" t="str">
        <f t="shared" si="0"/>
        <v/>
      </c>
      <c r="M17" s="306">
        <f>'（従来型）介護老人福祉施設'!$AE$8</f>
        <v>0.375</v>
      </c>
      <c r="N17" s="295" t="s">
        <v>12</v>
      </c>
      <c r="O17" s="306">
        <f>'（従来型）介護老人福祉施設'!$AI$8</f>
        <v>0.70833333333333337</v>
      </c>
      <c r="Q17" s="309" t="str">
        <f t="shared" si="1"/>
        <v/>
      </c>
      <c r="R17" s="295" t="s">
        <v>12</v>
      </c>
      <c r="S17" s="309" t="str">
        <f t="shared" si="2"/>
        <v/>
      </c>
      <c r="T17" s="307" t="s">
        <v>76</v>
      </c>
      <c r="U17" s="305">
        <v>0</v>
      </c>
      <c r="V17" s="294" t="s">
        <v>8</v>
      </c>
      <c r="W17" s="304" t="str">
        <f t="shared" si="3"/>
        <v/>
      </c>
      <c r="Y17" s="304" t="str">
        <f t="shared" si="4"/>
        <v/>
      </c>
    </row>
    <row r="18" spans="3:25">
      <c r="C18" s="299" t="s">
        <v>88</v>
      </c>
      <c r="D18" s="295" t="s">
        <v>39</v>
      </c>
      <c r="E18" s="305"/>
      <c r="F18" s="295" t="s">
        <v>12</v>
      </c>
      <c r="G18" s="305"/>
      <c r="H18" s="307" t="s">
        <v>76</v>
      </c>
      <c r="I18" s="305">
        <v>0</v>
      </c>
      <c r="J18" s="294" t="s">
        <v>8</v>
      </c>
      <c r="K18" s="304" t="str">
        <f t="shared" si="0"/>
        <v/>
      </c>
      <c r="M18" s="306">
        <f>'（従来型）介護老人福祉施設'!$AE$8</f>
        <v>0.375</v>
      </c>
      <c r="N18" s="295" t="s">
        <v>12</v>
      </c>
      <c r="O18" s="306">
        <f>'（従来型）介護老人福祉施設'!$AI$8</f>
        <v>0.70833333333333337</v>
      </c>
      <c r="Q18" s="309" t="str">
        <f t="shared" si="1"/>
        <v/>
      </c>
      <c r="R18" s="295" t="s">
        <v>12</v>
      </c>
      <c r="S18" s="309" t="str">
        <f t="shared" si="2"/>
        <v/>
      </c>
      <c r="T18" s="307" t="s">
        <v>76</v>
      </c>
      <c r="U18" s="305">
        <v>0</v>
      </c>
      <c r="V18" s="294" t="s">
        <v>8</v>
      </c>
      <c r="W18" s="304" t="str">
        <f t="shared" si="3"/>
        <v/>
      </c>
      <c r="Y18" s="304" t="str">
        <f t="shared" si="4"/>
        <v/>
      </c>
    </row>
    <row r="19" spans="3:25">
      <c r="C19" s="299" t="s">
        <v>90</v>
      </c>
      <c r="D19" s="295" t="s">
        <v>39</v>
      </c>
      <c r="E19" s="305"/>
      <c r="F19" s="295" t="s">
        <v>12</v>
      </c>
      <c r="G19" s="305"/>
      <c r="H19" s="307" t="s">
        <v>76</v>
      </c>
      <c r="I19" s="305">
        <v>0</v>
      </c>
      <c r="J19" s="294" t="s">
        <v>8</v>
      </c>
      <c r="K19" s="304" t="str">
        <f t="shared" si="0"/>
        <v/>
      </c>
      <c r="M19" s="306">
        <f>'（従来型）介護老人福祉施設'!$AE$8</f>
        <v>0.375</v>
      </c>
      <c r="N19" s="295" t="s">
        <v>12</v>
      </c>
      <c r="O19" s="306">
        <f>'（従来型）介護老人福祉施設'!$AI$8</f>
        <v>0.70833333333333337</v>
      </c>
      <c r="Q19" s="309" t="str">
        <f t="shared" si="1"/>
        <v/>
      </c>
      <c r="R19" s="295" t="s">
        <v>12</v>
      </c>
      <c r="S19" s="309" t="str">
        <f t="shared" si="2"/>
        <v/>
      </c>
      <c r="T19" s="307" t="s">
        <v>76</v>
      </c>
      <c r="U19" s="305">
        <v>0</v>
      </c>
      <c r="V19" s="294" t="s">
        <v>8</v>
      </c>
      <c r="W19" s="304" t="str">
        <f t="shared" si="3"/>
        <v/>
      </c>
      <c r="Y19" s="304" t="str">
        <f t="shared" si="4"/>
        <v/>
      </c>
    </row>
    <row r="20" spans="3:25">
      <c r="C20" s="299" t="s">
        <v>5</v>
      </c>
      <c r="D20" s="295" t="s">
        <v>39</v>
      </c>
      <c r="E20" s="305"/>
      <c r="F20" s="295" t="s">
        <v>12</v>
      </c>
      <c r="G20" s="305"/>
      <c r="H20" s="307" t="s">
        <v>76</v>
      </c>
      <c r="I20" s="305">
        <v>0</v>
      </c>
      <c r="J20" s="294" t="s">
        <v>8</v>
      </c>
      <c r="K20" s="304" t="str">
        <f t="shared" si="0"/>
        <v/>
      </c>
      <c r="M20" s="306">
        <f>'（従来型）介護老人福祉施設'!$AE$8</f>
        <v>0.375</v>
      </c>
      <c r="N20" s="295" t="s">
        <v>12</v>
      </c>
      <c r="O20" s="306">
        <f>'（従来型）介護老人福祉施設'!$AI$8</f>
        <v>0.70833333333333337</v>
      </c>
      <c r="Q20" s="309" t="str">
        <f t="shared" si="1"/>
        <v/>
      </c>
      <c r="R20" s="295" t="s">
        <v>12</v>
      </c>
      <c r="S20" s="309" t="str">
        <f t="shared" si="2"/>
        <v/>
      </c>
      <c r="T20" s="307" t="s">
        <v>76</v>
      </c>
      <c r="U20" s="305">
        <v>0</v>
      </c>
      <c r="V20" s="294" t="s">
        <v>8</v>
      </c>
      <c r="W20" s="304" t="str">
        <f t="shared" si="3"/>
        <v/>
      </c>
      <c r="Y20" s="304" t="str">
        <f t="shared" si="4"/>
        <v/>
      </c>
    </row>
    <row r="21" spans="3:25">
      <c r="C21" s="299" t="s">
        <v>21</v>
      </c>
      <c r="D21" s="295" t="s">
        <v>39</v>
      </c>
      <c r="E21" s="305"/>
      <c r="F21" s="295" t="s">
        <v>12</v>
      </c>
      <c r="G21" s="305"/>
      <c r="H21" s="307" t="s">
        <v>76</v>
      </c>
      <c r="I21" s="305">
        <v>0</v>
      </c>
      <c r="J21" s="294" t="s">
        <v>8</v>
      </c>
      <c r="K21" s="304" t="str">
        <f t="shared" si="0"/>
        <v/>
      </c>
      <c r="M21" s="306">
        <f>'（従来型）介護老人福祉施設'!$AE$8</f>
        <v>0.375</v>
      </c>
      <c r="N21" s="295" t="s">
        <v>12</v>
      </c>
      <c r="O21" s="306">
        <f>'（従来型）介護老人福祉施設'!$AI$8</f>
        <v>0.70833333333333337</v>
      </c>
      <c r="Q21" s="309" t="str">
        <f t="shared" si="1"/>
        <v/>
      </c>
      <c r="R21" s="295" t="s">
        <v>12</v>
      </c>
      <c r="S21" s="309" t="str">
        <f t="shared" si="2"/>
        <v/>
      </c>
      <c r="T21" s="307" t="s">
        <v>76</v>
      </c>
      <c r="U21" s="305">
        <v>0</v>
      </c>
      <c r="V21" s="294" t="s">
        <v>8</v>
      </c>
      <c r="W21" s="304" t="str">
        <f t="shared" si="3"/>
        <v/>
      </c>
      <c r="Y21" s="304" t="str">
        <f t="shared" si="4"/>
        <v/>
      </c>
    </row>
    <row r="22" spans="3:25">
      <c r="C22" s="299" t="s">
        <v>41</v>
      </c>
      <c r="D22" s="295" t="s">
        <v>39</v>
      </c>
      <c r="E22" s="306">
        <v>0.66666666666666663</v>
      </c>
      <c r="F22" s="295" t="s">
        <v>12</v>
      </c>
      <c r="G22" s="306">
        <v>0.41666666666666669</v>
      </c>
      <c r="H22" s="307" t="s">
        <v>76</v>
      </c>
      <c r="I22" s="306">
        <v>8.3333333333333329e-002</v>
      </c>
      <c r="J22" s="294" t="s">
        <v>8</v>
      </c>
      <c r="K22" s="299">
        <v>16</v>
      </c>
      <c r="M22" s="304"/>
      <c r="N22" s="295" t="s">
        <v>12</v>
      </c>
      <c r="O22" s="304"/>
      <c r="Q22" s="304"/>
      <c r="R22" s="295" t="s">
        <v>12</v>
      </c>
      <c r="S22" s="304"/>
      <c r="T22" s="307" t="s">
        <v>76</v>
      </c>
      <c r="U22" s="306">
        <v>8.3333333333333329e-002</v>
      </c>
      <c r="V22" s="294" t="s">
        <v>8</v>
      </c>
      <c r="W22" s="299">
        <v>2</v>
      </c>
      <c r="Y22" s="299">
        <v>14</v>
      </c>
    </row>
    <row r="23" spans="3:25">
      <c r="C23" s="299" t="s">
        <v>91</v>
      </c>
      <c r="D23" s="295" t="s">
        <v>39</v>
      </c>
      <c r="E23" s="306"/>
      <c r="F23" s="295" t="s">
        <v>12</v>
      </c>
      <c r="G23" s="306"/>
      <c r="H23" s="307" t="s">
        <v>76</v>
      </c>
      <c r="I23" s="306"/>
      <c r="J23" s="294" t="s">
        <v>8</v>
      </c>
      <c r="K23" s="299">
        <v>2</v>
      </c>
      <c r="M23" s="304"/>
      <c r="N23" s="295" t="s">
        <v>12</v>
      </c>
      <c r="O23" s="304"/>
      <c r="Q23" s="304"/>
      <c r="R23" s="295" t="s">
        <v>12</v>
      </c>
      <c r="S23" s="304"/>
      <c r="T23" s="307" t="s">
        <v>76</v>
      </c>
      <c r="U23" s="306"/>
      <c r="V23" s="294" t="s">
        <v>8</v>
      </c>
      <c r="W23" s="299">
        <v>2</v>
      </c>
      <c r="Y23" s="299"/>
    </row>
    <row r="24" spans="3:25">
      <c r="C24" s="299" t="s">
        <v>92</v>
      </c>
      <c r="D24" s="295" t="s">
        <v>39</v>
      </c>
      <c r="E24" s="306"/>
      <c r="F24" s="295" t="s">
        <v>12</v>
      </c>
      <c r="G24" s="306"/>
      <c r="H24" s="307" t="s">
        <v>76</v>
      </c>
      <c r="I24" s="306"/>
      <c r="J24" s="294" t="s">
        <v>8</v>
      </c>
      <c r="K24" s="299">
        <v>3</v>
      </c>
      <c r="M24" s="304"/>
      <c r="N24" s="295" t="s">
        <v>12</v>
      </c>
      <c r="O24" s="304"/>
      <c r="Q24" s="304"/>
      <c r="R24" s="295" t="s">
        <v>12</v>
      </c>
      <c r="S24" s="304"/>
      <c r="T24" s="307" t="s">
        <v>76</v>
      </c>
      <c r="U24" s="306"/>
      <c r="V24" s="294" t="s">
        <v>8</v>
      </c>
      <c r="W24" s="299">
        <v>3</v>
      </c>
      <c r="Y24" s="299"/>
    </row>
    <row r="25" spans="3:25">
      <c r="C25" s="299" t="s">
        <v>93</v>
      </c>
      <c r="D25" s="295" t="s">
        <v>39</v>
      </c>
      <c r="E25" s="306"/>
      <c r="F25" s="295" t="s">
        <v>12</v>
      </c>
      <c r="G25" s="306"/>
      <c r="H25" s="307" t="s">
        <v>76</v>
      </c>
      <c r="I25" s="306"/>
      <c r="J25" s="294" t="s">
        <v>8</v>
      </c>
      <c r="K25" s="299">
        <v>4</v>
      </c>
      <c r="M25" s="304"/>
      <c r="N25" s="295" t="s">
        <v>12</v>
      </c>
      <c r="O25" s="304"/>
      <c r="Q25" s="304"/>
      <c r="R25" s="295" t="s">
        <v>12</v>
      </c>
      <c r="S25" s="304"/>
      <c r="T25" s="307" t="s">
        <v>76</v>
      </c>
      <c r="U25" s="306"/>
      <c r="V25" s="294" t="s">
        <v>8</v>
      </c>
      <c r="W25" s="299">
        <v>4</v>
      </c>
      <c r="Y25" s="299"/>
    </row>
    <row r="26" spans="3:25">
      <c r="C26" s="299" t="s">
        <v>94</v>
      </c>
      <c r="D26" s="295" t="s">
        <v>39</v>
      </c>
      <c r="E26" s="306"/>
      <c r="F26" s="295" t="s">
        <v>12</v>
      </c>
      <c r="G26" s="306"/>
      <c r="H26" s="307" t="s">
        <v>76</v>
      </c>
      <c r="I26" s="306"/>
      <c r="J26" s="294" t="s">
        <v>8</v>
      </c>
      <c r="K26" s="299">
        <v>5</v>
      </c>
      <c r="M26" s="304"/>
      <c r="N26" s="295" t="s">
        <v>12</v>
      </c>
      <c r="O26" s="304"/>
      <c r="Q26" s="304"/>
      <c r="R26" s="295" t="s">
        <v>12</v>
      </c>
      <c r="S26" s="304"/>
      <c r="T26" s="307" t="s">
        <v>76</v>
      </c>
      <c r="U26" s="306"/>
      <c r="V26" s="294" t="s">
        <v>8</v>
      </c>
      <c r="W26" s="299">
        <v>5</v>
      </c>
      <c r="Y26" s="299"/>
    </row>
    <row r="27" spans="3:25">
      <c r="C27" s="299" t="s">
        <v>95</v>
      </c>
      <c r="D27" s="295" t="s">
        <v>39</v>
      </c>
      <c r="E27" s="306"/>
      <c r="F27" s="295" t="s">
        <v>12</v>
      </c>
      <c r="G27" s="306"/>
      <c r="H27" s="307" t="s">
        <v>76</v>
      </c>
      <c r="I27" s="306"/>
      <c r="J27" s="294" t="s">
        <v>8</v>
      </c>
      <c r="K27" s="299">
        <v>6</v>
      </c>
      <c r="M27" s="304"/>
      <c r="N27" s="295" t="s">
        <v>12</v>
      </c>
      <c r="O27" s="304"/>
      <c r="Q27" s="304"/>
      <c r="R27" s="295" t="s">
        <v>12</v>
      </c>
      <c r="S27" s="304"/>
      <c r="T27" s="307" t="s">
        <v>76</v>
      </c>
      <c r="U27" s="306"/>
      <c r="V27" s="294" t="s">
        <v>8</v>
      </c>
      <c r="W27" s="299">
        <v>6</v>
      </c>
      <c r="Y27" s="299"/>
    </row>
    <row r="28" spans="3:25">
      <c r="C28" s="299" t="s">
        <v>96</v>
      </c>
      <c r="D28" s="295" t="s">
        <v>39</v>
      </c>
      <c r="E28" s="306"/>
      <c r="F28" s="295" t="s">
        <v>12</v>
      </c>
      <c r="G28" s="306"/>
      <c r="H28" s="307" t="s">
        <v>76</v>
      </c>
      <c r="I28" s="306"/>
      <c r="J28" s="294" t="s">
        <v>8</v>
      </c>
      <c r="K28" s="299">
        <v>7</v>
      </c>
      <c r="M28" s="304"/>
      <c r="N28" s="295" t="s">
        <v>12</v>
      </c>
      <c r="O28" s="304"/>
      <c r="Q28" s="304"/>
      <c r="R28" s="295" t="s">
        <v>12</v>
      </c>
      <c r="S28" s="304"/>
      <c r="T28" s="307" t="s">
        <v>76</v>
      </c>
      <c r="U28" s="306"/>
      <c r="V28" s="294" t="s">
        <v>8</v>
      </c>
      <c r="W28" s="299">
        <v>7</v>
      </c>
      <c r="Y28" s="299"/>
    </row>
    <row r="29" spans="3:25">
      <c r="C29" s="299" t="s">
        <v>98</v>
      </c>
      <c r="D29" s="295" t="s">
        <v>39</v>
      </c>
      <c r="E29" s="306"/>
      <c r="F29" s="295" t="s">
        <v>12</v>
      </c>
      <c r="G29" s="306"/>
      <c r="H29" s="307" t="s">
        <v>76</v>
      </c>
      <c r="I29" s="306"/>
      <c r="J29" s="294" t="s">
        <v>8</v>
      </c>
      <c r="K29" s="299">
        <v>8</v>
      </c>
      <c r="M29" s="304"/>
      <c r="N29" s="295" t="s">
        <v>12</v>
      </c>
      <c r="O29" s="304"/>
      <c r="Q29" s="304"/>
      <c r="R29" s="295" t="s">
        <v>12</v>
      </c>
      <c r="S29" s="304"/>
      <c r="T29" s="307" t="s">
        <v>76</v>
      </c>
      <c r="U29" s="306"/>
      <c r="V29" s="294" t="s">
        <v>8</v>
      </c>
      <c r="W29" s="299">
        <v>8</v>
      </c>
      <c r="Y29" s="299"/>
    </row>
    <row r="30" spans="3:25">
      <c r="C30" s="299" t="s">
        <v>101</v>
      </c>
      <c r="D30" s="295" t="s">
        <v>39</v>
      </c>
      <c r="E30" s="306"/>
      <c r="F30" s="295" t="s">
        <v>12</v>
      </c>
      <c r="G30" s="306"/>
      <c r="H30" s="307" t="s">
        <v>76</v>
      </c>
      <c r="I30" s="306"/>
      <c r="J30" s="294" t="s">
        <v>8</v>
      </c>
      <c r="K30" s="299">
        <v>1</v>
      </c>
      <c r="M30" s="304"/>
      <c r="N30" s="295" t="s">
        <v>12</v>
      </c>
      <c r="O30" s="304"/>
      <c r="Q30" s="304"/>
      <c r="R30" s="295" t="s">
        <v>12</v>
      </c>
      <c r="S30" s="304"/>
      <c r="T30" s="307" t="s">
        <v>76</v>
      </c>
      <c r="U30" s="306"/>
      <c r="V30" s="294" t="s">
        <v>8</v>
      </c>
      <c r="W30" s="299"/>
      <c r="Y30" s="299">
        <v>1</v>
      </c>
    </row>
    <row r="31" spans="3:25">
      <c r="C31" s="299" t="s">
        <v>102</v>
      </c>
      <c r="D31" s="295" t="s">
        <v>39</v>
      </c>
      <c r="E31" s="306"/>
      <c r="F31" s="295" t="s">
        <v>12</v>
      </c>
      <c r="G31" s="306"/>
      <c r="H31" s="307" t="s">
        <v>76</v>
      </c>
      <c r="I31" s="306"/>
      <c r="J31" s="294" t="s">
        <v>8</v>
      </c>
      <c r="K31" s="299">
        <v>2</v>
      </c>
      <c r="M31" s="304"/>
      <c r="N31" s="295" t="s">
        <v>12</v>
      </c>
      <c r="O31" s="304"/>
      <c r="Q31" s="304"/>
      <c r="R31" s="295" t="s">
        <v>12</v>
      </c>
      <c r="S31" s="304"/>
      <c r="T31" s="307" t="s">
        <v>76</v>
      </c>
      <c r="U31" s="306"/>
      <c r="V31" s="294" t="s">
        <v>8</v>
      </c>
      <c r="W31" s="299"/>
      <c r="Y31" s="299">
        <v>2</v>
      </c>
    </row>
    <row r="32" spans="3:25">
      <c r="C32" s="299" t="s">
        <v>105</v>
      </c>
      <c r="D32" s="295" t="s">
        <v>39</v>
      </c>
      <c r="E32" s="306"/>
      <c r="F32" s="295" t="s">
        <v>12</v>
      </c>
      <c r="G32" s="306"/>
      <c r="H32" s="307" t="s">
        <v>76</v>
      </c>
      <c r="I32" s="306"/>
      <c r="J32" s="294" t="s">
        <v>8</v>
      </c>
      <c r="K32" s="299">
        <v>3</v>
      </c>
      <c r="M32" s="304"/>
      <c r="N32" s="295" t="s">
        <v>12</v>
      </c>
      <c r="O32" s="304"/>
      <c r="Q32" s="304"/>
      <c r="R32" s="295" t="s">
        <v>12</v>
      </c>
      <c r="S32" s="304"/>
      <c r="T32" s="307" t="s">
        <v>76</v>
      </c>
      <c r="U32" s="306"/>
      <c r="V32" s="294" t="s">
        <v>8</v>
      </c>
      <c r="W32" s="299"/>
      <c r="Y32" s="299">
        <v>3</v>
      </c>
    </row>
    <row r="33" spans="2:27">
      <c r="C33" s="299" t="s">
        <v>106</v>
      </c>
      <c r="D33" s="295" t="s">
        <v>39</v>
      </c>
      <c r="E33" s="306"/>
      <c r="F33" s="295" t="s">
        <v>12</v>
      </c>
      <c r="G33" s="306"/>
      <c r="H33" s="307" t="s">
        <v>76</v>
      </c>
      <c r="I33" s="306"/>
      <c r="J33" s="294" t="s">
        <v>8</v>
      </c>
      <c r="K33" s="299">
        <v>4</v>
      </c>
      <c r="M33" s="304"/>
      <c r="N33" s="295" t="s">
        <v>12</v>
      </c>
      <c r="O33" s="304"/>
      <c r="Q33" s="304"/>
      <c r="R33" s="295" t="s">
        <v>12</v>
      </c>
      <c r="S33" s="304"/>
      <c r="T33" s="307" t="s">
        <v>76</v>
      </c>
      <c r="U33" s="306"/>
      <c r="V33" s="294" t="s">
        <v>8</v>
      </c>
      <c r="W33" s="299"/>
      <c r="Y33" s="299">
        <v>4</v>
      </c>
    </row>
    <row r="34" spans="2:27">
      <c r="C34" s="299" t="s">
        <v>110</v>
      </c>
      <c r="D34" s="295" t="s">
        <v>39</v>
      </c>
      <c r="E34" s="306"/>
      <c r="F34" s="295" t="s">
        <v>12</v>
      </c>
      <c r="G34" s="306"/>
      <c r="H34" s="307" t="s">
        <v>76</v>
      </c>
      <c r="I34" s="306"/>
      <c r="J34" s="294" t="s">
        <v>8</v>
      </c>
      <c r="K34" s="299">
        <v>5</v>
      </c>
      <c r="M34" s="304"/>
      <c r="N34" s="295" t="s">
        <v>12</v>
      </c>
      <c r="O34" s="304"/>
      <c r="Q34" s="304"/>
      <c r="R34" s="295" t="s">
        <v>12</v>
      </c>
      <c r="S34" s="304"/>
      <c r="T34" s="307" t="s">
        <v>76</v>
      </c>
      <c r="U34" s="306"/>
      <c r="V34" s="294" t="s">
        <v>8</v>
      </c>
      <c r="W34" s="299"/>
      <c r="Y34" s="299">
        <v>5</v>
      </c>
    </row>
    <row r="35" spans="2:27">
      <c r="C35" s="299" t="s">
        <v>111</v>
      </c>
      <c r="D35" s="295" t="s">
        <v>39</v>
      </c>
      <c r="E35" s="306"/>
      <c r="F35" s="295" t="s">
        <v>12</v>
      </c>
      <c r="G35" s="306"/>
      <c r="H35" s="307" t="s">
        <v>76</v>
      </c>
      <c r="I35" s="306"/>
      <c r="J35" s="294" t="s">
        <v>8</v>
      </c>
      <c r="K35" s="299">
        <v>6</v>
      </c>
      <c r="M35" s="304"/>
      <c r="N35" s="295" t="s">
        <v>12</v>
      </c>
      <c r="O35" s="304"/>
      <c r="Q35" s="304"/>
      <c r="R35" s="295" t="s">
        <v>12</v>
      </c>
      <c r="S35" s="304"/>
      <c r="T35" s="307" t="s">
        <v>76</v>
      </c>
      <c r="U35" s="306"/>
      <c r="V35" s="294" t="s">
        <v>8</v>
      </c>
      <c r="W35" s="299"/>
      <c r="Y35" s="299">
        <v>6</v>
      </c>
    </row>
    <row r="36" spans="2:27">
      <c r="C36" s="299" t="s">
        <v>113</v>
      </c>
      <c r="D36" s="295" t="s">
        <v>39</v>
      </c>
      <c r="E36" s="306"/>
      <c r="F36" s="295" t="s">
        <v>12</v>
      </c>
      <c r="G36" s="306"/>
      <c r="H36" s="307" t="s">
        <v>76</v>
      </c>
      <c r="I36" s="306"/>
      <c r="J36" s="294" t="s">
        <v>8</v>
      </c>
      <c r="K36" s="299">
        <v>7</v>
      </c>
      <c r="M36" s="304"/>
      <c r="N36" s="295" t="s">
        <v>12</v>
      </c>
      <c r="O36" s="304"/>
      <c r="Q36" s="304"/>
      <c r="R36" s="295" t="s">
        <v>12</v>
      </c>
      <c r="S36" s="304"/>
      <c r="T36" s="307" t="s">
        <v>76</v>
      </c>
      <c r="U36" s="306"/>
      <c r="V36" s="294" t="s">
        <v>8</v>
      </c>
      <c r="W36" s="299"/>
      <c r="Y36" s="299">
        <v>7</v>
      </c>
    </row>
    <row r="37" spans="2:27">
      <c r="C37" s="299" t="s">
        <v>114</v>
      </c>
      <c r="D37" s="295" t="s">
        <v>39</v>
      </c>
      <c r="E37" s="306"/>
      <c r="F37" s="295" t="s">
        <v>12</v>
      </c>
      <c r="G37" s="306"/>
      <c r="H37" s="307" t="s">
        <v>76</v>
      </c>
      <c r="I37" s="306"/>
      <c r="J37" s="294" t="s">
        <v>8</v>
      </c>
      <c r="K37" s="299">
        <v>8</v>
      </c>
      <c r="M37" s="304"/>
      <c r="N37" s="295" t="s">
        <v>12</v>
      </c>
      <c r="O37" s="304"/>
      <c r="Q37" s="304"/>
      <c r="R37" s="295" t="s">
        <v>12</v>
      </c>
      <c r="S37" s="304"/>
      <c r="T37" s="307" t="s">
        <v>76</v>
      </c>
      <c r="U37" s="306"/>
      <c r="V37" s="294" t="s">
        <v>8</v>
      </c>
      <c r="W37" s="299"/>
      <c r="Y37" s="299">
        <v>8</v>
      </c>
    </row>
    <row r="38" spans="2:27">
      <c r="C38" s="299" t="s">
        <v>117</v>
      </c>
      <c r="D38" s="295" t="s">
        <v>39</v>
      </c>
      <c r="E38" s="305"/>
      <c r="F38" s="295" t="s">
        <v>12</v>
      </c>
      <c r="G38" s="305"/>
      <c r="H38" s="307" t="s">
        <v>76</v>
      </c>
      <c r="I38" s="305">
        <v>0</v>
      </c>
      <c r="J38" s="294" t="s">
        <v>8</v>
      </c>
      <c r="K38" s="304" t="str">
        <f t="shared" ref="K38:K45" si="5">IF(OR(E38="",G38=""),"",(G38+IF(E38&gt;G38,1,0)-E38-I38)*24)</f>
        <v/>
      </c>
      <c r="M38" s="306">
        <f>'（従来型）介護老人福祉施設'!$AE$8</f>
        <v>0.375</v>
      </c>
      <c r="N38" s="295" t="s">
        <v>12</v>
      </c>
      <c r="O38" s="306">
        <f>'（従来型）介護老人福祉施設'!$AI$8</f>
        <v>0.70833333333333337</v>
      </c>
      <c r="Q38" s="309" t="str">
        <f t="shared" ref="Q38:Q47" si="6">IF(E38="","",IF(E38&lt;M38,M38,IF(E38&gt;=O38,"",E38)))</f>
        <v/>
      </c>
      <c r="R38" s="295" t="s">
        <v>12</v>
      </c>
      <c r="S38" s="309" t="str">
        <f t="shared" ref="S38:S47" si="7">IF(G38="","",IF(G38&gt;E38,IF(G38&lt;O38,G38,O38),O38))</f>
        <v/>
      </c>
      <c r="T38" s="307" t="s">
        <v>76</v>
      </c>
      <c r="U38" s="305">
        <f t="shared" ref="U38:U47" si="8">I38</f>
        <v>0</v>
      </c>
      <c r="V38" s="294" t="s">
        <v>8</v>
      </c>
      <c r="W38" s="304" t="str">
        <f t="shared" ref="W38:W45" si="9">IF(Q38="","",IF((S38+IF(Q38&gt;S38,1,0)-Q38-U38)*24=0,"",(S38+IF(Q38&gt;S38,1,0)-Q38-U38)*24))</f>
        <v/>
      </c>
      <c r="Y38" s="304" t="str">
        <f t="shared" ref="Y38:Y47" si="10">IF(W38="",K38,IF(OR(K38-W38=0,K38-W38&lt;0),"-",K38-W38))</f>
        <v/>
      </c>
    </row>
    <row r="39" spans="2:27">
      <c r="C39" s="299" t="s">
        <v>119</v>
      </c>
      <c r="D39" s="295" t="s">
        <v>39</v>
      </c>
      <c r="E39" s="305"/>
      <c r="F39" s="295" t="s">
        <v>12</v>
      </c>
      <c r="G39" s="305"/>
      <c r="H39" s="307" t="s">
        <v>76</v>
      </c>
      <c r="I39" s="305">
        <v>0</v>
      </c>
      <c r="J39" s="294" t="s">
        <v>8</v>
      </c>
      <c r="K39" s="304" t="str">
        <f t="shared" si="5"/>
        <v/>
      </c>
      <c r="M39" s="306">
        <f>'（従来型）介護老人福祉施設'!$AE$8</f>
        <v>0.375</v>
      </c>
      <c r="N39" s="295" t="s">
        <v>12</v>
      </c>
      <c r="O39" s="306">
        <f>'（従来型）介護老人福祉施設'!$AI$8</f>
        <v>0.70833333333333337</v>
      </c>
      <c r="Q39" s="309" t="str">
        <f t="shared" si="6"/>
        <v/>
      </c>
      <c r="R39" s="295" t="s">
        <v>12</v>
      </c>
      <c r="S39" s="309" t="str">
        <f t="shared" si="7"/>
        <v/>
      </c>
      <c r="T39" s="307" t="s">
        <v>76</v>
      </c>
      <c r="U39" s="305">
        <f t="shared" si="8"/>
        <v>0</v>
      </c>
      <c r="V39" s="294" t="s">
        <v>8</v>
      </c>
      <c r="W39" s="304" t="str">
        <f t="shared" si="9"/>
        <v/>
      </c>
      <c r="Y39" s="304" t="str">
        <f t="shared" si="10"/>
        <v/>
      </c>
    </row>
    <row r="40" spans="2:27">
      <c r="C40" s="299" t="s">
        <v>148</v>
      </c>
      <c r="D40" s="295" t="s">
        <v>39</v>
      </c>
      <c r="E40" s="305"/>
      <c r="F40" s="295" t="s">
        <v>12</v>
      </c>
      <c r="G40" s="305"/>
      <c r="H40" s="307" t="s">
        <v>76</v>
      </c>
      <c r="I40" s="305">
        <v>0</v>
      </c>
      <c r="J40" s="294" t="s">
        <v>8</v>
      </c>
      <c r="K40" s="304" t="str">
        <f t="shared" si="5"/>
        <v/>
      </c>
      <c r="M40" s="306">
        <f>'（従来型）介護老人福祉施設'!$AE$8</f>
        <v>0.375</v>
      </c>
      <c r="N40" s="295" t="s">
        <v>12</v>
      </c>
      <c r="O40" s="306">
        <f>'（従来型）介護老人福祉施設'!$AI$8</f>
        <v>0.70833333333333337</v>
      </c>
      <c r="Q40" s="309" t="str">
        <f t="shared" si="6"/>
        <v/>
      </c>
      <c r="R40" s="295" t="s">
        <v>12</v>
      </c>
      <c r="S40" s="309" t="str">
        <f t="shared" si="7"/>
        <v/>
      </c>
      <c r="T40" s="307" t="s">
        <v>76</v>
      </c>
      <c r="U40" s="305">
        <f t="shared" si="8"/>
        <v>0</v>
      </c>
      <c r="V40" s="294" t="s">
        <v>8</v>
      </c>
      <c r="W40" s="304" t="str">
        <f t="shared" si="9"/>
        <v/>
      </c>
      <c r="Y40" s="304" t="str">
        <f t="shared" si="10"/>
        <v/>
      </c>
    </row>
    <row r="41" spans="2:27">
      <c r="C41" s="299" t="s">
        <v>263</v>
      </c>
      <c r="D41" s="295" t="s">
        <v>39</v>
      </c>
      <c r="E41" s="305"/>
      <c r="F41" s="295" t="s">
        <v>12</v>
      </c>
      <c r="G41" s="305"/>
      <c r="H41" s="307" t="s">
        <v>76</v>
      </c>
      <c r="I41" s="305">
        <v>0</v>
      </c>
      <c r="J41" s="294" t="s">
        <v>8</v>
      </c>
      <c r="K41" s="304" t="str">
        <f t="shared" si="5"/>
        <v/>
      </c>
      <c r="M41" s="306">
        <f>'（従来型）介護老人福祉施設'!$AE$8</f>
        <v>0.375</v>
      </c>
      <c r="N41" s="295" t="s">
        <v>12</v>
      </c>
      <c r="O41" s="306">
        <f>'（従来型）介護老人福祉施設'!$AI$8</f>
        <v>0.70833333333333337</v>
      </c>
      <c r="Q41" s="309" t="str">
        <f t="shared" si="6"/>
        <v/>
      </c>
      <c r="R41" s="295" t="s">
        <v>12</v>
      </c>
      <c r="S41" s="309" t="str">
        <f t="shared" si="7"/>
        <v/>
      </c>
      <c r="T41" s="307" t="s">
        <v>76</v>
      </c>
      <c r="U41" s="305">
        <f t="shared" si="8"/>
        <v>0</v>
      </c>
      <c r="V41" s="294" t="s">
        <v>8</v>
      </c>
      <c r="W41" s="304" t="str">
        <f t="shared" si="9"/>
        <v/>
      </c>
      <c r="Y41" s="304" t="str">
        <f t="shared" si="10"/>
        <v/>
      </c>
      <c r="AA41" s="294" t="s">
        <v>25</v>
      </c>
    </row>
    <row r="42" spans="2:27">
      <c r="C42" s="299" t="s">
        <v>82</v>
      </c>
      <c r="D42" s="295" t="s">
        <v>39</v>
      </c>
      <c r="E42" s="305"/>
      <c r="F42" s="295" t="s">
        <v>12</v>
      </c>
      <c r="G42" s="305"/>
      <c r="H42" s="307" t="s">
        <v>76</v>
      </c>
      <c r="I42" s="305">
        <v>0</v>
      </c>
      <c r="J42" s="294" t="s">
        <v>8</v>
      </c>
      <c r="K42" s="304" t="str">
        <f t="shared" si="5"/>
        <v/>
      </c>
      <c r="M42" s="306">
        <f>'（従来型）介護老人福祉施設'!$AE$8</f>
        <v>0.375</v>
      </c>
      <c r="N42" s="295" t="s">
        <v>12</v>
      </c>
      <c r="O42" s="306">
        <f>'（従来型）介護老人福祉施設'!$AI$8</f>
        <v>0.70833333333333337</v>
      </c>
      <c r="Q42" s="309" t="str">
        <f t="shared" si="6"/>
        <v/>
      </c>
      <c r="R42" s="295" t="s">
        <v>12</v>
      </c>
      <c r="S42" s="309" t="str">
        <f t="shared" si="7"/>
        <v/>
      </c>
      <c r="T42" s="307" t="s">
        <v>76</v>
      </c>
      <c r="U42" s="305">
        <f t="shared" si="8"/>
        <v>0</v>
      </c>
      <c r="V42" s="294" t="s">
        <v>8</v>
      </c>
      <c r="W42" s="304" t="str">
        <f t="shared" si="9"/>
        <v/>
      </c>
      <c r="Y42" s="304" t="str">
        <f t="shared" si="10"/>
        <v/>
      </c>
      <c r="AA42" s="294" t="s">
        <v>25</v>
      </c>
    </row>
    <row r="43" spans="2:27">
      <c r="C43" s="299" t="s">
        <v>108</v>
      </c>
      <c r="D43" s="295" t="s">
        <v>39</v>
      </c>
      <c r="E43" s="305"/>
      <c r="F43" s="295" t="s">
        <v>12</v>
      </c>
      <c r="G43" s="305"/>
      <c r="H43" s="307" t="s">
        <v>76</v>
      </c>
      <c r="I43" s="305">
        <v>0</v>
      </c>
      <c r="J43" s="294" t="s">
        <v>8</v>
      </c>
      <c r="K43" s="304" t="str">
        <f t="shared" si="5"/>
        <v/>
      </c>
      <c r="M43" s="306">
        <f>'（従来型）介護老人福祉施設'!$AE$8</f>
        <v>0.375</v>
      </c>
      <c r="N43" s="295" t="s">
        <v>12</v>
      </c>
      <c r="O43" s="306">
        <f>'（従来型）介護老人福祉施設'!$AI$8</f>
        <v>0.70833333333333337</v>
      </c>
      <c r="Q43" s="309" t="str">
        <f t="shared" si="6"/>
        <v/>
      </c>
      <c r="R43" s="295" t="s">
        <v>12</v>
      </c>
      <c r="S43" s="309" t="str">
        <f t="shared" si="7"/>
        <v/>
      </c>
      <c r="T43" s="307" t="s">
        <v>76</v>
      </c>
      <c r="U43" s="305">
        <f t="shared" si="8"/>
        <v>0</v>
      </c>
      <c r="V43" s="294" t="s">
        <v>8</v>
      </c>
      <c r="W43" s="304" t="str">
        <f t="shared" si="9"/>
        <v/>
      </c>
      <c r="Y43" s="304" t="str">
        <f t="shared" si="10"/>
        <v/>
      </c>
    </row>
    <row r="44" spans="2:27">
      <c r="B44" s="295" t="s">
        <v>169</v>
      </c>
      <c r="C44" s="300"/>
      <c r="D44" s="295" t="s">
        <v>39</v>
      </c>
      <c r="E44" s="305">
        <v>0.29166666666666669</v>
      </c>
      <c r="F44" s="295" t="s">
        <v>12</v>
      </c>
      <c r="G44" s="305">
        <v>0.39583333333333331</v>
      </c>
      <c r="H44" s="307" t="s">
        <v>76</v>
      </c>
      <c r="I44" s="305">
        <v>0</v>
      </c>
      <c r="J44" s="294" t="s">
        <v>8</v>
      </c>
      <c r="K44" s="304">
        <f t="shared" si="5"/>
        <v>2.4999999999999991</v>
      </c>
      <c r="M44" s="306">
        <f>'（従来型）介護老人福祉施設'!$AE$8</f>
        <v>0.375</v>
      </c>
      <c r="N44" s="295" t="s">
        <v>12</v>
      </c>
      <c r="O44" s="306">
        <f>'（従来型）介護老人福祉施設'!$AI$8</f>
        <v>0.70833333333333337</v>
      </c>
      <c r="Q44" s="309">
        <f t="shared" si="6"/>
        <v>0.375</v>
      </c>
      <c r="R44" s="295" t="s">
        <v>12</v>
      </c>
      <c r="S44" s="309">
        <f t="shared" si="7"/>
        <v>0.39583333333333331</v>
      </c>
      <c r="T44" s="307" t="s">
        <v>76</v>
      </c>
      <c r="U44" s="305">
        <f t="shared" si="8"/>
        <v>0</v>
      </c>
      <c r="V44" s="294" t="s">
        <v>8</v>
      </c>
      <c r="W44" s="304">
        <f t="shared" si="9"/>
        <v>0.49999999999999956</v>
      </c>
      <c r="Y44" s="304">
        <f t="shared" si="10"/>
        <v>1.9999999999999996</v>
      </c>
    </row>
    <row r="45" spans="2:27">
      <c r="B45" s="295" t="s">
        <v>126</v>
      </c>
      <c r="C45" s="301"/>
      <c r="D45" s="295" t="s">
        <v>39</v>
      </c>
      <c r="E45" s="305">
        <v>0.6875</v>
      </c>
      <c r="F45" s="295" t="s">
        <v>12</v>
      </c>
      <c r="G45" s="305">
        <v>0.83333333333333337</v>
      </c>
      <c r="H45" s="307" t="s">
        <v>76</v>
      </c>
      <c r="I45" s="305">
        <v>0</v>
      </c>
      <c r="J45" s="294" t="s">
        <v>8</v>
      </c>
      <c r="K45" s="304">
        <f t="shared" si="5"/>
        <v>3.5000000000000009</v>
      </c>
      <c r="M45" s="306">
        <f>'（従来型）介護老人福祉施設'!$AE$8</f>
        <v>0.375</v>
      </c>
      <c r="N45" s="295" t="s">
        <v>12</v>
      </c>
      <c r="O45" s="306">
        <f>'（従来型）介護老人福祉施設'!$AI$8</f>
        <v>0.70833333333333337</v>
      </c>
      <c r="Q45" s="309">
        <f t="shared" si="6"/>
        <v>0.6875</v>
      </c>
      <c r="R45" s="295" t="s">
        <v>12</v>
      </c>
      <c r="S45" s="309">
        <f t="shared" si="7"/>
        <v>0.70833333333333337</v>
      </c>
      <c r="T45" s="307" t="s">
        <v>76</v>
      </c>
      <c r="U45" s="305">
        <f t="shared" si="8"/>
        <v>0</v>
      </c>
      <c r="V45" s="294" t="s">
        <v>8</v>
      </c>
      <c r="W45" s="304">
        <f t="shared" si="9"/>
        <v>0.50000000000000089</v>
      </c>
      <c r="Y45" s="304">
        <f t="shared" si="10"/>
        <v>3</v>
      </c>
    </row>
    <row r="46" spans="2:27">
      <c r="B46" s="295" t="s">
        <v>127</v>
      </c>
      <c r="C46" s="302" t="s">
        <v>124</v>
      </c>
      <c r="D46" s="295" t="s">
        <v>39</v>
      </c>
      <c r="E46" s="305" t="s">
        <v>75</v>
      </c>
      <c r="F46" s="295" t="s">
        <v>12</v>
      </c>
      <c r="G46" s="305" t="s">
        <v>75</v>
      </c>
      <c r="H46" s="307" t="s">
        <v>76</v>
      </c>
      <c r="I46" s="305" t="s">
        <v>75</v>
      </c>
      <c r="J46" s="294" t="s">
        <v>8</v>
      </c>
      <c r="K46" s="304">
        <f>K44+K45</f>
        <v>6</v>
      </c>
      <c r="M46" s="306">
        <f>'（従来型）介護老人福祉施設'!$AE$8</f>
        <v>0.375</v>
      </c>
      <c r="N46" s="295" t="s">
        <v>12</v>
      </c>
      <c r="O46" s="306">
        <f>'（従来型）介護老人福祉施設'!$AI$8</f>
        <v>0.70833333333333337</v>
      </c>
      <c r="Q46" s="309" t="str">
        <f t="shared" si="6"/>
        <v/>
      </c>
      <c r="R46" s="295" t="s">
        <v>12</v>
      </c>
      <c r="S46" s="309">
        <f t="shared" si="7"/>
        <v>0.70833333333333337</v>
      </c>
      <c r="T46" s="307" t="s">
        <v>76</v>
      </c>
      <c r="U46" s="305" t="str">
        <f t="shared" si="8"/>
        <v>-</v>
      </c>
      <c r="V46" s="294" t="s">
        <v>8</v>
      </c>
      <c r="W46" s="304">
        <f>W44+W45</f>
        <v>1.0000000000000004</v>
      </c>
      <c r="Y46" s="304">
        <f t="shared" si="10"/>
        <v>5</v>
      </c>
    </row>
    <row r="47" spans="2:27">
      <c r="B47" s="298" t="s">
        <v>264</v>
      </c>
      <c r="C47" s="299" t="s">
        <v>152</v>
      </c>
      <c r="D47" s="295" t="s">
        <v>39</v>
      </c>
      <c r="E47" s="305">
        <v>0.83333333333333337</v>
      </c>
      <c r="F47" s="295" t="s">
        <v>12</v>
      </c>
      <c r="G47" s="305">
        <v>0.29166666666666669</v>
      </c>
      <c r="H47" s="307" t="s">
        <v>76</v>
      </c>
      <c r="I47" s="305"/>
      <c r="J47" s="294" t="s">
        <v>8</v>
      </c>
      <c r="K47" s="304">
        <f>IF(OR(E47="",G47=""),"",(G47+IF(E47&gt;G47,1,0)-E47-I47)*24)</f>
        <v>11</v>
      </c>
      <c r="M47" s="306">
        <f>'（従来型）介護老人福祉施設'!$AE$8</f>
        <v>0.375</v>
      </c>
      <c r="N47" s="295" t="s">
        <v>12</v>
      </c>
      <c r="O47" s="306">
        <f>'（従来型）介護老人福祉施設'!$AI$8</f>
        <v>0.70833333333333337</v>
      </c>
      <c r="Q47" s="309" t="str">
        <f t="shared" si="6"/>
        <v/>
      </c>
      <c r="R47" s="295" t="s">
        <v>12</v>
      </c>
      <c r="S47" s="309">
        <f t="shared" si="7"/>
        <v>0.70833333333333337</v>
      </c>
      <c r="T47" s="307" t="s">
        <v>76</v>
      </c>
      <c r="U47" s="305">
        <f t="shared" si="8"/>
        <v>0</v>
      </c>
      <c r="V47" s="294" t="s">
        <v>8</v>
      </c>
      <c r="W47" s="304" t="str">
        <f>IF(Q47="","",IF((S47+IF(Q47&gt;S47,1,0)-Q47-U47)*24=0,"",(S47+IF(Q47&gt;S47,1,0)-Q47-U47)*24))</f>
        <v/>
      </c>
      <c r="Y47" s="304">
        <f t="shared" si="10"/>
        <v>11</v>
      </c>
    </row>
  </sheetData>
  <sheetProtection sheet="1" insertRows="0" deleteRows="0"/>
  <mergeCells count="3">
    <mergeCell ref="E3:K3"/>
    <mergeCell ref="M3:O3"/>
    <mergeCell ref="Q3:W3"/>
  </mergeCells>
  <phoneticPr fontId="1"/>
  <pageMargins left="0.70866141732283472" right="0.70866141732283472" top="0.74803149606299213" bottom="0.74803149606299213" header="0.31496062992125984" footer="0.31496062992125984"/>
  <pageSetup paperSize="9" scale="38" fitToWidth="1" fitToHeight="1" orientation="landscape"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B1:BB84"/>
  <sheetViews>
    <sheetView workbookViewId="0">
      <selection activeCell="F19" sqref="F19"/>
    </sheetView>
  </sheetViews>
  <sheetFormatPr defaultRowHeight="18.75"/>
  <cols>
    <col min="1" max="1" width="1.375" style="346" customWidth="1"/>
    <col min="2" max="3" width="9" style="346" customWidth="1"/>
    <col min="4" max="4" width="40.625" style="346" customWidth="1"/>
    <col min="5" max="16384" width="9" style="346" customWidth="1"/>
  </cols>
  <sheetData>
    <row r="1" spans="2:11">
      <c r="B1" s="346" t="s">
        <v>153</v>
      </c>
      <c r="D1" s="353"/>
      <c r="E1" s="353"/>
      <c r="F1" s="353"/>
    </row>
    <row r="2" spans="2:11" s="347" customFormat="1" ht="20.25" customHeight="1">
      <c r="B2" s="349" t="s">
        <v>310</v>
      </c>
      <c r="C2" s="349"/>
      <c r="D2" s="353"/>
      <c r="E2" s="353"/>
      <c r="F2" s="353"/>
    </row>
    <row r="3" spans="2:11" s="347" customFormat="1" ht="20.25" customHeight="1">
      <c r="B3" s="349"/>
      <c r="C3" s="349"/>
      <c r="D3" s="353"/>
      <c r="E3" s="353"/>
      <c r="F3" s="353"/>
    </row>
    <row r="4" spans="2:11" s="348" customFormat="1" ht="20.25" customHeight="1">
      <c r="B4" s="350"/>
      <c r="C4" s="353" t="s">
        <v>290</v>
      </c>
      <c r="D4" s="353"/>
      <c r="F4" s="362" t="s">
        <v>291</v>
      </c>
      <c r="G4" s="362"/>
      <c r="H4" s="362"/>
      <c r="I4" s="362"/>
      <c r="J4" s="362"/>
      <c r="K4" s="362"/>
    </row>
    <row r="5" spans="2:11" s="348" customFormat="1" ht="20.25" customHeight="1">
      <c r="B5" s="351"/>
      <c r="C5" s="353" t="s">
        <v>292</v>
      </c>
      <c r="D5" s="353"/>
      <c r="F5" s="362"/>
      <c r="G5" s="362"/>
      <c r="H5" s="362"/>
      <c r="I5" s="362"/>
      <c r="J5" s="362"/>
      <c r="K5" s="362"/>
    </row>
    <row r="6" spans="2:11" s="347" customFormat="1" ht="20.25" customHeight="1">
      <c r="B6" s="352" t="s">
        <v>259</v>
      </c>
      <c r="C6" s="353"/>
      <c r="D6" s="353"/>
      <c r="E6" s="356"/>
      <c r="F6" s="359"/>
    </row>
    <row r="7" spans="2:11" s="347" customFormat="1" ht="20.25" customHeight="1">
      <c r="B7" s="349"/>
      <c r="C7" s="349"/>
      <c r="D7" s="353"/>
      <c r="E7" s="356"/>
      <c r="F7" s="359"/>
    </row>
    <row r="8" spans="2:11" s="347" customFormat="1" ht="20.25" customHeight="1">
      <c r="B8" s="353" t="s">
        <v>154</v>
      </c>
      <c r="C8" s="349"/>
      <c r="D8" s="353"/>
      <c r="E8" s="356"/>
      <c r="F8" s="359"/>
    </row>
    <row r="9" spans="2:11" s="347" customFormat="1" ht="20.25" customHeight="1">
      <c r="B9" s="349"/>
      <c r="C9" s="349"/>
      <c r="D9" s="353"/>
      <c r="E9" s="353"/>
      <c r="F9" s="353"/>
    </row>
    <row r="10" spans="2:11" s="347" customFormat="1" ht="20.25" customHeight="1">
      <c r="B10" s="353" t="s">
        <v>89</v>
      </c>
      <c r="C10" s="349"/>
      <c r="D10" s="353"/>
      <c r="E10" s="353"/>
      <c r="F10" s="353"/>
    </row>
    <row r="11" spans="2:11" s="347" customFormat="1" ht="20.25" customHeight="1">
      <c r="B11" s="352" t="s">
        <v>308</v>
      </c>
      <c r="C11" s="349"/>
      <c r="D11" s="353"/>
      <c r="E11" s="353"/>
      <c r="F11" s="353"/>
    </row>
    <row r="12" spans="2:11" s="347" customFormat="1" ht="20.25" customHeight="1">
      <c r="B12" s="353" t="s">
        <v>155</v>
      </c>
      <c r="C12" s="349"/>
      <c r="D12" s="353"/>
      <c r="E12" s="353"/>
      <c r="F12" s="353"/>
    </row>
    <row r="13" spans="2:11" s="347" customFormat="1" ht="20.25" customHeight="1">
      <c r="B13" s="353"/>
      <c r="C13" s="349"/>
      <c r="D13" s="353"/>
    </row>
    <row r="14" spans="2:11" s="347" customFormat="1" ht="20.25" customHeight="1">
      <c r="B14" s="353" t="s">
        <v>168</v>
      </c>
      <c r="C14" s="349"/>
      <c r="D14" s="353"/>
    </row>
    <row r="15" spans="2:11" s="347" customFormat="1" ht="20.25" customHeight="1">
      <c r="B15" s="353"/>
      <c r="C15" s="349"/>
      <c r="D15" s="353"/>
    </row>
    <row r="16" spans="2:11" s="347" customFormat="1" ht="20.25" customHeight="1">
      <c r="B16" s="353" t="s">
        <v>209</v>
      </c>
      <c r="C16" s="349"/>
      <c r="D16" s="353"/>
    </row>
    <row r="17" spans="2:4" s="347" customFormat="1" ht="20.25" customHeight="1">
      <c r="B17" s="353" t="s">
        <v>150</v>
      </c>
      <c r="C17" s="349"/>
      <c r="D17" s="353"/>
    </row>
    <row r="18" spans="2:4" s="347" customFormat="1" ht="20.25" customHeight="1">
      <c r="B18" s="349"/>
      <c r="C18" s="349"/>
      <c r="D18" s="353"/>
    </row>
    <row r="19" spans="2:4" s="347" customFormat="1" ht="20.25" customHeight="1">
      <c r="B19" s="353" t="s">
        <v>280</v>
      </c>
      <c r="C19" s="349"/>
      <c r="D19" s="353"/>
    </row>
    <row r="20" spans="2:4" s="347" customFormat="1" ht="20.25" customHeight="1">
      <c r="B20" s="349"/>
      <c r="C20" s="349"/>
      <c r="D20" s="353"/>
    </row>
    <row r="21" spans="2:4" s="347" customFormat="1" ht="20.25" customHeight="1">
      <c r="B21" s="353" t="s">
        <v>281</v>
      </c>
      <c r="C21" s="349"/>
      <c r="D21" s="353"/>
    </row>
    <row r="22" spans="2:4" s="347" customFormat="1" ht="20.25" customHeight="1">
      <c r="B22" s="353" t="s">
        <v>240</v>
      </c>
      <c r="C22" s="349"/>
      <c r="D22" s="353"/>
    </row>
    <row r="23" spans="2:4" s="347" customFormat="1" ht="20.25" customHeight="1">
      <c r="B23" s="349"/>
      <c r="C23" s="349"/>
      <c r="D23" s="353"/>
    </row>
    <row r="24" spans="2:4" s="347" customFormat="1" ht="20.25" customHeight="1">
      <c r="B24" s="353" t="s">
        <v>85</v>
      </c>
      <c r="C24" s="349"/>
      <c r="D24" s="353"/>
    </row>
    <row r="25" spans="2:4" s="347" customFormat="1" ht="20.25" customHeight="1">
      <c r="B25" s="349"/>
      <c r="C25" s="349"/>
      <c r="D25" s="353"/>
    </row>
    <row r="26" spans="2:4" s="347" customFormat="1" ht="20.25" customHeight="1">
      <c r="B26" s="353" t="s">
        <v>300</v>
      </c>
      <c r="C26" s="349"/>
      <c r="D26" s="353"/>
    </row>
    <row r="27" spans="2:4" s="347" customFormat="1" ht="20.25" customHeight="1">
      <c r="B27" s="353" t="s">
        <v>293</v>
      </c>
      <c r="C27" s="349"/>
      <c r="D27" s="353"/>
    </row>
    <row r="28" spans="2:4" s="347" customFormat="1" ht="20.25" customHeight="1">
      <c r="B28" s="353"/>
      <c r="C28" s="349"/>
      <c r="D28" s="353"/>
    </row>
    <row r="29" spans="2:4" s="347" customFormat="1" ht="20.25" customHeight="1">
      <c r="B29" s="353" t="s">
        <v>282</v>
      </c>
      <c r="C29" s="349"/>
      <c r="D29" s="353"/>
    </row>
    <row r="30" spans="2:4" s="347" customFormat="1" ht="20.25" customHeight="1">
      <c r="B30" s="353" t="s">
        <v>241</v>
      </c>
      <c r="C30" s="349"/>
      <c r="D30" s="353"/>
    </row>
    <row r="31" spans="2:4" s="347" customFormat="1" ht="20.25" customHeight="1">
      <c r="B31" s="353" t="s">
        <v>22</v>
      </c>
      <c r="C31" s="349"/>
      <c r="D31" s="353"/>
    </row>
    <row r="32" spans="2:4" s="347" customFormat="1" ht="20.25" customHeight="1">
      <c r="B32" s="353"/>
      <c r="C32" s="349"/>
      <c r="D32" s="353"/>
    </row>
    <row r="33" spans="2:4" s="347" customFormat="1" ht="20.25" customHeight="1">
      <c r="B33" s="353" t="s">
        <v>283</v>
      </c>
      <c r="C33" s="349"/>
      <c r="D33" s="353"/>
    </row>
    <row r="34" spans="2:4" s="347" customFormat="1" ht="20.25" customHeight="1">
      <c r="B34" s="353" t="s">
        <v>242</v>
      </c>
      <c r="C34" s="349"/>
      <c r="D34" s="353"/>
    </row>
    <row r="35" spans="2:4" s="347" customFormat="1" ht="20.25" customHeight="1">
      <c r="B35" s="353" t="s">
        <v>243</v>
      </c>
      <c r="C35" s="349"/>
      <c r="D35" s="353"/>
    </row>
    <row r="36" spans="2:4" s="347" customFormat="1" ht="20.25" customHeight="1">
      <c r="B36" s="353" t="s">
        <v>97</v>
      </c>
      <c r="C36" s="349"/>
      <c r="D36" s="353"/>
    </row>
    <row r="37" spans="2:4" s="347" customFormat="1" ht="20.25" customHeight="1">
      <c r="B37" s="353"/>
      <c r="C37" s="353"/>
      <c r="D37" s="353"/>
    </row>
    <row r="38" spans="2:4" s="347" customFormat="1" ht="17.25" customHeight="1">
      <c r="B38" s="353" t="s">
        <v>284</v>
      </c>
      <c r="C38" s="353"/>
      <c r="D38" s="353"/>
    </row>
    <row r="39" spans="2:4" s="347" customFormat="1" ht="17.25" customHeight="1">
      <c r="B39" s="353" t="s">
        <v>239</v>
      </c>
      <c r="C39" s="353"/>
      <c r="D39" s="353"/>
    </row>
    <row r="40" spans="2:4" s="347" customFormat="1" ht="17.25" customHeight="1">
      <c r="B40" s="353"/>
      <c r="C40" s="353"/>
      <c r="D40" s="353"/>
    </row>
    <row r="41" spans="2:4" s="347" customFormat="1" ht="17.25" customHeight="1">
      <c r="B41" s="353"/>
      <c r="C41" s="355" t="s">
        <v>48</v>
      </c>
      <c r="D41" s="355" t="s">
        <v>14</v>
      </c>
    </row>
    <row r="42" spans="2:4" s="347" customFormat="1" ht="17.25" customHeight="1">
      <c r="B42" s="353"/>
      <c r="C42" s="355">
        <v>1</v>
      </c>
      <c r="D42" s="358" t="s">
        <v>129</v>
      </c>
    </row>
    <row r="43" spans="2:4" s="347" customFormat="1" ht="17.25" customHeight="1">
      <c r="B43" s="353"/>
      <c r="C43" s="355">
        <v>2</v>
      </c>
      <c r="D43" s="358" t="s">
        <v>170</v>
      </c>
    </row>
    <row r="44" spans="2:4" s="347" customFormat="1" ht="17.25" customHeight="1">
      <c r="B44" s="353"/>
      <c r="C44" s="355">
        <v>3</v>
      </c>
      <c r="D44" s="358" t="s">
        <v>171</v>
      </c>
    </row>
    <row r="45" spans="2:4" s="347" customFormat="1" ht="17.25" customHeight="1">
      <c r="B45" s="353"/>
      <c r="C45" s="355">
        <v>4</v>
      </c>
      <c r="D45" s="358" t="s">
        <v>174</v>
      </c>
    </row>
    <row r="46" spans="2:4" s="347" customFormat="1" ht="17.25" customHeight="1">
      <c r="B46" s="353"/>
      <c r="C46" s="355">
        <v>5</v>
      </c>
      <c r="D46" s="358" t="s">
        <v>175</v>
      </c>
    </row>
    <row r="47" spans="2:4" s="347" customFormat="1" ht="17.25" customHeight="1">
      <c r="B47" s="353"/>
      <c r="C47" s="355">
        <v>6</v>
      </c>
      <c r="D47" s="358" t="s">
        <v>29</v>
      </c>
    </row>
    <row r="48" spans="2:4" s="347" customFormat="1" ht="17.25" customHeight="1">
      <c r="B48" s="353"/>
      <c r="C48" s="355">
        <v>7</v>
      </c>
      <c r="D48" s="358" t="s">
        <v>176</v>
      </c>
    </row>
    <row r="49" spans="2:25" s="347" customFormat="1" ht="17.25" customHeight="1">
      <c r="B49" s="353"/>
      <c r="C49" s="355">
        <v>8</v>
      </c>
      <c r="D49" s="358" t="s">
        <v>130</v>
      </c>
    </row>
    <row r="50" spans="2:25" s="347" customFormat="1" ht="17.25" customHeight="1">
      <c r="B50" s="353"/>
      <c r="C50" s="356"/>
      <c r="D50" s="359"/>
    </row>
    <row r="51" spans="2:25" s="347" customFormat="1" ht="17.25" customHeight="1">
      <c r="B51" s="353" t="s">
        <v>285</v>
      </c>
      <c r="C51" s="353"/>
      <c r="D51" s="353"/>
      <c r="E51" s="348"/>
      <c r="F51" s="348"/>
    </row>
    <row r="52" spans="2:25" s="347" customFormat="1" ht="17.25" customHeight="1">
      <c r="B52" s="353" t="s">
        <v>157</v>
      </c>
      <c r="C52" s="353"/>
      <c r="D52" s="353"/>
      <c r="E52" s="348"/>
      <c r="F52" s="348"/>
    </row>
    <row r="53" spans="2:25" s="347" customFormat="1" ht="17.25" customHeight="1">
      <c r="B53" s="353"/>
      <c r="C53" s="353"/>
      <c r="D53" s="353"/>
      <c r="E53" s="348"/>
      <c r="F53" s="348"/>
      <c r="G53" s="363"/>
      <c r="H53" s="363"/>
      <c r="J53" s="363"/>
      <c r="K53" s="363"/>
      <c r="L53" s="363"/>
      <c r="M53" s="363"/>
      <c r="N53" s="363"/>
      <c r="O53" s="363"/>
      <c r="R53" s="363"/>
      <c r="S53" s="363"/>
      <c r="T53" s="363"/>
      <c r="W53" s="363"/>
      <c r="X53" s="363"/>
      <c r="Y53" s="363"/>
    </row>
    <row r="54" spans="2:25" s="347" customFormat="1" ht="17.25" customHeight="1">
      <c r="B54" s="353"/>
      <c r="C54" s="355" t="s">
        <v>19</v>
      </c>
      <c r="D54" s="355" t="s">
        <v>15</v>
      </c>
      <c r="E54" s="348"/>
      <c r="F54" s="348"/>
      <c r="G54" s="363"/>
      <c r="H54" s="363"/>
      <c r="J54" s="363"/>
      <c r="K54" s="363"/>
      <c r="L54" s="363"/>
      <c r="M54" s="363"/>
      <c r="N54" s="363"/>
      <c r="O54" s="363"/>
      <c r="R54" s="363"/>
      <c r="S54" s="363"/>
      <c r="T54" s="363"/>
      <c r="W54" s="363"/>
      <c r="X54" s="363"/>
      <c r="Y54" s="363"/>
    </row>
    <row r="55" spans="2:25" s="347" customFormat="1" ht="17.25" customHeight="1">
      <c r="B55" s="353"/>
      <c r="C55" s="355" t="s">
        <v>24</v>
      </c>
      <c r="D55" s="358" t="s">
        <v>158</v>
      </c>
      <c r="E55" s="348"/>
      <c r="F55" s="348"/>
      <c r="G55" s="363"/>
      <c r="H55" s="363"/>
      <c r="J55" s="363"/>
      <c r="K55" s="363"/>
      <c r="L55" s="363"/>
      <c r="M55" s="363"/>
      <c r="N55" s="363"/>
      <c r="O55" s="363"/>
      <c r="R55" s="363"/>
      <c r="S55" s="363"/>
      <c r="T55" s="363"/>
      <c r="W55" s="363"/>
      <c r="X55" s="363"/>
      <c r="Y55" s="363"/>
    </row>
    <row r="56" spans="2:25" s="347" customFormat="1" ht="17.25" customHeight="1">
      <c r="B56" s="353"/>
      <c r="C56" s="355" t="s">
        <v>11</v>
      </c>
      <c r="D56" s="358" t="s">
        <v>159</v>
      </c>
      <c r="E56" s="348"/>
      <c r="F56" s="348"/>
      <c r="G56" s="363"/>
      <c r="H56" s="363"/>
      <c r="J56" s="363"/>
      <c r="K56" s="363"/>
      <c r="L56" s="363"/>
      <c r="M56" s="363"/>
      <c r="N56" s="363"/>
      <c r="O56" s="363"/>
      <c r="R56" s="363"/>
      <c r="S56" s="363"/>
      <c r="T56" s="363"/>
      <c r="W56" s="363"/>
      <c r="X56" s="363"/>
      <c r="Y56" s="363"/>
    </row>
    <row r="57" spans="2:25" s="347" customFormat="1" ht="17.25" customHeight="1">
      <c r="B57" s="353"/>
      <c r="C57" s="355" t="s">
        <v>20</v>
      </c>
      <c r="D57" s="358" t="s">
        <v>160</v>
      </c>
      <c r="E57" s="348"/>
      <c r="F57" s="348"/>
      <c r="G57" s="363"/>
      <c r="H57" s="363"/>
      <c r="J57" s="363"/>
      <c r="K57" s="363"/>
      <c r="L57" s="363"/>
      <c r="M57" s="363"/>
      <c r="N57" s="363"/>
      <c r="O57" s="363"/>
      <c r="R57" s="363"/>
      <c r="S57" s="363"/>
      <c r="T57" s="363"/>
      <c r="W57" s="363"/>
      <c r="X57" s="363"/>
      <c r="Y57" s="363"/>
    </row>
    <row r="58" spans="2:25" s="347" customFormat="1" ht="17.25" customHeight="1">
      <c r="B58" s="353"/>
      <c r="C58" s="355" t="s">
        <v>28</v>
      </c>
      <c r="D58" s="358" t="s">
        <v>260</v>
      </c>
      <c r="E58" s="348"/>
      <c r="F58" s="348"/>
      <c r="G58" s="363"/>
      <c r="H58" s="363"/>
      <c r="J58" s="363"/>
      <c r="K58" s="363"/>
      <c r="L58" s="363"/>
      <c r="M58" s="363"/>
      <c r="N58" s="363"/>
      <c r="O58" s="363"/>
      <c r="R58" s="363"/>
      <c r="S58" s="363"/>
      <c r="T58" s="363"/>
      <c r="W58" s="363"/>
      <c r="X58" s="363"/>
      <c r="Y58" s="363"/>
    </row>
    <row r="59" spans="2:25" s="347" customFormat="1" ht="17.25" customHeight="1">
      <c r="B59" s="353"/>
      <c r="C59" s="353"/>
      <c r="D59" s="353"/>
      <c r="E59" s="348"/>
      <c r="F59" s="348"/>
      <c r="G59" s="363"/>
      <c r="H59" s="363"/>
      <c r="J59" s="363"/>
      <c r="K59" s="363"/>
      <c r="L59" s="363"/>
      <c r="M59" s="363"/>
      <c r="N59" s="363"/>
      <c r="O59" s="363"/>
      <c r="R59" s="363"/>
      <c r="S59" s="363"/>
      <c r="T59" s="363"/>
      <c r="W59" s="363"/>
      <c r="X59" s="363"/>
      <c r="Y59" s="363"/>
    </row>
    <row r="60" spans="2:25" s="347" customFormat="1" ht="17.25" customHeight="1">
      <c r="B60" s="353"/>
      <c r="C60" s="357" t="s">
        <v>30</v>
      </c>
      <c r="D60" s="353"/>
      <c r="E60" s="348"/>
      <c r="F60" s="348"/>
      <c r="G60" s="363"/>
      <c r="H60" s="363"/>
      <c r="J60" s="363"/>
      <c r="K60" s="363"/>
      <c r="L60" s="363"/>
      <c r="M60" s="363"/>
      <c r="N60" s="363"/>
      <c r="O60" s="363"/>
      <c r="R60" s="363"/>
      <c r="S60" s="363"/>
      <c r="T60" s="363"/>
      <c r="W60" s="363"/>
      <c r="X60" s="363"/>
      <c r="Y60" s="363"/>
    </row>
    <row r="61" spans="2:25" s="347" customFormat="1" ht="17.25" customHeight="1">
      <c r="B61" s="348"/>
      <c r="C61" s="353" t="s">
        <v>309</v>
      </c>
      <c r="D61" s="348"/>
      <c r="E61" s="348"/>
      <c r="F61" s="357"/>
      <c r="G61" s="363"/>
      <c r="H61" s="363"/>
      <c r="J61" s="363"/>
      <c r="K61" s="363"/>
      <c r="L61" s="363"/>
      <c r="M61" s="363"/>
      <c r="N61" s="363"/>
      <c r="O61" s="363"/>
      <c r="R61" s="363"/>
      <c r="S61" s="363"/>
      <c r="T61" s="363"/>
      <c r="W61" s="363"/>
      <c r="X61" s="363"/>
      <c r="Y61" s="363"/>
    </row>
    <row r="62" spans="2:25" s="347" customFormat="1" ht="17.25" customHeight="1">
      <c r="B62" s="348"/>
      <c r="C62" s="352" t="s">
        <v>216</v>
      </c>
      <c r="D62" s="348"/>
      <c r="E62" s="348"/>
      <c r="F62" s="357"/>
      <c r="G62" s="363"/>
      <c r="H62" s="363"/>
      <c r="J62" s="363"/>
      <c r="K62" s="363"/>
      <c r="L62" s="363"/>
      <c r="M62" s="363"/>
      <c r="N62" s="363"/>
      <c r="O62" s="363"/>
      <c r="R62" s="363"/>
      <c r="S62" s="363"/>
      <c r="T62" s="363"/>
      <c r="W62" s="363"/>
      <c r="X62" s="363"/>
      <c r="Y62" s="363"/>
    </row>
    <row r="63" spans="2:25" s="347" customFormat="1" ht="17.25" customHeight="1">
      <c r="B63" s="348"/>
      <c r="C63" s="353" t="s">
        <v>299</v>
      </c>
      <c r="D63" s="348"/>
      <c r="E63" s="348"/>
      <c r="F63" s="353"/>
      <c r="G63" s="363"/>
      <c r="H63" s="363"/>
      <c r="J63" s="363"/>
      <c r="K63" s="363"/>
      <c r="L63" s="363"/>
      <c r="M63" s="363"/>
      <c r="N63" s="363"/>
      <c r="O63" s="363"/>
      <c r="R63" s="363"/>
      <c r="S63" s="363"/>
      <c r="T63" s="363"/>
      <c r="W63" s="363"/>
      <c r="X63" s="363"/>
      <c r="Y63" s="363"/>
    </row>
    <row r="64" spans="2:25" s="347" customFormat="1" ht="17.25" customHeight="1">
      <c r="B64" s="353"/>
      <c r="C64" s="353"/>
      <c r="D64" s="353"/>
      <c r="E64" s="357"/>
      <c r="F64" s="363"/>
      <c r="G64" s="363"/>
      <c r="H64" s="363"/>
      <c r="J64" s="363"/>
      <c r="K64" s="363"/>
      <c r="L64" s="363"/>
      <c r="M64" s="363"/>
      <c r="N64" s="363"/>
      <c r="O64" s="363"/>
      <c r="R64" s="363"/>
      <c r="S64" s="363"/>
      <c r="T64" s="363"/>
      <c r="W64" s="363"/>
      <c r="X64" s="363"/>
      <c r="Y64" s="363"/>
    </row>
    <row r="65" spans="2:51" s="347" customFormat="1" ht="17.25" customHeight="1">
      <c r="B65" s="353" t="s">
        <v>286</v>
      </c>
      <c r="C65" s="353"/>
      <c r="D65" s="353"/>
    </row>
    <row r="66" spans="2:51" s="347" customFormat="1" ht="17.25" customHeight="1">
      <c r="B66" s="353" t="s">
        <v>244</v>
      </c>
      <c r="C66" s="353"/>
      <c r="D66" s="353"/>
    </row>
    <row r="67" spans="2:51" s="347" customFormat="1" ht="17.25" customHeight="1">
      <c r="B67" s="354" t="s">
        <v>245</v>
      </c>
      <c r="C67" s="348"/>
      <c r="D67" s="348"/>
      <c r="E67" s="360"/>
      <c r="F67" s="360"/>
      <c r="G67" s="360"/>
      <c r="H67" s="360"/>
      <c r="I67" s="360"/>
      <c r="J67" s="360"/>
      <c r="K67" s="360"/>
      <c r="L67" s="360"/>
      <c r="M67" s="360"/>
      <c r="N67" s="360"/>
      <c r="O67" s="365"/>
      <c r="P67" s="365"/>
      <c r="Q67" s="360"/>
      <c r="R67" s="365"/>
      <c r="S67" s="360"/>
      <c r="T67" s="360"/>
      <c r="U67" s="365"/>
      <c r="Y67" s="360"/>
      <c r="Z67" s="360"/>
      <c r="AA67" s="360"/>
      <c r="AB67" s="360"/>
      <c r="AD67" s="360"/>
      <c r="AE67" s="365"/>
      <c r="AF67" s="365"/>
      <c r="AG67" s="365"/>
      <c r="AH67" s="365"/>
      <c r="AI67" s="366"/>
      <c r="AJ67" s="365"/>
      <c r="AK67" s="365"/>
      <c r="AL67" s="365"/>
      <c r="AM67" s="365"/>
      <c r="AN67" s="365"/>
      <c r="AO67" s="365"/>
      <c r="AP67" s="365"/>
      <c r="AQ67" s="365"/>
      <c r="AR67" s="365"/>
      <c r="AS67" s="365"/>
      <c r="AT67" s="365"/>
      <c r="AU67" s="365"/>
      <c r="AV67" s="365"/>
      <c r="AW67" s="365"/>
      <c r="AX67" s="365"/>
      <c r="AY67" s="366"/>
    </row>
    <row r="68" spans="2:51" s="347" customFormat="1" ht="17.25" customHeight="1">
      <c r="B68" s="354" t="s">
        <v>7</v>
      </c>
      <c r="C68" s="348"/>
      <c r="D68" s="348"/>
      <c r="E68" s="360"/>
      <c r="F68" s="360"/>
      <c r="G68" s="360"/>
      <c r="H68" s="360"/>
      <c r="I68" s="360"/>
      <c r="J68" s="360"/>
      <c r="K68" s="360"/>
      <c r="L68" s="360"/>
      <c r="M68" s="360"/>
      <c r="N68" s="360"/>
      <c r="O68" s="365"/>
      <c r="P68" s="365"/>
      <c r="Q68" s="360"/>
      <c r="R68" s="365"/>
      <c r="S68" s="360"/>
      <c r="T68" s="360"/>
      <c r="U68" s="365"/>
      <c r="Y68" s="360"/>
      <c r="Z68" s="360"/>
      <c r="AA68" s="360"/>
      <c r="AB68" s="360"/>
      <c r="AD68" s="360"/>
      <c r="AE68" s="365"/>
      <c r="AF68" s="365"/>
      <c r="AG68" s="365"/>
      <c r="AH68" s="365"/>
      <c r="AI68" s="366"/>
      <c r="AJ68" s="365"/>
      <c r="AK68" s="365"/>
      <c r="AL68" s="365"/>
      <c r="AM68" s="365"/>
      <c r="AN68" s="365"/>
      <c r="AO68" s="365"/>
      <c r="AP68" s="365"/>
      <c r="AQ68" s="365"/>
      <c r="AR68" s="365"/>
      <c r="AS68" s="365"/>
      <c r="AT68" s="365"/>
      <c r="AU68" s="365"/>
      <c r="AV68" s="365"/>
      <c r="AW68" s="365"/>
      <c r="AX68" s="365"/>
      <c r="AY68" s="366"/>
    </row>
    <row r="69" spans="2:51" s="347" customFormat="1" ht="17.25" customHeight="1"/>
    <row r="70" spans="2:51" s="347" customFormat="1" ht="17.25" customHeight="1">
      <c r="B70" s="353" t="s">
        <v>52</v>
      </c>
      <c r="C70" s="353"/>
    </row>
    <row r="71" spans="2:51" s="347" customFormat="1" ht="17.25" customHeight="1">
      <c r="B71" s="353"/>
      <c r="C71" s="353"/>
    </row>
    <row r="72" spans="2:51" s="347" customFormat="1" ht="17.25" customHeight="1">
      <c r="B72" s="353" t="s">
        <v>277</v>
      </c>
      <c r="C72" s="353"/>
    </row>
    <row r="73" spans="2:51" s="347" customFormat="1" ht="17.25" customHeight="1">
      <c r="B73" s="353" t="s">
        <v>190</v>
      </c>
      <c r="C73" s="353"/>
    </row>
    <row r="74" spans="2:51" s="347" customFormat="1" ht="17.25" customHeight="1">
      <c r="B74" s="353"/>
      <c r="C74" s="353"/>
    </row>
    <row r="75" spans="2:51" s="347" customFormat="1" ht="17.25" customHeight="1">
      <c r="B75" s="353" t="s">
        <v>287</v>
      </c>
      <c r="C75" s="353"/>
    </row>
    <row r="76" spans="2:51" s="347" customFormat="1" ht="17.25" customHeight="1">
      <c r="B76" s="353" t="s">
        <v>62</v>
      </c>
      <c r="C76" s="353"/>
    </row>
    <row r="77" spans="2:51" s="347" customFormat="1" ht="17.25" customHeight="1">
      <c r="B77" s="353"/>
      <c r="C77" s="353"/>
    </row>
    <row r="78" spans="2:51" s="347" customFormat="1" ht="17.25" customHeight="1">
      <c r="B78" s="353" t="s">
        <v>288</v>
      </c>
      <c r="C78" s="353"/>
      <c r="D78" s="353"/>
    </row>
    <row r="79" spans="2:51" s="347" customFormat="1" ht="17.25" customHeight="1">
      <c r="B79" s="353"/>
      <c r="C79" s="353"/>
      <c r="D79" s="353"/>
    </row>
    <row r="80" spans="2:51" s="347" customFormat="1" ht="17.25" customHeight="1">
      <c r="B80" s="348" t="s">
        <v>78</v>
      </c>
      <c r="C80" s="348"/>
      <c r="D80" s="353"/>
    </row>
    <row r="81" spans="2:54" s="347" customFormat="1" ht="17.25" customHeight="1">
      <c r="B81" s="348" t="s">
        <v>161</v>
      </c>
      <c r="C81" s="348"/>
      <c r="D81" s="353"/>
    </row>
    <row r="82" spans="2:54" s="347" customFormat="1" ht="17.25" customHeight="1"/>
    <row r="83" spans="2:54" s="347" customFormat="1" ht="17.25" customHeight="1">
      <c r="B83" s="348" t="s">
        <v>289</v>
      </c>
      <c r="E83" s="361"/>
      <c r="F83" s="361"/>
      <c r="G83" s="361"/>
      <c r="H83" s="361"/>
      <c r="I83" s="361"/>
      <c r="J83" s="361"/>
      <c r="K83" s="361"/>
      <c r="L83" s="361"/>
      <c r="M83" s="361"/>
      <c r="N83" s="361"/>
      <c r="O83" s="361"/>
      <c r="P83" s="361"/>
      <c r="Q83" s="361"/>
      <c r="R83" s="361"/>
      <c r="S83" s="361"/>
      <c r="T83" s="361"/>
      <c r="U83" s="361"/>
      <c r="V83" s="361"/>
      <c r="W83" s="361"/>
      <c r="X83" s="361"/>
      <c r="Y83" s="361"/>
      <c r="Z83" s="361"/>
      <c r="AA83" s="361"/>
      <c r="AB83" s="361"/>
      <c r="AC83" s="361"/>
      <c r="AD83" s="361"/>
      <c r="AE83" s="361"/>
      <c r="AF83" s="361"/>
      <c r="AG83" s="361"/>
      <c r="AH83" s="361"/>
      <c r="AI83" s="361"/>
      <c r="AJ83" s="361"/>
      <c r="AK83" s="361"/>
      <c r="AL83" s="361"/>
      <c r="AM83" s="361"/>
      <c r="AN83" s="361"/>
      <c r="AO83" s="361"/>
      <c r="AP83" s="361"/>
      <c r="AQ83" s="361"/>
      <c r="AR83" s="361"/>
      <c r="AS83" s="361"/>
      <c r="AT83" s="361"/>
      <c r="AU83" s="361"/>
      <c r="AV83" s="361"/>
      <c r="AW83" s="361"/>
      <c r="AX83" s="361"/>
    </row>
    <row r="84" spans="2:54" s="347" customFormat="1" ht="17.25" customHeight="1">
      <c r="E84" s="361"/>
      <c r="F84" s="361"/>
      <c r="G84" s="361"/>
      <c r="H84" s="361"/>
      <c r="I84" s="361"/>
      <c r="J84" s="361"/>
      <c r="K84" s="361"/>
      <c r="L84" s="361"/>
      <c r="M84" s="361"/>
      <c r="N84" s="361"/>
      <c r="O84" s="361"/>
      <c r="P84" s="361"/>
      <c r="Q84" s="361"/>
      <c r="R84" s="361"/>
      <c r="S84" s="361"/>
      <c r="T84" s="361"/>
      <c r="U84" s="361"/>
      <c r="V84" s="361"/>
      <c r="W84" s="361"/>
      <c r="X84" s="361"/>
      <c r="Y84" s="361"/>
      <c r="Z84" s="361"/>
      <c r="AA84" s="361"/>
      <c r="AB84" s="361"/>
      <c r="AC84" s="361"/>
      <c r="AD84" s="361"/>
      <c r="AE84" s="361"/>
      <c r="AF84" s="361"/>
      <c r="AG84" s="361"/>
      <c r="AH84" s="361"/>
      <c r="AI84" s="361"/>
      <c r="AJ84" s="361"/>
      <c r="AK84" s="361"/>
      <c r="AL84" s="361"/>
      <c r="AM84" s="361"/>
      <c r="AN84" s="361"/>
      <c r="AO84" s="361"/>
      <c r="AP84" s="361"/>
      <c r="AQ84" s="361"/>
      <c r="AR84" s="361"/>
      <c r="AS84" s="361"/>
      <c r="AT84" s="361"/>
      <c r="AU84" s="361"/>
      <c r="AV84" s="361"/>
      <c r="AW84" s="361"/>
      <c r="AX84" s="361"/>
      <c r="AY84" s="361"/>
      <c r="AZ84" s="361"/>
      <c r="BA84" s="361"/>
      <c r="BB84" s="361"/>
    </row>
    <row r="85" spans="2:54" ht="18.75" customHeight="1"/>
    <row r="86" spans="2:54" ht="18.75" customHeight="1"/>
    <row r="87" spans="2:54" ht="18.75" customHeight="1"/>
    <row r="88" spans="2:54" ht="18.75" customHeight="1"/>
    <row r="89" spans="2:54" ht="18.75" customHeight="1"/>
    <row r="90" spans="2:54" ht="18.75" customHeight="1"/>
    <row r="91" spans="2:54" ht="18.75" customHeight="1"/>
    <row r="92" spans="2:54" ht="18.75" customHeight="1"/>
    <row r="93" spans="2:54" ht="18.75" customHeight="1"/>
    <row r="94" spans="2:54" ht="18.75" customHeight="1"/>
    <row r="95" spans="2:54" ht="18.75" customHeight="1"/>
    <row r="96" spans="2:54"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sheetData>
  <sheetProtection sheet="1" objects="1" scenarios="1"/>
  <mergeCells count="1">
    <mergeCell ref="F4:K5"/>
  </mergeCells>
  <phoneticPr fontId="1"/>
  <pageMargins left="0.70866141732283472" right="0.70866141732283472" top="0.74803149606299213" bottom="0.35433070866141736" header="0.31496062992125984" footer="0.31496062992125984"/>
  <pageSetup paperSize="9" scale="30" fitToWidth="1" fitToHeight="1" orientation="landscape"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5">
    <tabColor theme="8" tint="0.8"/>
    <pageSetUpPr fitToPage="1"/>
  </sheetPr>
  <dimension ref="A1:BS199"/>
  <sheetViews>
    <sheetView showGridLines="0" view="pageBreakPreview" zoomScale="75" zoomScaleNormal="55" zoomScaleSheetLayoutView="75" workbookViewId="0">
      <selection activeCell="W10" sqref="W10"/>
    </sheetView>
  </sheetViews>
  <sheetFormatPr defaultColWidth="4.5" defaultRowHeight="14.25"/>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1:71" s="2" customFormat="1" ht="20.25" customHeight="1">
      <c r="A1" s="4" t="s">
        <v>306</v>
      </c>
      <c r="B1" s="4"/>
      <c r="C1" s="4"/>
      <c r="D1" s="4"/>
      <c r="E1" s="4"/>
      <c r="F1" s="4"/>
      <c r="G1" s="4"/>
      <c r="H1" s="4"/>
      <c r="I1" s="4"/>
      <c r="J1" s="4"/>
      <c r="K1" s="4"/>
      <c r="L1" s="4"/>
      <c r="M1" s="4"/>
      <c r="N1" s="4"/>
      <c r="O1" s="4"/>
      <c r="P1" s="4"/>
      <c r="Q1" s="4"/>
      <c r="R1" s="4"/>
      <c r="S1" s="4"/>
      <c r="T1" s="4"/>
      <c r="U1" s="4"/>
      <c r="V1" s="4"/>
      <c r="W1" s="4"/>
      <c r="X1" s="4"/>
      <c r="Y1" s="4"/>
      <c r="Z1" s="4"/>
      <c r="AA1" s="417"/>
      <c r="AW1" s="99" t="s">
        <v>26</v>
      </c>
      <c r="AX1" s="431" t="s">
        <v>212</v>
      </c>
      <c r="AY1" s="433"/>
      <c r="AZ1" s="433"/>
      <c r="BA1" s="433"/>
      <c r="BB1" s="433"/>
      <c r="BC1" s="433"/>
      <c r="BD1" s="433"/>
      <c r="BE1" s="433"/>
      <c r="BF1" s="433"/>
      <c r="BG1" s="433"/>
      <c r="BH1" s="433"/>
      <c r="BI1" s="433"/>
      <c r="BJ1" s="433"/>
      <c r="BK1" s="433"/>
      <c r="BL1" s="433"/>
      <c r="BM1" s="433"/>
      <c r="BN1" s="99" t="s">
        <v>8</v>
      </c>
    </row>
    <row r="2" spans="1:71" s="3" customFormat="1" ht="20.25" customHeight="1">
      <c r="A2" s="4"/>
      <c r="B2" s="4"/>
      <c r="C2" s="4"/>
      <c r="D2" s="4"/>
      <c r="E2" s="4"/>
      <c r="F2" s="4"/>
      <c r="G2" s="4"/>
      <c r="H2" s="4"/>
      <c r="I2" s="4"/>
      <c r="J2" s="4"/>
      <c r="K2" s="4"/>
      <c r="L2" s="4"/>
      <c r="M2" s="4"/>
      <c r="N2" s="4"/>
      <c r="O2" s="4"/>
      <c r="P2" s="4"/>
      <c r="Q2" s="4"/>
      <c r="R2" s="4"/>
      <c r="S2" s="4"/>
      <c r="T2" s="4"/>
      <c r="U2" s="4"/>
      <c r="V2" s="4"/>
      <c r="W2" s="4"/>
      <c r="X2" s="4"/>
      <c r="Y2" s="4"/>
      <c r="Z2" s="4"/>
      <c r="AA2" s="99"/>
      <c r="AF2" s="203" t="s">
        <v>50</v>
      </c>
      <c r="AG2" s="427">
        <v>3</v>
      </c>
      <c r="AH2" s="427"/>
      <c r="AI2" s="203" t="s">
        <v>45</v>
      </c>
      <c r="AJ2" s="213">
        <f>IF(AG2=0,"",YEAR(DATE(2018+AG2,1,1)))</f>
        <v>2021</v>
      </c>
      <c r="AK2" s="213"/>
      <c r="AL2" s="228" t="s">
        <v>40</v>
      </c>
      <c r="AM2" s="228" t="s">
        <v>4</v>
      </c>
      <c r="AN2" s="427">
        <v>4</v>
      </c>
      <c r="AO2" s="427"/>
      <c r="AP2" s="228" t="s">
        <v>58</v>
      </c>
      <c r="AW2" s="99" t="s">
        <v>63</v>
      </c>
      <c r="AX2" s="432" t="s">
        <v>256</v>
      </c>
      <c r="AY2" s="432"/>
      <c r="AZ2" s="432"/>
      <c r="BA2" s="432"/>
      <c r="BB2" s="432"/>
      <c r="BC2" s="432"/>
      <c r="BD2" s="432"/>
      <c r="BE2" s="432"/>
      <c r="BF2" s="432"/>
      <c r="BG2" s="432"/>
      <c r="BH2" s="432"/>
      <c r="BI2" s="432"/>
      <c r="BJ2" s="432"/>
      <c r="BK2" s="432"/>
      <c r="BL2" s="432"/>
      <c r="BM2" s="432"/>
      <c r="BN2" s="99" t="s">
        <v>8</v>
      </c>
      <c r="BO2" s="99"/>
      <c r="BP2" s="99"/>
      <c r="BQ2" s="99"/>
    </row>
    <row r="3" spans="1:71" s="3" customFormat="1" ht="20.25" customHeight="1">
      <c r="A3" s="367" t="s">
        <v>307</v>
      </c>
      <c r="N3" s="76"/>
      <c r="Q3" s="76"/>
      <c r="S3" s="99"/>
      <c r="T3" s="99"/>
      <c r="U3" s="99"/>
      <c r="V3" s="99"/>
      <c r="W3" s="99"/>
      <c r="X3" s="99"/>
      <c r="Y3" s="99"/>
      <c r="AG3" s="214"/>
      <c r="AH3" s="214"/>
      <c r="AI3" s="229"/>
      <c r="AJ3" s="230"/>
      <c r="AK3" s="229"/>
      <c r="BH3" s="262" t="s">
        <v>51</v>
      </c>
      <c r="BI3" s="441" t="s">
        <v>302</v>
      </c>
      <c r="BJ3" s="447"/>
      <c r="BK3" s="447"/>
      <c r="BL3" s="454"/>
      <c r="BM3" s="99"/>
    </row>
    <row r="4" spans="1:71" s="3" customFormat="1" ht="14.25" customHeight="1">
      <c r="N4" s="76"/>
      <c r="Q4" s="76"/>
      <c r="S4" s="99"/>
      <c r="T4" s="99"/>
      <c r="U4" s="99"/>
      <c r="V4" s="99"/>
      <c r="W4" s="99"/>
      <c r="X4" s="99"/>
      <c r="Y4" s="99"/>
      <c r="AG4" s="215"/>
      <c r="AH4" s="215"/>
      <c r="AN4" s="2"/>
      <c r="AO4" s="2"/>
      <c r="AP4" s="2"/>
      <c r="AQ4" s="2"/>
      <c r="AR4" s="2"/>
      <c r="AS4" s="2"/>
      <c r="AT4" s="2"/>
      <c r="AU4" s="2"/>
      <c r="AV4" s="2"/>
      <c r="AW4" s="2"/>
      <c r="AX4" s="2"/>
      <c r="AY4" s="2"/>
      <c r="AZ4" s="2"/>
      <c r="BA4" s="2"/>
      <c r="BB4" s="2"/>
      <c r="BC4" s="2"/>
      <c r="BD4" s="2"/>
      <c r="BE4" s="2"/>
      <c r="BF4" s="2"/>
      <c r="BG4" s="2"/>
      <c r="BH4" s="2"/>
      <c r="BI4" s="2"/>
      <c r="BJ4" s="2"/>
      <c r="BK4" s="2"/>
      <c r="BL4" s="287"/>
      <c r="BM4" s="287"/>
    </row>
    <row r="5" spans="1:71" s="3" customFormat="1" ht="21" customHeight="1">
      <c r="B5" s="15"/>
      <c r="C5" s="15"/>
      <c r="D5" s="15"/>
      <c r="E5" s="15"/>
      <c r="F5" s="15"/>
      <c r="G5" s="44"/>
      <c r="H5" s="44"/>
      <c r="I5" s="44"/>
      <c r="J5" s="44"/>
      <c r="K5" s="44"/>
      <c r="L5" s="44"/>
      <c r="M5" s="44"/>
      <c r="N5" s="44"/>
      <c r="O5" s="77"/>
      <c r="P5" s="77"/>
      <c r="Q5" s="77"/>
      <c r="R5" s="46"/>
      <c r="S5" s="77"/>
      <c r="T5" s="77"/>
      <c r="U5" s="77"/>
      <c r="AM5" s="232" t="s">
        <v>2</v>
      </c>
      <c r="AN5" s="2"/>
      <c r="AP5" s="2"/>
      <c r="AQ5" s="2"/>
      <c r="AR5" s="2"/>
      <c r="AS5" s="2"/>
      <c r="AT5" s="2"/>
      <c r="AU5" s="2"/>
      <c r="AV5" s="2"/>
      <c r="AW5" s="2"/>
      <c r="AX5" s="2"/>
      <c r="AY5" s="2"/>
      <c r="AZ5" s="232" t="s">
        <v>109</v>
      </c>
      <c r="BH5" s="2"/>
      <c r="BL5" s="2"/>
      <c r="BM5" s="287"/>
    </row>
    <row r="6" spans="1:71" s="3" customFormat="1" ht="21" customHeight="1">
      <c r="B6" s="2" t="s">
        <v>247</v>
      </c>
      <c r="C6" s="15"/>
      <c r="D6" s="15"/>
      <c r="E6" s="15"/>
      <c r="F6" s="15"/>
      <c r="G6" s="45"/>
      <c r="H6" s="45"/>
      <c r="I6" s="45"/>
      <c r="J6" s="45"/>
      <c r="K6" s="45"/>
      <c r="L6" s="45"/>
      <c r="M6" s="45"/>
      <c r="N6" s="77"/>
      <c r="O6" s="77"/>
      <c r="P6" s="77"/>
      <c r="Q6" s="46"/>
      <c r="R6" s="77"/>
      <c r="S6" s="77"/>
      <c r="T6" s="77"/>
      <c r="U6" s="15" t="s">
        <v>164</v>
      </c>
      <c r="AN6" s="47" t="s">
        <v>248</v>
      </c>
      <c r="AO6" s="2"/>
      <c r="AP6" s="2"/>
      <c r="AQ6" s="2"/>
      <c r="AR6" s="430">
        <v>40</v>
      </c>
      <c r="AS6" s="430"/>
      <c r="AT6" s="2" t="s">
        <v>141</v>
      </c>
      <c r="AU6" s="2"/>
      <c r="AV6" s="2"/>
      <c r="AW6" s="2"/>
      <c r="AX6" s="2"/>
      <c r="AY6" s="2"/>
      <c r="AZ6" s="2"/>
      <c r="BA6" s="47" t="s">
        <v>268</v>
      </c>
      <c r="BB6" s="2"/>
      <c r="BC6" s="2"/>
      <c r="BD6" s="2"/>
      <c r="BE6" s="430"/>
      <c r="BF6" s="430"/>
      <c r="BG6" s="2" t="s">
        <v>141</v>
      </c>
      <c r="BH6" s="2"/>
      <c r="BI6" s="2"/>
      <c r="BJ6" s="2"/>
      <c r="BK6" s="2"/>
      <c r="BL6" s="287"/>
      <c r="BM6" s="287"/>
    </row>
    <row r="7" spans="1:71" s="3" customFormat="1" ht="11.25" customHeight="1">
      <c r="B7" s="5"/>
      <c r="C7" s="5"/>
      <c r="D7" s="5"/>
      <c r="E7" s="5"/>
      <c r="F7" s="5"/>
      <c r="G7" s="46"/>
      <c r="H7" s="46"/>
      <c r="I7" s="46"/>
      <c r="J7" s="46"/>
      <c r="K7" s="46"/>
      <c r="L7" s="46"/>
      <c r="M7" s="46"/>
      <c r="N7" s="77"/>
      <c r="O7" s="77"/>
      <c r="P7" s="77"/>
      <c r="Q7" s="46"/>
      <c r="R7" s="77"/>
      <c r="S7" s="77"/>
      <c r="T7" s="77"/>
      <c r="U7" s="77"/>
      <c r="AN7" s="100"/>
      <c r="AO7" s="100"/>
      <c r="AP7" s="100"/>
      <c r="AQ7" s="44"/>
      <c r="AR7" s="168"/>
      <c r="AS7" s="236"/>
      <c r="AT7" s="236"/>
      <c r="AU7" s="15"/>
      <c r="AV7" s="114"/>
      <c r="AW7" s="114"/>
      <c r="AX7" s="114"/>
      <c r="AY7" s="134"/>
      <c r="AZ7" s="134"/>
      <c r="BA7" s="2"/>
      <c r="BB7" s="114"/>
      <c r="BC7" s="114"/>
      <c r="BD7" s="46"/>
      <c r="BE7" s="2"/>
      <c r="BG7" s="2"/>
      <c r="BH7" s="2"/>
      <c r="BL7" s="2"/>
      <c r="BM7" s="2"/>
      <c r="BQ7" s="99"/>
      <c r="BR7" s="99"/>
      <c r="BS7" s="99"/>
    </row>
    <row r="8" spans="1:71" s="3" customFormat="1" ht="21" customHeight="1">
      <c r="B8" s="5"/>
      <c r="C8" s="370">
        <v>8</v>
      </c>
      <c r="D8" s="371"/>
      <c r="E8" s="31" t="s">
        <v>53</v>
      </c>
      <c r="F8" s="2"/>
      <c r="G8" s="370">
        <v>40</v>
      </c>
      <c r="H8" s="371"/>
      <c r="I8" s="335"/>
      <c r="J8" s="335"/>
      <c r="K8" s="335"/>
      <c r="L8" s="335"/>
      <c r="M8" s="31" t="s">
        <v>55</v>
      </c>
      <c r="N8" s="77"/>
      <c r="O8" s="77"/>
      <c r="P8" s="370">
        <v>160</v>
      </c>
      <c r="Q8" s="371"/>
      <c r="R8" s="31" t="s">
        <v>60</v>
      </c>
      <c r="S8" s="77"/>
      <c r="T8" s="77"/>
      <c r="U8" s="114"/>
      <c r="V8" s="134" t="s">
        <v>166</v>
      </c>
      <c r="AC8" s="204">
        <f>AG9</f>
        <v>0.375</v>
      </c>
      <c r="AD8" s="208"/>
      <c r="AE8" s="210"/>
      <c r="AF8" s="46" t="s">
        <v>12</v>
      </c>
      <c r="AG8" s="204">
        <f>AC9</f>
        <v>0.70833333333333337</v>
      </c>
      <c r="AH8" s="208"/>
      <c r="AI8" s="210"/>
      <c r="AN8" s="2" t="s">
        <v>249</v>
      </c>
      <c r="AP8" s="47"/>
      <c r="AQ8" s="100"/>
      <c r="AR8" s="47" t="s">
        <v>143</v>
      </c>
      <c r="AS8" s="45"/>
      <c r="AT8" s="45"/>
      <c r="AU8" s="47"/>
      <c r="AV8" s="430"/>
      <c r="AW8" s="430"/>
      <c r="AX8" s="2" t="s">
        <v>141</v>
      </c>
      <c r="AY8" s="242"/>
      <c r="AZ8" s="242"/>
      <c r="BA8" s="2" t="s">
        <v>269</v>
      </c>
      <c r="BC8" s="2"/>
      <c r="BD8" s="2"/>
      <c r="BE8" s="47" t="s">
        <v>143</v>
      </c>
      <c r="BF8" s="45"/>
      <c r="BG8" s="45"/>
      <c r="BH8" s="47"/>
      <c r="BI8" s="430"/>
      <c r="BJ8" s="430"/>
      <c r="BK8" s="2" t="s">
        <v>141</v>
      </c>
      <c r="BL8" s="2"/>
      <c r="BM8" s="2"/>
      <c r="BQ8" s="99"/>
      <c r="BR8" s="99"/>
      <c r="BS8" s="99"/>
    </row>
    <row r="9" spans="1:71" s="3" customFormat="1" ht="21" customHeight="1">
      <c r="B9" s="5"/>
      <c r="C9" s="5"/>
      <c r="D9" s="5"/>
      <c r="E9" s="5"/>
      <c r="F9" s="5"/>
      <c r="G9" s="46"/>
      <c r="H9" s="46"/>
      <c r="I9" s="46"/>
      <c r="J9" s="46"/>
      <c r="K9" s="46"/>
      <c r="L9" s="46"/>
      <c r="M9" s="46"/>
      <c r="N9" s="46"/>
      <c r="O9" s="46"/>
      <c r="P9" s="46"/>
      <c r="Q9" s="46"/>
      <c r="R9" s="46"/>
      <c r="S9" s="77"/>
      <c r="T9" s="77"/>
      <c r="U9" s="77"/>
      <c r="V9" s="134" t="s">
        <v>163</v>
      </c>
      <c r="W9" s="77"/>
      <c r="X9" s="77"/>
      <c r="Y9" s="77"/>
      <c r="Z9" s="168"/>
      <c r="AA9" s="183"/>
      <c r="AB9" s="183"/>
      <c r="AC9" s="424">
        <v>0.70833333333333337</v>
      </c>
      <c r="AD9" s="425"/>
      <c r="AE9" s="426"/>
      <c r="AF9" s="46" t="s">
        <v>12</v>
      </c>
      <c r="AG9" s="424">
        <v>0.375</v>
      </c>
      <c r="AH9" s="425"/>
      <c r="AI9" s="426"/>
      <c r="AJ9" s="45"/>
      <c r="AK9" s="45"/>
      <c r="AL9" s="45"/>
      <c r="AM9" s="232"/>
      <c r="AN9" s="100"/>
      <c r="AP9" s="100"/>
      <c r="AQ9" s="44"/>
      <c r="AR9" s="235" t="s">
        <v>65</v>
      </c>
      <c r="AS9" s="236"/>
      <c r="AT9" s="15"/>
      <c r="AU9" s="45"/>
      <c r="AV9" s="45"/>
      <c r="AW9" s="45"/>
      <c r="AX9" s="233"/>
      <c r="AY9" s="47"/>
      <c r="BA9" s="45"/>
      <c r="BC9" s="100"/>
      <c r="BD9" s="44"/>
      <c r="BE9" s="235" t="s">
        <v>65</v>
      </c>
      <c r="BF9" s="236"/>
      <c r="BG9" s="15"/>
      <c r="BH9" s="45"/>
      <c r="BI9" s="45"/>
      <c r="BJ9" s="45"/>
      <c r="BK9" s="233"/>
      <c r="BL9" s="47"/>
      <c r="BQ9" s="99"/>
      <c r="BR9" s="99"/>
      <c r="BS9" s="99"/>
    </row>
    <row r="10" spans="1:71" s="3" customFormat="1" ht="21" customHeight="1">
      <c r="C10" s="15"/>
      <c r="D10" s="15"/>
      <c r="E10" s="15"/>
      <c r="F10" s="15"/>
      <c r="G10" s="47"/>
      <c r="H10" s="2" t="s">
        <v>305</v>
      </c>
      <c r="I10" s="47"/>
      <c r="J10" s="47"/>
      <c r="K10" s="47"/>
      <c r="L10" s="47"/>
      <c r="M10" s="47"/>
      <c r="N10" s="47"/>
      <c r="O10" s="47"/>
      <c r="P10" s="91">
        <f>DAY(EOMONTH(DATE(AJ2,AN2,1),0))</f>
        <v>30</v>
      </c>
      <c r="Q10" s="97"/>
      <c r="R10" s="2" t="s">
        <v>32</v>
      </c>
      <c r="S10" s="100"/>
      <c r="T10" s="44"/>
      <c r="U10" s="44"/>
      <c r="V10" s="45"/>
      <c r="W10" s="44"/>
      <c r="X10" s="47"/>
      <c r="Y10" s="44"/>
      <c r="Z10" s="44"/>
      <c r="AA10" s="44"/>
      <c r="AB10" s="44"/>
      <c r="AG10" s="47"/>
      <c r="AH10" s="44"/>
      <c r="AI10" s="44"/>
      <c r="AJ10" s="47"/>
      <c r="AK10" s="47"/>
      <c r="AL10" s="47"/>
      <c r="AM10" s="232"/>
      <c r="AN10" s="45"/>
      <c r="AO10" s="100"/>
      <c r="AR10" s="47" t="s">
        <v>144</v>
      </c>
      <c r="AS10" s="44"/>
      <c r="AT10" s="44"/>
      <c r="AU10" s="47"/>
      <c r="AV10" s="430">
        <v>36</v>
      </c>
      <c r="AW10" s="430"/>
      <c r="AX10" s="2" t="s">
        <v>141</v>
      </c>
      <c r="BB10" s="100"/>
      <c r="BE10" s="47" t="s">
        <v>144</v>
      </c>
      <c r="BF10" s="44"/>
      <c r="BG10" s="44"/>
      <c r="BH10" s="47"/>
      <c r="BI10" s="430"/>
      <c r="BJ10" s="430"/>
      <c r="BK10" s="2" t="s">
        <v>141</v>
      </c>
      <c r="BQ10" s="99"/>
      <c r="BR10" s="99"/>
      <c r="BS10" s="99"/>
    </row>
    <row r="11" spans="1:71" s="3" customFormat="1" ht="14.25" customHeight="1">
      <c r="C11" s="15"/>
      <c r="D11" s="15"/>
      <c r="E11" s="15"/>
      <c r="F11" s="15"/>
      <c r="G11" s="44"/>
      <c r="H11" s="44"/>
      <c r="I11" s="44"/>
      <c r="J11" s="44"/>
      <c r="K11" s="44"/>
      <c r="L11" s="44"/>
      <c r="M11" s="44"/>
      <c r="N11" s="44"/>
      <c r="O11" s="44"/>
      <c r="P11" s="44"/>
      <c r="X11" s="84"/>
      <c r="Y11" s="84"/>
      <c r="Z11" s="84"/>
      <c r="AA11" s="84"/>
      <c r="AB11" s="84"/>
      <c r="AC11" s="84"/>
      <c r="AG11" s="46"/>
      <c r="AH11" s="84"/>
      <c r="AI11" s="84"/>
      <c r="AJ11" s="46"/>
      <c r="AK11" s="45"/>
      <c r="AL11" s="45"/>
      <c r="AM11" s="233"/>
      <c r="AN11" s="15"/>
      <c r="AO11" s="100"/>
      <c r="AP11" s="44"/>
      <c r="AQ11" s="100"/>
      <c r="AR11" s="44"/>
      <c r="BA11" s="114"/>
      <c r="BB11" s="100"/>
      <c r="BC11" s="44"/>
      <c r="BD11" s="100"/>
      <c r="BE11" s="44"/>
      <c r="BQ11" s="99"/>
      <c r="BR11" s="99"/>
      <c r="BS11" s="99"/>
    </row>
    <row r="12" spans="1:71" ht="12" customHeight="1">
      <c r="G12" s="48"/>
      <c r="H12" s="48"/>
      <c r="I12" s="48"/>
      <c r="J12" s="48"/>
      <c r="K12" s="48"/>
      <c r="L12" s="48"/>
      <c r="M12" s="48"/>
      <c r="N12" s="48"/>
      <c r="AG12" s="48"/>
      <c r="AX12" s="48"/>
      <c r="BO12" s="293"/>
      <c r="BP12" s="293"/>
      <c r="BQ12" s="293"/>
    </row>
    <row r="13" spans="1:71" ht="21.6" customHeight="1">
      <c r="B13" s="6" t="s">
        <v>48</v>
      </c>
      <c r="C13" s="312" t="s">
        <v>270</v>
      </c>
      <c r="D13" s="263" t="s">
        <v>271</v>
      </c>
      <c r="E13" s="32"/>
      <c r="F13" s="329"/>
      <c r="G13" s="263" t="s">
        <v>272</v>
      </c>
      <c r="H13" s="59"/>
      <c r="I13" s="67"/>
      <c r="J13" s="59"/>
      <c r="K13" s="67"/>
      <c r="L13" s="59"/>
      <c r="M13" s="67" t="s">
        <v>156</v>
      </c>
      <c r="N13" s="59"/>
      <c r="O13" s="67" t="s">
        <v>273</v>
      </c>
      <c r="P13" s="49"/>
      <c r="Q13" s="49"/>
      <c r="R13" s="59"/>
      <c r="S13" s="67" t="s">
        <v>274</v>
      </c>
      <c r="T13" s="49"/>
      <c r="U13" s="59"/>
      <c r="V13" s="67" t="s">
        <v>215</v>
      </c>
      <c r="W13" s="49"/>
      <c r="X13" s="49"/>
      <c r="Y13" s="49"/>
      <c r="Z13" s="169"/>
      <c r="AA13" s="32" t="s">
        <v>275</v>
      </c>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249" t="str">
        <f>IF(BI3="計画","(15)1～4週目の勤務時間数合計","(15)1か月の勤務時間数　合計")</f>
        <v>(15)1か月の勤務時間数　合計</v>
      </c>
      <c r="BG13" s="169"/>
      <c r="BH13" s="263" t="s">
        <v>235</v>
      </c>
      <c r="BI13" s="169"/>
      <c r="BJ13" s="263" t="s">
        <v>276</v>
      </c>
      <c r="BK13" s="49"/>
      <c r="BL13" s="49"/>
      <c r="BM13" s="49"/>
      <c r="BN13" s="169"/>
    </row>
    <row r="14" spans="1:71" ht="20.25" customHeight="1">
      <c r="B14" s="7"/>
      <c r="C14" s="313"/>
      <c r="D14" s="320"/>
      <c r="E14" s="33"/>
      <c r="F14" s="330"/>
      <c r="G14" s="264"/>
      <c r="H14" s="60"/>
      <c r="I14" s="68"/>
      <c r="J14" s="60"/>
      <c r="K14" s="68"/>
      <c r="L14" s="60"/>
      <c r="M14" s="68"/>
      <c r="N14" s="60"/>
      <c r="O14" s="68"/>
      <c r="P14" s="50"/>
      <c r="Q14" s="50"/>
      <c r="R14" s="60"/>
      <c r="S14" s="68"/>
      <c r="T14" s="50"/>
      <c r="U14" s="60"/>
      <c r="V14" s="68"/>
      <c r="W14" s="50"/>
      <c r="X14" s="50"/>
      <c r="Y14" s="50"/>
      <c r="Z14" s="170"/>
      <c r="AA14" s="184" t="s">
        <v>13</v>
      </c>
      <c r="AB14" s="184"/>
      <c r="AC14" s="184"/>
      <c r="AD14" s="184"/>
      <c r="AE14" s="184"/>
      <c r="AF14" s="184"/>
      <c r="AG14" s="216"/>
      <c r="AH14" s="224" t="s">
        <v>31</v>
      </c>
      <c r="AI14" s="184"/>
      <c r="AJ14" s="184"/>
      <c r="AK14" s="184"/>
      <c r="AL14" s="184"/>
      <c r="AM14" s="184"/>
      <c r="AN14" s="216"/>
      <c r="AO14" s="224" t="s">
        <v>34</v>
      </c>
      <c r="AP14" s="184"/>
      <c r="AQ14" s="184"/>
      <c r="AR14" s="184"/>
      <c r="AS14" s="184"/>
      <c r="AT14" s="184"/>
      <c r="AU14" s="216"/>
      <c r="AV14" s="224" t="s">
        <v>17</v>
      </c>
      <c r="AW14" s="184"/>
      <c r="AX14" s="184"/>
      <c r="AY14" s="184"/>
      <c r="AZ14" s="184"/>
      <c r="BA14" s="184"/>
      <c r="BB14" s="216"/>
      <c r="BC14" s="224" t="s">
        <v>38</v>
      </c>
      <c r="BD14" s="184"/>
      <c r="BE14" s="184"/>
      <c r="BF14" s="250"/>
      <c r="BG14" s="170"/>
      <c r="BH14" s="264"/>
      <c r="BI14" s="170"/>
      <c r="BJ14" s="264"/>
      <c r="BK14" s="50"/>
      <c r="BL14" s="50"/>
      <c r="BM14" s="50"/>
      <c r="BN14" s="170"/>
    </row>
    <row r="15" spans="1:71" ht="20.25" customHeight="1">
      <c r="B15" s="7"/>
      <c r="C15" s="313"/>
      <c r="D15" s="320"/>
      <c r="E15" s="33"/>
      <c r="F15" s="330"/>
      <c r="G15" s="264"/>
      <c r="H15" s="60"/>
      <c r="I15" s="68"/>
      <c r="J15" s="60"/>
      <c r="K15" s="68"/>
      <c r="L15" s="60"/>
      <c r="M15" s="68"/>
      <c r="N15" s="60"/>
      <c r="O15" s="68"/>
      <c r="P15" s="50"/>
      <c r="Q15" s="50"/>
      <c r="R15" s="60"/>
      <c r="S15" s="68"/>
      <c r="T15" s="50"/>
      <c r="U15" s="60"/>
      <c r="V15" s="68"/>
      <c r="W15" s="50"/>
      <c r="X15" s="50"/>
      <c r="Y15" s="50"/>
      <c r="Z15" s="170"/>
      <c r="AA15" s="185">
        <v>1</v>
      </c>
      <c r="AB15" s="86">
        <v>2</v>
      </c>
      <c r="AC15" s="86">
        <v>3</v>
      </c>
      <c r="AD15" s="86">
        <v>4</v>
      </c>
      <c r="AE15" s="86">
        <v>5</v>
      </c>
      <c r="AF15" s="86">
        <v>6</v>
      </c>
      <c r="AG15" s="217">
        <v>7</v>
      </c>
      <c r="AH15" s="225">
        <v>8</v>
      </c>
      <c r="AI15" s="86">
        <v>9</v>
      </c>
      <c r="AJ15" s="86">
        <v>10</v>
      </c>
      <c r="AK15" s="86">
        <v>11</v>
      </c>
      <c r="AL15" s="86">
        <v>12</v>
      </c>
      <c r="AM15" s="86">
        <v>13</v>
      </c>
      <c r="AN15" s="217">
        <v>14</v>
      </c>
      <c r="AO15" s="185">
        <v>15</v>
      </c>
      <c r="AP15" s="86">
        <v>16</v>
      </c>
      <c r="AQ15" s="86">
        <v>17</v>
      </c>
      <c r="AR15" s="86">
        <v>18</v>
      </c>
      <c r="AS15" s="86">
        <v>19</v>
      </c>
      <c r="AT15" s="86">
        <v>20</v>
      </c>
      <c r="AU15" s="217">
        <v>21</v>
      </c>
      <c r="AV15" s="225">
        <v>22</v>
      </c>
      <c r="AW15" s="86">
        <v>23</v>
      </c>
      <c r="AX15" s="86">
        <v>24</v>
      </c>
      <c r="AY15" s="86">
        <v>25</v>
      </c>
      <c r="AZ15" s="86">
        <v>26</v>
      </c>
      <c r="BA15" s="86">
        <v>27</v>
      </c>
      <c r="BB15" s="217">
        <v>28</v>
      </c>
      <c r="BC15" s="225">
        <f>IF($BI$3="実績",IF(DAY(DATE($AJ$2,$AN$2,29))=29,29,""),"")</f>
        <v>29</v>
      </c>
      <c r="BD15" s="86">
        <f>IF($BI$3="実績",IF(DAY(DATE($AJ$2,$AN$2,30))=30,30,""),"")</f>
        <v>30</v>
      </c>
      <c r="BE15" s="217" t="str">
        <f>IF($BI$3="実績",IF(DAY(DATE($AJ$2,$AN$2,31))=31,31,""),"")</f>
        <v/>
      </c>
      <c r="BF15" s="250"/>
      <c r="BG15" s="170"/>
      <c r="BH15" s="264"/>
      <c r="BI15" s="170"/>
      <c r="BJ15" s="264"/>
      <c r="BK15" s="50"/>
      <c r="BL15" s="50"/>
      <c r="BM15" s="50"/>
      <c r="BN15" s="170"/>
    </row>
    <row r="16" spans="1:71" ht="20.25" hidden="1" customHeight="1">
      <c r="B16" s="7"/>
      <c r="C16" s="313"/>
      <c r="D16" s="320"/>
      <c r="E16" s="33"/>
      <c r="F16" s="330"/>
      <c r="G16" s="264"/>
      <c r="H16" s="60"/>
      <c r="I16" s="68"/>
      <c r="J16" s="60"/>
      <c r="K16" s="68"/>
      <c r="L16" s="60"/>
      <c r="M16" s="68"/>
      <c r="N16" s="60"/>
      <c r="O16" s="68"/>
      <c r="P16" s="50"/>
      <c r="Q16" s="50"/>
      <c r="R16" s="60"/>
      <c r="S16" s="68"/>
      <c r="T16" s="50"/>
      <c r="U16" s="60"/>
      <c r="V16" s="68"/>
      <c r="W16" s="50"/>
      <c r="X16" s="50"/>
      <c r="Y16" s="50"/>
      <c r="Z16" s="170"/>
      <c r="AA16" s="185">
        <f>WEEKDAY(DATE($AJ$2,$AN$2,1))</f>
        <v>5</v>
      </c>
      <c r="AB16" s="86">
        <f>WEEKDAY(DATE($AJ$2,$AN$2,2))</f>
        <v>6</v>
      </c>
      <c r="AC16" s="86">
        <f>WEEKDAY(DATE($AJ$2,$AN$2,3))</f>
        <v>7</v>
      </c>
      <c r="AD16" s="86">
        <f>WEEKDAY(DATE($AJ$2,$AN$2,4))</f>
        <v>1</v>
      </c>
      <c r="AE16" s="86">
        <f>WEEKDAY(DATE($AJ$2,$AN$2,5))</f>
        <v>2</v>
      </c>
      <c r="AF16" s="86">
        <f>WEEKDAY(DATE($AJ$2,$AN$2,6))</f>
        <v>3</v>
      </c>
      <c r="AG16" s="217">
        <f>WEEKDAY(DATE($AJ$2,$AN$2,7))</f>
        <v>4</v>
      </c>
      <c r="AH16" s="225">
        <f>WEEKDAY(DATE($AJ$2,$AN$2,8))</f>
        <v>5</v>
      </c>
      <c r="AI16" s="86">
        <f>WEEKDAY(DATE($AJ$2,$AN$2,9))</f>
        <v>6</v>
      </c>
      <c r="AJ16" s="86">
        <f>WEEKDAY(DATE($AJ$2,$AN$2,10))</f>
        <v>7</v>
      </c>
      <c r="AK16" s="86">
        <f>WEEKDAY(DATE($AJ$2,$AN$2,11))</f>
        <v>1</v>
      </c>
      <c r="AL16" s="86">
        <f>WEEKDAY(DATE($AJ$2,$AN$2,12))</f>
        <v>2</v>
      </c>
      <c r="AM16" s="86">
        <f>WEEKDAY(DATE($AJ$2,$AN$2,13))</f>
        <v>3</v>
      </c>
      <c r="AN16" s="217">
        <f>WEEKDAY(DATE($AJ$2,$AN$2,14))</f>
        <v>4</v>
      </c>
      <c r="AO16" s="225">
        <f>WEEKDAY(DATE($AJ$2,$AN$2,15))</f>
        <v>5</v>
      </c>
      <c r="AP16" s="86">
        <f>WEEKDAY(DATE($AJ$2,$AN$2,16))</f>
        <v>6</v>
      </c>
      <c r="AQ16" s="86">
        <f>WEEKDAY(DATE($AJ$2,$AN$2,17))</f>
        <v>7</v>
      </c>
      <c r="AR16" s="86">
        <f>WEEKDAY(DATE($AJ$2,$AN$2,18))</f>
        <v>1</v>
      </c>
      <c r="AS16" s="86">
        <f>WEEKDAY(DATE($AJ$2,$AN$2,19))</f>
        <v>2</v>
      </c>
      <c r="AT16" s="86">
        <f>WEEKDAY(DATE($AJ$2,$AN$2,20))</f>
        <v>3</v>
      </c>
      <c r="AU16" s="217">
        <f>WEEKDAY(DATE($AJ$2,$AN$2,21))</f>
        <v>4</v>
      </c>
      <c r="AV16" s="225">
        <f>WEEKDAY(DATE($AJ$2,$AN$2,22))</f>
        <v>5</v>
      </c>
      <c r="AW16" s="86">
        <f>WEEKDAY(DATE($AJ$2,$AN$2,23))</f>
        <v>6</v>
      </c>
      <c r="AX16" s="86">
        <f>WEEKDAY(DATE($AJ$2,$AN$2,24))</f>
        <v>7</v>
      </c>
      <c r="AY16" s="86">
        <f>WEEKDAY(DATE($AJ$2,$AN$2,25))</f>
        <v>1</v>
      </c>
      <c r="AZ16" s="86">
        <f>WEEKDAY(DATE($AJ$2,$AN$2,26))</f>
        <v>2</v>
      </c>
      <c r="BA16" s="86">
        <f>WEEKDAY(DATE($AJ$2,$AN$2,27))</f>
        <v>3</v>
      </c>
      <c r="BB16" s="217">
        <f>WEEKDAY(DATE($AJ$2,$AN$2,28))</f>
        <v>4</v>
      </c>
      <c r="BC16" s="225">
        <f>IF(BC15=29,WEEKDAY(DATE($AJ$2,$AN$2,29)),0)</f>
        <v>5</v>
      </c>
      <c r="BD16" s="86">
        <f>IF(BD15=30,WEEKDAY(DATE($AJ$2,$AN$2,30)),0)</f>
        <v>6</v>
      </c>
      <c r="BE16" s="217">
        <f>IF(BE15=31,WEEKDAY(DATE($AJ$2,$AN$2,31)),0)</f>
        <v>0</v>
      </c>
      <c r="BF16" s="250"/>
      <c r="BG16" s="170"/>
      <c r="BH16" s="264"/>
      <c r="BI16" s="170"/>
      <c r="BJ16" s="264"/>
      <c r="BK16" s="50"/>
      <c r="BL16" s="50"/>
      <c r="BM16" s="50"/>
      <c r="BN16" s="170"/>
    </row>
    <row r="17" spans="2:66" ht="20.25" customHeight="1">
      <c r="B17" s="8"/>
      <c r="C17" s="314"/>
      <c r="D17" s="321"/>
      <c r="E17" s="34"/>
      <c r="F17" s="331"/>
      <c r="G17" s="265"/>
      <c r="H17" s="61"/>
      <c r="I17" s="69"/>
      <c r="J17" s="61"/>
      <c r="K17" s="69"/>
      <c r="L17" s="61"/>
      <c r="M17" s="69"/>
      <c r="N17" s="61"/>
      <c r="O17" s="69"/>
      <c r="P17" s="51"/>
      <c r="Q17" s="51"/>
      <c r="R17" s="61"/>
      <c r="S17" s="69"/>
      <c r="T17" s="51"/>
      <c r="U17" s="61"/>
      <c r="V17" s="69"/>
      <c r="W17" s="51"/>
      <c r="X17" s="51"/>
      <c r="Y17" s="51"/>
      <c r="Z17" s="171"/>
      <c r="AA17" s="186" t="str">
        <f t="shared" ref="AA17:BB17" si="0">IF(AA16=1,"日",IF(AA16=2,"月",IF(AA16=3,"火",IF(AA16=4,"水",IF(AA16=5,"木",IF(AA16=6,"金","土"))))))</f>
        <v>木</v>
      </c>
      <c r="AB17" s="195" t="str">
        <f t="shared" si="0"/>
        <v>金</v>
      </c>
      <c r="AC17" s="195" t="str">
        <f t="shared" si="0"/>
        <v>土</v>
      </c>
      <c r="AD17" s="195" t="str">
        <f t="shared" si="0"/>
        <v>日</v>
      </c>
      <c r="AE17" s="195" t="str">
        <f t="shared" si="0"/>
        <v>月</v>
      </c>
      <c r="AF17" s="195" t="str">
        <f t="shared" si="0"/>
        <v>火</v>
      </c>
      <c r="AG17" s="218" t="str">
        <f t="shared" si="0"/>
        <v>水</v>
      </c>
      <c r="AH17" s="226" t="str">
        <f t="shared" si="0"/>
        <v>木</v>
      </c>
      <c r="AI17" s="195" t="str">
        <f t="shared" si="0"/>
        <v>金</v>
      </c>
      <c r="AJ17" s="195" t="str">
        <f t="shared" si="0"/>
        <v>土</v>
      </c>
      <c r="AK17" s="195" t="str">
        <f t="shared" si="0"/>
        <v>日</v>
      </c>
      <c r="AL17" s="195" t="str">
        <f t="shared" si="0"/>
        <v>月</v>
      </c>
      <c r="AM17" s="195" t="str">
        <f t="shared" si="0"/>
        <v>火</v>
      </c>
      <c r="AN17" s="218" t="str">
        <f t="shared" si="0"/>
        <v>水</v>
      </c>
      <c r="AO17" s="226" t="str">
        <f t="shared" si="0"/>
        <v>木</v>
      </c>
      <c r="AP17" s="195" t="str">
        <f t="shared" si="0"/>
        <v>金</v>
      </c>
      <c r="AQ17" s="195" t="str">
        <f t="shared" si="0"/>
        <v>土</v>
      </c>
      <c r="AR17" s="195" t="str">
        <f t="shared" si="0"/>
        <v>日</v>
      </c>
      <c r="AS17" s="195" t="str">
        <f t="shared" si="0"/>
        <v>月</v>
      </c>
      <c r="AT17" s="195" t="str">
        <f t="shared" si="0"/>
        <v>火</v>
      </c>
      <c r="AU17" s="218" t="str">
        <f t="shared" si="0"/>
        <v>水</v>
      </c>
      <c r="AV17" s="226" t="str">
        <f t="shared" si="0"/>
        <v>木</v>
      </c>
      <c r="AW17" s="195" t="str">
        <f t="shared" si="0"/>
        <v>金</v>
      </c>
      <c r="AX17" s="195" t="str">
        <f t="shared" si="0"/>
        <v>土</v>
      </c>
      <c r="AY17" s="195" t="str">
        <f t="shared" si="0"/>
        <v>日</v>
      </c>
      <c r="AZ17" s="195" t="str">
        <f t="shared" si="0"/>
        <v>月</v>
      </c>
      <c r="BA17" s="195" t="str">
        <f t="shared" si="0"/>
        <v>火</v>
      </c>
      <c r="BB17" s="218" t="str">
        <f t="shared" si="0"/>
        <v>水</v>
      </c>
      <c r="BC17" s="195" t="str">
        <f>IF(BC16=1,"日",IF(BC16=2,"月",IF(BC16=3,"火",IF(BC16=4,"水",IF(BC16=5,"木",IF(BC16=6,"金",IF(BC16=0,"","土")))))))</f>
        <v>木</v>
      </c>
      <c r="BD17" s="195" t="str">
        <f>IF(BD16=1,"日",IF(BD16=2,"月",IF(BD16=3,"火",IF(BD16=4,"水",IF(BD16=5,"木",IF(BD16=6,"金",IF(BD16=0,"","土")))))))</f>
        <v>金</v>
      </c>
      <c r="BE17" s="195" t="str">
        <f>IF(BE16=1,"日",IF(BE16=2,"月",IF(BE16=3,"火",IF(BE16=4,"水",IF(BE16=5,"木",IF(BE16=6,"金",IF(BE16=0,"","土")))))))</f>
        <v/>
      </c>
      <c r="BF17" s="251"/>
      <c r="BG17" s="171"/>
      <c r="BH17" s="265"/>
      <c r="BI17" s="171"/>
      <c r="BJ17" s="265"/>
      <c r="BK17" s="51"/>
      <c r="BL17" s="51"/>
      <c r="BM17" s="51"/>
      <c r="BN17" s="171"/>
    </row>
    <row r="18" spans="2:66" ht="20.25" customHeight="1">
      <c r="B18" s="368"/>
      <c r="C18" s="315"/>
      <c r="D18" s="322"/>
      <c r="E18" s="326"/>
      <c r="F18" s="332"/>
      <c r="G18" s="372"/>
      <c r="H18" s="377"/>
      <c r="I18" s="382"/>
      <c r="J18" s="387"/>
      <c r="K18" s="382"/>
      <c r="L18" s="387"/>
      <c r="M18" s="390"/>
      <c r="N18" s="395"/>
      <c r="O18" s="382"/>
      <c r="P18" s="400"/>
      <c r="Q18" s="400"/>
      <c r="R18" s="377"/>
      <c r="S18" s="405" t="s">
        <v>149</v>
      </c>
      <c r="T18" s="128"/>
      <c r="U18" s="413"/>
      <c r="V18" s="135" t="s">
        <v>44</v>
      </c>
      <c r="W18" s="144"/>
      <c r="X18" s="144"/>
      <c r="Y18" s="157"/>
      <c r="Z18" s="172"/>
      <c r="AA18" s="418" t="s">
        <v>49</v>
      </c>
      <c r="AB18" s="421" t="s">
        <v>49</v>
      </c>
      <c r="AC18" s="421" t="s">
        <v>49</v>
      </c>
      <c r="AD18" s="421" t="s">
        <v>74</v>
      </c>
      <c r="AE18" s="421" t="s">
        <v>74</v>
      </c>
      <c r="AF18" s="421" t="s">
        <v>49</v>
      </c>
      <c r="AG18" s="428" t="s">
        <v>49</v>
      </c>
      <c r="AH18" s="418" t="s">
        <v>49</v>
      </c>
      <c r="AI18" s="421" t="s">
        <v>49</v>
      </c>
      <c r="AJ18" s="421" t="s">
        <v>49</v>
      </c>
      <c r="AK18" s="421" t="s">
        <v>74</v>
      </c>
      <c r="AL18" s="421" t="s">
        <v>74</v>
      </c>
      <c r="AM18" s="421" t="s">
        <v>49</v>
      </c>
      <c r="AN18" s="428" t="s">
        <v>49</v>
      </c>
      <c r="AO18" s="418" t="s">
        <v>49</v>
      </c>
      <c r="AP18" s="421" t="s">
        <v>49</v>
      </c>
      <c r="AQ18" s="421" t="s">
        <v>49</v>
      </c>
      <c r="AR18" s="421" t="s">
        <v>74</v>
      </c>
      <c r="AS18" s="421" t="s">
        <v>74</v>
      </c>
      <c r="AT18" s="421" t="s">
        <v>49</v>
      </c>
      <c r="AU18" s="428" t="s">
        <v>49</v>
      </c>
      <c r="AV18" s="418" t="s">
        <v>49</v>
      </c>
      <c r="AW18" s="421" t="s">
        <v>49</v>
      </c>
      <c r="AX18" s="421" t="s">
        <v>49</v>
      </c>
      <c r="AY18" s="421" t="s">
        <v>74</v>
      </c>
      <c r="AZ18" s="421" t="s">
        <v>74</v>
      </c>
      <c r="BA18" s="421" t="s">
        <v>49</v>
      </c>
      <c r="BB18" s="428" t="s">
        <v>49</v>
      </c>
      <c r="BC18" s="418" t="s">
        <v>49</v>
      </c>
      <c r="BD18" s="421" t="s">
        <v>49</v>
      </c>
      <c r="BE18" s="434"/>
      <c r="BF18" s="252"/>
      <c r="BG18" s="257"/>
      <c r="BH18" s="436"/>
      <c r="BI18" s="442"/>
      <c r="BJ18" s="448"/>
      <c r="BK18" s="128"/>
      <c r="BL18" s="128"/>
      <c r="BM18" s="128"/>
      <c r="BN18" s="455"/>
    </row>
    <row r="19" spans="2:66" ht="20.25" customHeight="1">
      <c r="B19" s="10">
        <v>1</v>
      </c>
      <c r="C19" s="316"/>
      <c r="D19" s="323"/>
      <c r="E19" s="327"/>
      <c r="F19" s="333"/>
      <c r="G19" s="373" t="s">
        <v>129</v>
      </c>
      <c r="H19" s="378"/>
      <c r="I19" s="383"/>
      <c r="J19" s="388"/>
      <c r="K19" s="383"/>
      <c r="L19" s="388"/>
      <c r="M19" s="391" t="s">
        <v>24</v>
      </c>
      <c r="N19" s="396"/>
      <c r="O19" s="383" t="s">
        <v>177</v>
      </c>
      <c r="P19" s="401"/>
      <c r="Q19" s="401"/>
      <c r="R19" s="378"/>
      <c r="S19" s="406"/>
      <c r="T19" s="129"/>
      <c r="U19" s="131"/>
      <c r="V19" s="136" t="s">
        <v>121</v>
      </c>
      <c r="W19" s="145"/>
      <c r="X19" s="145"/>
      <c r="Y19" s="158"/>
      <c r="Z19" s="173"/>
      <c r="AA19" s="187">
        <f>IF(AA18="","",VLOOKUP(AA18,'【記載例】（ユニット型）シフト記号表'!$C$5:$W$46,21,FALSE))</f>
        <v>7</v>
      </c>
      <c r="AB19" s="196">
        <f>IF(AB18="","",VLOOKUP(AB18,'【記載例】（ユニット型）シフト記号表'!$C$5:$W$46,21,FALSE))</f>
        <v>7</v>
      </c>
      <c r="AC19" s="196">
        <f>IF(AC18="","",VLOOKUP(AC18,'【記載例】（ユニット型）シフト記号表'!$C$5:$W$46,21,FALSE))</f>
        <v>7</v>
      </c>
      <c r="AD19" s="196" t="str">
        <f>IF(AD18="","",VLOOKUP(AD18,'【記載例】（ユニット型）シフト記号表'!$C$5:$W$46,21,FALSE))</f>
        <v>-</v>
      </c>
      <c r="AE19" s="196" t="str">
        <f>IF(AE18="","",VLOOKUP(AE18,'【記載例】（ユニット型）シフト記号表'!$C$5:$W$46,21,FALSE))</f>
        <v>-</v>
      </c>
      <c r="AF19" s="196">
        <f>IF(AF18="","",VLOOKUP(AF18,'【記載例】（ユニット型）シフト記号表'!$C$5:$W$46,21,FALSE))</f>
        <v>7</v>
      </c>
      <c r="AG19" s="220">
        <f>IF(AG18="","",VLOOKUP(AG18,'【記載例】（ユニット型）シフト記号表'!$C$5:$W$46,21,FALSE))</f>
        <v>7</v>
      </c>
      <c r="AH19" s="187">
        <f>IF(AH18="","",VLOOKUP(AH18,'【記載例】（ユニット型）シフト記号表'!$C$5:$W$46,21,FALSE))</f>
        <v>7</v>
      </c>
      <c r="AI19" s="196">
        <f>IF(AI18="","",VLOOKUP(AI18,'【記載例】（ユニット型）シフト記号表'!$C$5:$W$46,21,FALSE))</f>
        <v>7</v>
      </c>
      <c r="AJ19" s="196">
        <f>IF(AJ18="","",VLOOKUP(AJ18,'【記載例】（ユニット型）シフト記号表'!$C$5:$W$46,21,FALSE))</f>
        <v>7</v>
      </c>
      <c r="AK19" s="196" t="str">
        <f>IF(AK18="","",VLOOKUP(AK18,'【記載例】（ユニット型）シフト記号表'!$C$5:$W$46,21,FALSE))</f>
        <v>-</v>
      </c>
      <c r="AL19" s="196" t="str">
        <f>IF(AL18="","",VLOOKUP(AL18,'【記載例】（ユニット型）シフト記号表'!$C$5:$W$46,21,FALSE))</f>
        <v>-</v>
      </c>
      <c r="AM19" s="196">
        <f>IF(AM18="","",VLOOKUP(AM18,'【記載例】（ユニット型）シフト記号表'!$C$5:$W$46,21,FALSE))</f>
        <v>7</v>
      </c>
      <c r="AN19" s="220">
        <f>IF(AN18="","",VLOOKUP(AN18,'【記載例】（ユニット型）シフト記号表'!$C$5:$W$46,21,FALSE))</f>
        <v>7</v>
      </c>
      <c r="AO19" s="187">
        <f>IF(AO18="","",VLOOKUP(AO18,'【記載例】（ユニット型）シフト記号表'!$C$5:$W$46,21,FALSE))</f>
        <v>7</v>
      </c>
      <c r="AP19" s="196">
        <f>IF(AP18="","",VLOOKUP(AP18,'【記載例】（ユニット型）シフト記号表'!$C$5:$W$46,21,FALSE))</f>
        <v>7</v>
      </c>
      <c r="AQ19" s="196">
        <f>IF(AQ18="","",VLOOKUP(AQ18,'【記載例】（ユニット型）シフト記号表'!$C$5:$W$46,21,FALSE))</f>
        <v>7</v>
      </c>
      <c r="AR19" s="196" t="str">
        <f>IF(AR18="","",VLOOKUP(AR18,'【記載例】（ユニット型）シフト記号表'!$C$5:$W$46,21,FALSE))</f>
        <v>-</v>
      </c>
      <c r="AS19" s="196" t="str">
        <f>IF(AS18="","",VLOOKUP(AS18,'【記載例】（ユニット型）シフト記号表'!$C$5:$W$46,21,FALSE))</f>
        <v>-</v>
      </c>
      <c r="AT19" s="196">
        <f>IF(AT18="","",VLOOKUP(AT18,'【記載例】（ユニット型）シフト記号表'!$C$5:$W$46,21,FALSE))</f>
        <v>7</v>
      </c>
      <c r="AU19" s="220">
        <f>IF(AU18="","",VLOOKUP(AU18,'【記載例】（ユニット型）シフト記号表'!$C$5:$W$46,21,FALSE))</f>
        <v>7</v>
      </c>
      <c r="AV19" s="187">
        <f>IF(AV18="","",VLOOKUP(AV18,'【記載例】（ユニット型）シフト記号表'!$C$5:$W$46,21,FALSE))</f>
        <v>7</v>
      </c>
      <c r="AW19" s="196">
        <f>IF(AW18="","",VLOOKUP(AW18,'【記載例】（ユニット型）シフト記号表'!$C$5:$W$46,21,FALSE))</f>
        <v>7</v>
      </c>
      <c r="AX19" s="196">
        <f>IF(AX18="","",VLOOKUP(AX18,'【記載例】（ユニット型）シフト記号表'!$C$5:$W$46,21,FALSE))</f>
        <v>7</v>
      </c>
      <c r="AY19" s="196" t="str">
        <f>IF(AY18="","",VLOOKUP(AY18,'【記載例】（ユニット型）シフト記号表'!$C$5:$W$46,21,FALSE))</f>
        <v>-</v>
      </c>
      <c r="AZ19" s="196" t="str">
        <f>IF(AZ18="","",VLOOKUP(AZ18,'【記載例】（ユニット型）シフト記号表'!$C$5:$W$46,21,FALSE))</f>
        <v>-</v>
      </c>
      <c r="BA19" s="196">
        <f>IF(BA18="","",VLOOKUP(BA18,'【記載例】（ユニット型）シフト記号表'!$C$5:$W$46,21,FALSE))</f>
        <v>7</v>
      </c>
      <c r="BB19" s="220">
        <f>IF(BB18="","",VLOOKUP(BB18,'【記載例】（ユニット型）シフト記号表'!$C$5:$W$46,21,FALSE))</f>
        <v>7</v>
      </c>
      <c r="BC19" s="187">
        <f>IF(BC18="","",VLOOKUP(BC18,'【記載例】（ユニット型）シフト記号表'!$C$5:$W$46,21,FALSE))</f>
        <v>7</v>
      </c>
      <c r="BD19" s="196">
        <f>IF(BD18="","",VLOOKUP(BD18,'【記載例】（ユニット型）シフト記号表'!$C$5:$W$46,21,FALSE))</f>
        <v>7</v>
      </c>
      <c r="BE19" s="244" t="str">
        <f>IF(BE18="","",VLOOKUP(BE18,'【記載例】（ユニット型）シフト記号表'!$C$5:$W$46,21,FALSE))</f>
        <v/>
      </c>
      <c r="BF19" s="253">
        <f>IF($BI$3="計画",SUM(AA19:BB19),IF($BI$3="実績",SUM(AA19:BE19),""))</f>
        <v>154</v>
      </c>
      <c r="BG19" s="258"/>
      <c r="BH19" s="437">
        <f>IF($BI$3="計画",BF19/4,IF($BI$3="実績",(BF19/($P$10/7)),""))</f>
        <v>35.933333333333337</v>
      </c>
      <c r="BI19" s="443"/>
      <c r="BJ19" s="449"/>
      <c r="BK19" s="129"/>
      <c r="BL19" s="129"/>
      <c r="BM19" s="129"/>
      <c r="BN19" s="456"/>
    </row>
    <row r="20" spans="2:66" ht="20.25" customHeight="1">
      <c r="B20" s="11"/>
      <c r="C20" s="316"/>
      <c r="D20" s="323"/>
      <c r="E20" s="327"/>
      <c r="F20" s="333"/>
      <c r="G20" s="374"/>
      <c r="H20" s="379"/>
      <c r="I20" s="384" t="str">
        <f>G19</f>
        <v>管理者</v>
      </c>
      <c r="J20" s="379"/>
      <c r="K20" s="384" t="str">
        <f>M19</f>
        <v>A</v>
      </c>
      <c r="L20" s="379"/>
      <c r="M20" s="392"/>
      <c r="N20" s="397"/>
      <c r="O20" s="384"/>
      <c r="P20" s="402"/>
      <c r="Q20" s="402"/>
      <c r="R20" s="379"/>
      <c r="S20" s="407"/>
      <c r="T20" s="410"/>
      <c r="U20" s="132"/>
      <c r="V20" s="137" t="s">
        <v>162</v>
      </c>
      <c r="W20" s="146"/>
      <c r="X20" s="146"/>
      <c r="Y20" s="159"/>
      <c r="Z20" s="174"/>
      <c r="AA20" s="188">
        <f>IF(AA18="","",VLOOKUP(AA18,'【記載例】（ユニット型）シフト記号表'!$C$5:$Y$46,23,FALSE))</f>
        <v>1</v>
      </c>
      <c r="AB20" s="197">
        <f>IF(AB18="","",VLOOKUP(AB18,'【記載例】（ユニット型）シフト記号表'!$C$5:$Y$46,23,FALSE))</f>
        <v>1</v>
      </c>
      <c r="AC20" s="197">
        <f>IF(AC18="","",VLOOKUP(AC18,'【記載例】（ユニット型）シフト記号表'!$C$5:$Y$46,23,FALSE))</f>
        <v>1</v>
      </c>
      <c r="AD20" s="197" t="str">
        <f>IF(AD18="","",VLOOKUP(AD18,'【記載例】（ユニット型）シフト記号表'!$C$5:$Y$46,23,FALSE))</f>
        <v>-</v>
      </c>
      <c r="AE20" s="197" t="str">
        <f>IF(AE18="","",VLOOKUP(AE18,'【記載例】（ユニット型）シフト記号表'!$C$5:$Y$46,23,FALSE))</f>
        <v>-</v>
      </c>
      <c r="AF20" s="197">
        <f>IF(AF18="","",VLOOKUP(AF18,'【記載例】（ユニット型）シフト記号表'!$C$5:$Y$46,23,FALSE))</f>
        <v>1</v>
      </c>
      <c r="AG20" s="221">
        <f>IF(AG18="","",VLOOKUP(AG18,'【記載例】（ユニット型）シフト記号表'!$C$5:$Y$46,23,FALSE))</f>
        <v>1</v>
      </c>
      <c r="AH20" s="188">
        <f>IF(AH18="","",VLOOKUP(AH18,'【記載例】（ユニット型）シフト記号表'!$C$5:$Y$46,23,FALSE))</f>
        <v>1</v>
      </c>
      <c r="AI20" s="197">
        <f>IF(AI18="","",VLOOKUP(AI18,'【記載例】（ユニット型）シフト記号表'!$C$5:$Y$46,23,FALSE))</f>
        <v>1</v>
      </c>
      <c r="AJ20" s="197">
        <f>IF(AJ18="","",VLOOKUP(AJ18,'【記載例】（ユニット型）シフト記号表'!$C$5:$Y$46,23,FALSE))</f>
        <v>1</v>
      </c>
      <c r="AK20" s="197" t="str">
        <f>IF(AK18="","",VLOOKUP(AK18,'【記載例】（ユニット型）シフト記号表'!$C$5:$Y$46,23,FALSE))</f>
        <v>-</v>
      </c>
      <c r="AL20" s="197" t="str">
        <f>IF(AL18="","",VLOOKUP(AL18,'【記載例】（ユニット型）シフト記号表'!$C$5:$Y$46,23,FALSE))</f>
        <v>-</v>
      </c>
      <c r="AM20" s="197">
        <f>IF(AM18="","",VLOOKUP(AM18,'【記載例】（ユニット型）シフト記号表'!$C$5:$Y$46,23,FALSE))</f>
        <v>1</v>
      </c>
      <c r="AN20" s="221">
        <f>IF(AN18="","",VLOOKUP(AN18,'【記載例】（ユニット型）シフト記号表'!$C$5:$Y$46,23,FALSE))</f>
        <v>1</v>
      </c>
      <c r="AO20" s="188">
        <f>IF(AO18="","",VLOOKUP(AO18,'【記載例】（ユニット型）シフト記号表'!$C$5:$Y$46,23,FALSE))</f>
        <v>1</v>
      </c>
      <c r="AP20" s="197">
        <f>IF(AP18="","",VLOOKUP(AP18,'【記載例】（ユニット型）シフト記号表'!$C$5:$Y$46,23,FALSE))</f>
        <v>1</v>
      </c>
      <c r="AQ20" s="197">
        <f>IF(AQ18="","",VLOOKUP(AQ18,'【記載例】（ユニット型）シフト記号表'!$C$5:$Y$46,23,FALSE))</f>
        <v>1</v>
      </c>
      <c r="AR20" s="197" t="str">
        <f>IF(AR18="","",VLOOKUP(AR18,'【記載例】（ユニット型）シフト記号表'!$C$5:$Y$46,23,FALSE))</f>
        <v>-</v>
      </c>
      <c r="AS20" s="197" t="str">
        <f>IF(AS18="","",VLOOKUP(AS18,'【記載例】（ユニット型）シフト記号表'!$C$5:$Y$46,23,FALSE))</f>
        <v>-</v>
      </c>
      <c r="AT20" s="197">
        <f>IF(AT18="","",VLOOKUP(AT18,'【記載例】（ユニット型）シフト記号表'!$C$5:$Y$46,23,FALSE))</f>
        <v>1</v>
      </c>
      <c r="AU20" s="221">
        <f>IF(AU18="","",VLOOKUP(AU18,'【記載例】（ユニット型）シフト記号表'!$C$5:$Y$46,23,FALSE))</f>
        <v>1</v>
      </c>
      <c r="AV20" s="188">
        <f>IF(AV18="","",VLOOKUP(AV18,'【記載例】（ユニット型）シフト記号表'!$C$5:$Y$46,23,FALSE))</f>
        <v>1</v>
      </c>
      <c r="AW20" s="197">
        <f>IF(AW18="","",VLOOKUP(AW18,'【記載例】（ユニット型）シフト記号表'!$C$5:$Y$46,23,FALSE))</f>
        <v>1</v>
      </c>
      <c r="AX20" s="197">
        <f>IF(AX18="","",VLOOKUP(AX18,'【記載例】（ユニット型）シフト記号表'!$C$5:$Y$46,23,FALSE))</f>
        <v>1</v>
      </c>
      <c r="AY20" s="197" t="str">
        <f>IF(AY18="","",VLOOKUP(AY18,'【記載例】（ユニット型）シフト記号表'!$C$5:$Y$46,23,FALSE))</f>
        <v>-</v>
      </c>
      <c r="AZ20" s="197" t="str">
        <f>IF(AZ18="","",VLOOKUP(AZ18,'【記載例】（ユニット型）シフト記号表'!$C$5:$Y$46,23,FALSE))</f>
        <v>-</v>
      </c>
      <c r="BA20" s="197">
        <f>IF(BA18="","",VLOOKUP(BA18,'【記載例】（ユニット型）シフト記号表'!$C$5:$Y$46,23,FALSE))</f>
        <v>1</v>
      </c>
      <c r="BB20" s="221">
        <f>IF(BB18="","",VLOOKUP(BB18,'【記載例】（ユニット型）シフト記号表'!$C$5:$Y$46,23,FALSE))</f>
        <v>1</v>
      </c>
      <c r="BC20" s="188">
        <f>IF(BC18="","",VLOOKUP(BC18,'【記載例】（ユニット型）シフト記号表'!$C$5:$Y$46,23,FALSE))</f>
        <v>1</v>
      </c>
      <c r="BD20" s="197">
        <f>IF(BD18="","",VLOOKUP(BD18,'【記載例】（ユニット型）シフト記号表'!$C$5:$Y$46,23,FALSE))</f>
        <v>1</v>
      </c>
      <c r="BE20" s="245" t="str">
        <f>IF(BE18="","",VLOOKUP(BE18,'【記載例】（ユニット型）シフト記号表'!$C$5:$Y$46,23,FALSE))</f>
        <v/>
      </c>
      <c r="BF20" s="254">
        <f>IF($BI$3="計画",SUM(AA20:BB20),IF($BI$3="実績",SUM(AA20:BE20),""))</f>
        <v>22</v>
      </c>
      <c r="BG20" s="259"/>
      <c r="BH20" s="438">
        <f>IF($BI$3="計画",BF20/4,IF($BI$3="実績",(BF20/($P$10/7)),""))</f>
        <v>5.1333333333333337</v>
      </c>
      <c r="BI20" s="444"/>
      <c r="BJ20" s="450"/>
      <c r="BK20" s="410"/>
      <c r="BL20" s="410"/>
      <c r="BM20" s="410"/>
      <c r="BN20" s="457"/>
    </row>
    <row r="21" spans="2:66" ht="20.25" customHeight="1">
      <c r="B21" s="369"/>
      <c r="C21" s="317"/>
      <c r="D21" s="324"/>
      <c r="E21" s="327"/>
      <c r="F21" s="333"/>
      <c r="G21" s="375"/>
      <c r="H21" s="380"/>
      <c r="I21" s="385"/>
      <c r="J21" s="389"/>
      <c r="K21" s="385"/>
      <c r="L21" s="389"/>
      <c r="M21" s="393"/>
      <c r="N21" s="398"/>
      <c r="O21" s="385"/>
      <c r="P21" s="403"/>
      <c r="Q21" s="403"/>
      <c r="R21" s="380"/>
      <c r="S21" s="408" t="s">
        <v>221</v>
      </c>
      <c r="T21" s="411"/>
      <c r="U21" s="130"/>
      <c r="V21" s="138" t="s">
        <v>44</v>
      </c>
      <c r="W21" s="147"/>
      <c r="X21" s="147"/>
      <c r="Y21" s="160"/>
      <c r="Z21" s="175"/>
      <c r="AA21" s="419" t="s">
        <v>86</v>
      </c>
      <c r="AB21" s="422" t="s">
        <v>74</v>
      </c>
      <c r="AC21" s="422" t="s">
        <v>86</v>
      </c>
      <c r="AD21" s="422" t="s">
        <v>74</v>
      </c>
      <c r="AE21" s="422" t="s">
        <v>74</v>
      </c>
      <c r="AF21" s="422" t="s">
        <v>86</v>
      </c>
      <c r="AG21" s="429" t="s">
        <v>74</v>
      </c>
      <c r="AH21" s="419" t="s">
        <v>86</v>
      </c>
      <c r="AI21" s="422" t="s">
        <v>74</v>
      </c>
      <c r="AJ21" s="422" t="s">
        <v>86</v>
      </c>
      <c r="AK21" s="422" t="s">
        <v>74</v>
      </c>
      <c r="AL21" s="422" t="s">
        <v>74</v>
      </c>
      <c r="AM21" s="422" t="s">
        <v>86</v>
      </c>
      <c r="AN21" s="429" t="s">
        <v>74</v>
      </c>
      <c r="AO21" s="419" t="s">
        <v>86</v>
      </c>
      <c r="AP21" s="422" t="s">
        <v>74</v>
      </c>
      <c r="AQ21" s="422" t="s">
        <v>86</v>
      </c>
      <c r="AR21" s="422" t="s">
        <v>74</v>
      </c>
      <c r="AS21" s="422" t="s">
        <v>74</v>
      </c>
      <c r="AT21" s="422" t="s">
        <v>86</v>
      </c>
      <c r="AU21" s="429" t="s">
        <v>74</v>
      </c>
      <c r="AV21" s="419" t="s">
        <v>86</v>
      </c>
      <c r="AW21" s="422" t="s">
        <v>74</v>
      </c>
      <c r="AX21" s="422" t="s">
        <v>86</v>
      </c>
      <c r="AY21" s="422" t="s">
        <v>74</v>
      </c>
      <c r="AZ21" s="422" t="s">
        <v>74</v>
      </c>
      <c r="BA21" s="422" t="s">
        <v>86</v>
      </c>
      <c r="BB21" s="429" t="s">
        <v>74</v>
      </c>
      <c r="BC21" s="419" t="s">
        <v>86</v>
      </c>
      <c r="BD21" s="422" t="s">
        <v>74</v>
      </c>
      <c r="BE21" s="435"/>
      <c r="BF21" s="255"/>
      <c r="BG21" s="260"/>
      <c r="BH21" s="439"/>
      <c r="BI21" s="445"/>
      <c r="BJ21" s="451"/>
      <c r="BK21" s="411"/>
      <c r="BL21" s="411"/>
      <c r="BM21" s="411"/>
      <c r="BN21" s="458"/>
    </row>
    <row r="22" spans="2:66" ht="20.25" customHeight="1">
      <c r="B22" s="10">
        <f>B19+1</f>
        <v>2</v>
      </c>
      <c r="C22" s="316"/>
      <c r="D22" s="323"/>
      <c r="E22" s="327"/>
      <c r="F22" s="333"/>
      <c r="G22" s="373" t="s">
        <v>170</v>
      </c>
      <c r="H22" s="378"/>
      <c r="I22" s="383"/>
      <c r="J22" s="388"/>
      <c r="K22" s="383"/>
      <c r="L22" s="388"/>
      <c r="M22" s="391" t="s">
        <v>20</v>
      </c>
      <c r="N22" s="396"/>
      <c r="O22" s="383" t="s">
        <v>170</v>
      </c>
      <c r="P22" s="401"/>
      <c r="Q22" s="401"/>
      <c r="R22" s="378"/>
      <c r="S22" s="406"/>
      <c r="T22" s="129"/>
      <c r="U22" s="131"/>
      <c r="V22" s="136" t="s">
        <v>121</v>
      </c>
      <c r="W22" s="145"/>
      <c r="X22" s="145"/>
      <c r="Y22" s="158"/>
      <c r="Z22" s="173"/>
      <c r="AA22" s="187">
        <f>IF(AA21="","",VLOOKUP(AA21,'【記載例】（ユニット型）シフト記号表'!$C$5:$W$46,21,FALSE))</f>
        <v>3.9999999999999991</v>
      </c>
      <c r="AB22" s="196" t="str">
        <f>IF(AB21="","",VLOOKUP(AB21,'【記載例】（ユニット型）シフト記号表'!$C$5:$W$46,21,FALSE))</f>
        <v>-</v>
      </c>
      <c r="AC22" s="196">
        <f>IF(AC21="","",VLOOKUP(AC21,'【記載例】（ユニット型）シフト記号表'!$C$5:$W$46,21,FALSE))</f>
        <v>3.9999999999999991</v>
      </c>
      <c r="AD22" s="196" t="str">
        <f>IF(AD21="","",VLOOKUP(AD21,'【記載例】（ユニット型）シフト記号表'!$C$5:$W$46,21,FALSE))</f>
        <v>-</v>
      </c>
      <c r="AE22" s="196" t="str">
        <f>IF(AE21="","",VLOOKUP(AE21,'【記載例】（ユニット型）シフト記号表'!$C$5:$W$46,21,FALSE))</f>
        <v>-</v>
      </c>
      <c r="AF22" s="196">
        <f>IF(AF21="","",VLOOKUP(AF21,'【記載例】（ユニット型）シフト記号表'!$C$5:$W$46,21,FALSE))</f>
        <v>3.9999999999999991</v>
      </c>
      <c r="AG22" s="220" t="str">
        <f>IF(AG21="","",VLOOKUP(AG21,'【記載例】（ユニット型）シフト記号表'!$C$5:$W$46,21,FALSE))</f>
        <v>-</v>
      </c>
      <c r="AH22" s="187">
        <f>IF(AH21="","",VLOOKUP(AH21,'【記載例】（ユニット型）シフト記号表'!$C$5:$W$46,21,FALSE))</f>
        <v>3.9999999999999991</v>
      </c>
      <c r="AI22" s="196" t="str">
        <f>IF(AI21="","",VLOOKUP(AI21,'【記載例】（ユニット型）シフト記号表'!$C$5:$W$46,21,FALSE))</f>
        <v>-</v>
      </c>
      <c r="AJ22" s="196">
        <f>IF(AJ21="","",VLOOKUP(AJ21,'【記載例】（ユニット型）シフト記号表'!$C$5:$W$46,21,FALSE))</f>
        <v>3.9999999999999991</v>
      </c>
      <c r="AK22" s="196" t="str">
        <f>IF(AK21="","",VLOOKUP(AK21,'【記載例】（ユニット型）シフト記号表'!$C$5:$W$46,21,FALSE))</f>
        <v>-</v>
      </c>
      <c r="AL22" s="196" t="str">
        <f>IF(AL21="","",VLOOKUP(AL21,'【記載例】（ユニット型）シフト記号表'!$C$5:$W$46,21,FALSE))</f>
        <v>-</v>
      </c>
      <c r="AM22" s="196">
        <f>IF(AM21="","",VLOOKUP(AM21,'【記載例】（ユニット型）シフト記号表'!$C$5:$W$46,21,FALSE))</f>
        <v>3.9999999999999991</v>
      </c>
      <c r="AN22" s="220" t="str">
        <f>IF(AN21="","",VLOOKUP(AN21,'【記載例】（ユニット型）シフト記号表'!$C$5:$W$46,21,FALSE))</f>
        <v>-</v>
      </c>
      <c r="AO22" s="187">
        <f>IF(AO21="","",VLOOKUP(AO21,'【記載例】（ユニット型）シフト記号表'!$C$5:$W$46,21,FALSE))</f>
        <v>3.9999999999999991</v>
      </c>
      <c r="AP22" s="196" t="str">
        <f>IF(AP21="","",VLOOKUP(AP21,'【記載例】（ユニット型）シフト記号表'!$C$5:$W$46,21,FALSE))</f>
        <v>-</v>
      </c>
      <c r="AQ22" s="196">
        <f>IF(AQ21="","",VLOOKUP(AQ21,'【記載例】（ユニット型）シフト記号表'!$C$5:$W$46,21,FALSE))</f>
        <v>3.9999999999999991</v>
      </c>
      <c r="AR22" s="196" t="str">
        <f>IF(AR21="","",VLOOKUP(AR21,'【記載例】（ユニット型）シフト記号表'!$C$5:$W$46,21,FALSE))</f>
        <v>-</v>
      </c>
      <c r="AS22" s="196" t="str">
        <f>IF(AS21="","",VLOOKUP(AS21,'【記載例】（ユニット型）シフト記号表'!$C$5:$W$46,21,FALSE))</f>
        <v>-</v>
      </c>
      <c r="AT22" s="196">
        <f>IF(AT21="","",VLOOKUP(AT21,'【記載例】（ユニット型）シフト記号表'!$C$5:$W$46,21,FALSE))</f>
        <v>3.9999999999999991</v>
      </c>
      <c r="AU22" s="220" t="str">
        <f>IF(AU21="","",VLOOKUP(AU21,'【記載例】（ユニット型）シフト記号表'!$C$5:$W$46,21,FALSE))</f>
        <v>-</v>
      </c>
      <c r="AV22" s="187">
        <f>IF(AV21="","",VLOOKUP(AV21,'【記載例】（ユニット型）シフト記号表'!$C$5:$W$46,21,FALSE))</f>
        <v>3.9999999999999991</v>
      </c>
      <c r="AW22" s="196" t="str">
        <f>IF(AW21="","",VLOOKUP(AW21,'【記載例】（ユニット型）シフト記号表'!$C$5:$W$46,21,FALSE))</f>
        <v>-</v>
      </c>
      <c r="AX22" s="196">
        <f>IF(AX21="","",VLOOKUP(AX21,'【記載例】（ユニット型）シフト記号表'!$C$5:$W$46,21,FALSE))</f>
        <v>3.9999999999999991</v>
      </c>
      <c r="AY22" s="196" t="str">
        <f>IF(AY21="","",VLOOKUP(AY21,'【記載例】（ユニット型）シフト記号表'!$C$5:$W$46,21,FALSE))</f>
        <v>-</v>
      </c>
      <c r="AZ22" s="196" t="str">
        <f>IF(AZ21="","",VLOOKUP(AZ21,'【記載例】（ユニット型）シフト記号表'!$C$5:$W$46,21,FALSE))</f>
        <v>-</v>
      </c>
      <c r="BA22" s="196">
        <f>IF(BA21="","",VLOOKUP(BA21,'【記載例】（ユニット型）シフト記号表'!$C$5:$W$46,21,FALSE))</f>
        <v>3.9999999999999991</v>
      </c>
      <c r="BB22" s="220" t="str">
        <f>IF(BB21="","",VLOOKUP(BB21,'【記載例】（ユニット型）シフト記号表'!$C$5:$W$46,21,FALSE))</f>
        <v>-</v>
      </c>
      <c r="BC22" s="187">
        <f>IF(BC21="","",VLOOKUP(BC21,'【記載例】（ユニット型）シフト記号表'!$C$5:$W$46,21,FALSE))</f>
        <v>3.9999999999999991</v>
      </c>
      <c r="BD22" s="196" t="str">
        <f>IF(BD21="","",VLOOKUP(BD21,'【記載例】（ユニット型）シフト記号表'!$C$5:$W$46,21,FALSE))</f>
        <v>-</v>
      </c>
      <c r="BE22" s="244" t="str">
        <f>IF(BE21="","",VLOOKUP(BE21,'【記載例】（ユニット型）シフト記号表'!$C$5:$W$46,21,FALSE))</f>
        <v/>
      </c>
      <c r="BF22" s="253">
        <f>IF($BI$3="計画",SUM(AA22:BB22),IF($BI$3="実績",SUM(AA22:BE22),""))</f>
        <v>51.999999999999993</v>
      </c>
      <c r="BG22" s="258"/>
      <c r="BH22" s="437">
        <f>IF($BI$3="計画",BF22/4,IF($BI$3="実績",(BF22/($P$10/7)),""))</f>
        <v>12.133333333333333</v>
      </c>
      <c r="BI22" s="443"/>
      <c r="BJ22" s="449"/>
      <c r="BK22" s="129"/>
      <c r="BL22" s="129"/>
      <c r="BM22" s="129"/>
      <c r="BN22" s="456"/>
    </row>
    <row r="23" spans="2:66" ht="20.25" customHeight="1">
      <c r="B23" s="11"/>
      <c r="C23" s="316"/>
      <c r="D23" s="323"/>
      <c r="E23" s="327"/>
      <c r="F23" s="333"/>
      <c r="G23" s="374"/>
      <c r="H23" s="379"/>
      <c r="I23" s="384" t="str">
        <f>G22</f>
        <v>医師</v>
      </c>
      <c r="J23" s="379"/>
      <c r="K23" s="384" t="str">
        <f>M22</f>
        <v>C</v>
      </c>
      <c r="L23" s="379"/>
      <c r="M23" s="392"/>
      <c r="N23" s="397"/>
      <c r="O23" s="384"/>
      <c r="P23" s="402"/>
      <c r="Q23" s="402"/>
      <c r="R23" s="379"/>
      <c r="S23" s="407"/>
      <c r="T23" s="410"/>
      <c r="U23" s="132"/>
      <c r="V23" s="137" t="s">
        <v>162</v>
      </c>
      <c r="W23" s="146"/>
      <c r="X23" s="146"/>
      <c r="Y23" s="159"/>
      <c r="Z23" s="174"/>
      <c r="AA23" s="188" t="str">
        <f>IF(AA21="","",VLOOKUP(AA21,'【記載例】（ユニット型）シフト記号表'!$C$5:$Y$46,23,FALSE))</f>
        <v>-</v>
      </c>
      <c r="AB23" s="197" t="str">
        <f>IF(AB21="","",VLOOKUP(AB21,'【記載例】（ユニット型）シフト記号表'!$C$5:$Y$46,23,FALSE))</f>
        <v>-</v>
      </c>
      <c r="AC23" s="197" t="str">
        <f>IF(AC21="","",VLOOKUP(AC21,'【記載例】（ユニット型）シフト記号表'!$C$5:$Y$46,23,FALSE))</f>
        <v>-</v>
      </c>
      <c r="AD23" s="197" t="str">
        <f>IF(AD21="","",VLOOKUP(AD21,'【記載例】（ユニット型）シフト記号表'!$C$5:$Y$46,23,FALSE))</f>
        <v>-</v>
      </c>
      <c r="AE23" s="197" t="str">
        <f>IF(AE21="","",VLOOKUP(AE21,'【記載例】（ユニット型）シフト記号表'!$C$5:$Y$46,23,FALSE))</f>
        <v>-</v>
      </c>
      <c r="AF23" s="197" t="str">
        <f>IF(AF21="","",VLOOKUP(AF21,'【記載例】（ユニット型）シフト記号表'!$C$5:$Y$46,23,FALSE))</f>
        <v>-</v>
      </c>
      <c r="AG23" s="221" t="str">
        <f>IF(AG21="","",VLOOKUP(AG21,'【記載例】（ユニット型）シフト記号表'!$C$5:$Y$46,23,FALSE))</f>
        <v>-</v>
      </c>
      <c r="AH23" s="188" t="str">
        <f>IF(AH21="","",VLOOKUP(AH21,'【記載例】（ユニット型）シフト記号表'!$C$5:$Y$46,23,FALSE))</f>
        <v>-</v>
      </c>
      <c r="AI23" s="197" t="str">
        <f>IF(AI21="","",VLOOKUP(AI21,'【記載例】（ユニット型）シフト記号表'!$C$5:$Y$46,23,FALSE))</f>
        <v>-</v>
      </c>
      <c r="AJ23" s="197" t="str">
        <f>IF(AJ21="","",VLOOKUP(AJ21,'【記載例】（ユニット型）シフト記号表'!$C$5:$Y$46,23,FALSE))</f>
        <v>-</v>
      </c>
      <c r="AK23" s="197" t="str">
        <f>IF(AK21="","",VLOOKUP(AK21,'【記載例】（ユニット型）シフト記号表'!$C$5:$Y$46,23,FALSE))</f>
        <v>-</v>
      </c>
      <c r="AL23" s="197" t="str">
        <f>IF(AL21="","",VLOOKUP(AL21,'【記載例】（ユニット型）シフト記号表'!$C$5:$Y$46,23,FALSE))</f>
        <v>-</v>
      </c>
      <c r="AM23" s="197" t="str">
        <f>IF(AM21="","",VLOOKUP(AM21,'【記載例】（ユニット型）シフト記号表'!$C$5:$Y$46,23,FALSE))</f>
        <v>-</v>
      </c>
      <c r="AN23" s="221" t="str">
        <f>IF(AN21="","",VLOOKUP(AN21,'【記載例】（ユニット型）シフト記号表'!$C$5:$Y$46,23,FALSE))</f>
        <v>-</v>
      </c>
      <c r="AO23" s="188" t="str">
        <f>IF(AO21="","",VLOOKUP(AO21,'【記載例】（ユニット型）シフト記号表'!$C$5:$Y$46,23,FALSE))</f>
        <v>-</v>
      </c>
      <c r="AP23" s="197" t="str">
        <f>IF(AP21="","",VLOOKUP(AP21,'【記載例】（ユニット型）シフト記号表'!$C$5:$Y$46,23,FALSE))</f>
        <v>-</v>
      </c>
      <c r="AQ23" s="197" t="str">
        <f>IF(AQ21="","",VLOOKUP(AQ21,'【記載例】（ユニット型）シフト記号表'!$C$5:$Y$46,23,FALSE))</f>
        <v>-</v>
      </c>
      <c r="AR23" s="197" t="str">
        <f>IF(AR21="","",VLOOKUP(AR21,'【記載例】（ユニット型）シフト記号表'!$C$5:$Y$46,23,FALSE))</f>
        <v>-</v>
      </c>
      <c r="AS23" s="197" t="str">
        <f>IF(AS21="","",VLOOKUP(AS21,'【記載例】（ユニット型）シフト記号表'!$C$5:$Y$46,23,FALSE))</f>
        <v>-</v>
      </c>
      <c r="AT23" s="197" t="str">
        <f>IF(AT21="","",VLOOKUP(AT21,'【記載例】（ユニット型）シフト記号表'!$C$5:$Y$46,23,FALSE))</f>
        <v>-</v>
      </c>
      <c r="AU23" s="221" t="str">
        <f>IF(AU21="","",VLOOKUP(AU21,'【記載例】（ユニット型）シフト記号表'!$C$5:$Y$46,23,FALSE))</f>
        <v>-</v>
      </c>
      <c r="AV23" s="188" t="str">
        <f>IF(AV21="","",VLOOKUP(AV21,'【記載例】（ユニット型）シフト記号表'!$C$5:$Y$46,23,FALSE))</f>
        <v>-</v>
      </c>
      <c r="AW23" s="197" t="str">
        <f>IF(AW21="","",VLOOKUP(AW21,'【記載例】（ユニット型）シフト記号表'!$C$5:$Y$46,23,FALSE))</f>
        <v>-</v>
      </c>
      <c r="AX23" s="197" t="str">
        <f>IF(AX21="","",VLOOKUP(AX21,'【記載例】（ユニット型）シフト記号表'!$C$5:$Y$46,23,FALSE))</f>
        <v>-</v>
      </c>
      <c r="AY23" s="197" t="str">
        <f>IF(AY21="","",VLOOKUP(AY21,'【記載例】（ユニット型）シフト記号表'!$C$5:$Y$46,23,FALSE))</f>
        <v>-</v>
      </c>
      <c r="AZ23" s="197" t="str">
        <f>IF(AZ21="","",VLOOKUP(AZ21,'【記載例】（ユニット型）シフト記号表'!$C$5:$Y$46,23,FALSE))</f>
        <v>-</v>
      </c>
      <c r="BA23" s="197" t="str">
        <f>IF(BA21="","",VLOOKUP(BA21,'【記載例】（ユニット型）シフト記号表'!$C$5:$Y$46,23,FALSE))</f>
        <v>-</v>
      </c>
      <c r="BB23" s="221" t="str">
        <f>IF(BB21="","",VLOOKUP(BB21,'【記載例】（ユニット型）シフト記号表'!$C$5:$Y$46,23,FALSE))</f>
        <v>-</v>
      </c>
      <c r="BC23" s="188" t="str">
        <f>IF(BC21="","",VLOOKUP(BC21,'【記載例】（ユニット型）シフト記号表'!$C$5:$Y$46,23,FALSE))</f>
        <v>-</v>
      </c>
      <c r="BD23" s="197" t="str">
        <f>IF(BD21="","",VLOOKUP(BD21,'【記載例】（ユニット型）シフト記号表'!$C$5:$Y$46,23,FALSE))</f>
        <v>-</v>
      </c>
      <c r="BE23" s="245" t="str">
        <f>IF(BE21="","",VLOOKUP(BE21,'【記載例】（ユニット型）シフト記号表'!$C$5:$Y$46,23,FALSE))</f>
        <v/>
      </c>
      <c r="BF23" s="254">
        <f>IF($BI$3="計画",SUM(AA23:BB23),IF($BI$3="実績",SUM(AA23:BE23),""))</f>
        <v>0</v>
      </c>
      <c r="BG23" s="259"/>
      <c r="BH23" s="438">
        <f>IF($BI$3="計画",BF23/4,IF($BI$3="実績",(BF23/($P$10/7)),""))</f>
        <v>0</v>
      </c>
      <c r="BI23" s="444"/>
      <c r="BJ23" s="450"/>
      <c r="BK23" s="410"/>
      <c r="BL23" s="410"/>
      <c r="BM23" s="410"/>
      <c r="BN23" s="457"/>
    </row>
    <row r="24" spans="2:66" ht="20.25" customHeight="1">
      <c r="B24" s="369"/>
      <c r="C24" s="317"/>
      <c r="D24" s="324"/>
      <c r="E24" s="327"/>
      <c r="F24" s="333"/>
      <c r="G24" s="373"/>
      <c r="H24" s="378"/>
      <c r="I24" s="383"/>
      <c r="J24" s="388"/>
      <c r="K24" s="383"/>
      <c r="L24" s="388"/>
      <c r="M24" s="393"/>
      <c r="N24" s="398"/>
      <c r="O24" s="383"/>
      <c r="P24" s="401"/>
      <c r="Q24" s="401"/>
      <c r="R24" s="378"/>
      <c r="S24" s="408" t="s">
        <v>131</v>
      </c>
      <c r="T24" s="411"/>
      <c r="U24" s="130"/>
      <c r="V24" s="138" t="s">
        <v>44</v>
      </c>
      <c r="W24" s="147"/>
      <c r="X24" s="147"/>
      <c r="Y24" s="160"/>
      <c r="Z24" s="175"/>
      <c r="AA24" s="419" t="s">
        <v>49</v>
      </c>
      <c r="AB24" s="422" t="s">
        <v>49</v>
      </c>
      <c r="AC24" s="422" t="s">
        <v>49</v>
      </c>
      <c r="AD24" s="422" t="s">
        <v>74</v>
      </c>
      <c r="AE24" s="422" t="s">
        <v>74</v>
      </c>
      <c r="AF24" s="422" t="s">
        <v>49</v>
      </c>
      <c r="AG24" s="429" t="s">
        <v>49</v>
      </c>
      <c r="AH24" s="419" t="s">
        <v>49</v>
      </c>
      <c r="AI24" s="422" t="s">
        <v>49</v>
      </c>
      <c r="AJ24" s="422" t="s">
        <v>49</v>
      </c>
      <c r="AK24" s="422" t="s">
        <v>74</v>
      </c>
      <c r="AL24" s="422" t="s">
        <v>74</v>
      </c>
      <c r="AM24" s="422" t="s">
        <v>49</v>
      </c>
      <c r="AN24" s="429" t="s">
        <v>49</v>
      </c>
      <c r="AO24" s="419" t="s">
        <v>49</v>
      </c>
      <c r="AP24" s="422" t="s">
        <v>49</v>
      </c>
      <c r="AQ24" s="422" t="s">
        <v>49</v>
      </c>
      <c r="AR24" s="422" t="s">
        <v>74</v>
      </c>
      <c r="AS24" s="422" t="s">
        <v>74</v>
      </c>
      <c r="AT24" s="422" t="s">
        <v>49</v>
      </c>
      <c r="AU24" s="429" t="s">
        <v>49</v>
      </c>
      <c r="AV24" s="419" t="s">
        <v>49</v>
      </c>
      <c r="AW24" s="422" t="s">
        <v>49</v>
      </c>
      <c r="AX24" s="422" t="s">
        <v>49</v>
      </c>
      <c r="AY24" s="422" t="s">
        <v>74</v>
      </c>
      <c r="AZ24" s="422" t="s">
        <v>74</v>
      </c>
      <c r="BA24" s="422" t="s">
        <v>49</v>
      </c>
      <c r="BB24" s="429" t="s">
        <v>49</v>
      </c>
      <c r="BC24" s="419" t="s">
        <v>49</v>
      </c>
      <c r="BD24" s="422" t="s">
        <v>49</v>
      </c>
      <c r="BE24" s="435"/>
      <c r="BF24" s="255"/>
      <c r="BG24" s="260"/>
      <c r="BH24" s="439"/>
      <c r="BI24" s="445"/>
      <c r="BJ24" s="451"/>
      <c r="BK24" s="411"/>
      <c r="BL24" s="411"/>
      <c r="BM24" s="411"/>
      <c r="BN24" s="458"/>
    </row>
    <row r="25" spans="2:66" ht="20.25" customHeight="1">
      <c r="B25" s="10">
        <f>B22+1</f>
        <v>3</v>
      </c>
      <c r="C25" s="316"/>
      <c r="D25" s="323"/>
      <c r="E25" s="327"/>
      <c r="F25" s="333"/>
      <c r="G25" s="373" t="s">
        <v>171</v>
      </c>
      <c r="H25" s="378"/>
      <c r="I25" s="383"/>
      <c r="J25" s="388"/>
      <c r="K25" s="383"/>
      <c r="L25" s="388"/>
      <c r="M25" s="391" t="s">
        <v>24</v>
      </c>
      <c r="N25" s="396"/>
      <c r="O25" s="383" t="s">
        <v>177</v>
      </c>
      <c r="P25" s="401"/>
      <c r="Q25" s="401"/>
      <c r="R25" s="378"/>
      <c r="S25" s="406"/>
      <c r="T25" s="129"/>
      <c r="U25" s="131"/>
      <c r="V25" s="136" t="s">
        <v>121</v>
      </c>
      <c r="W25" s="145"/>
      <c r="X25" s="145"/>
      <c r="Y25" s="158"/>
      <c r="Z25" s="173"/>
      <c r="AA25" s="187">
        <f>IF(AA24="","",VLOOKUP(AA24,'【記載例】（ユニット型）シフト記号表'!$C$5:$W$46,21,FALSE))</f>
        <v>7</v>
      </c>
      <c r="AB25" s="196">
        <f>IF(AB24="","",VLOOKUP(AB24,'【記載例】（ユニット型）シフト記号表'!$C$5:$W$46,21,FALSE))</f>
        <v>7</v>
      </c>
      <c r="AC25" s="196">
        <f>IF(AC24="","",VLOOKUP(AC24,'【記載例】（ユニット型）シフト記号表'!$C$5:$W$46,21,FALSE))</f>
        <v>7</v>
      </c>
      <c r="AD25" s="196" t="str">
        <f>IF(AD24="","",VLOOKUP(AD24,'【記載例】（ユニット型）シフト記号表'!$C$5:$W$46,21,FALSE))</f>
        <v>-</v>
      </c>
      <c r="AE25" s="196" t="str">
        <f>IF(AE24="","",VLOOKUP(AE24,'【記載例】（ユニット型）シフト記号表'!$C$5:$W$46,21,FALSE))</f>
        <v>-</v>
      </c>
      <c r="AF25" s="196">
        <f>IF(AF24="","",VLOOKUP(AF24,'【記載例】（ユニット型）シフト記号表'!$C$5:$W$46,21,FALSE))</f>
        <v>7</v>
      </c>
      <c r="AG25" s="220">
        <f>IF(AG24="","",VLOOKUP(AG24,'【記載例】（ユニット型）シフト記号表'!$C$5:$W$46,21,FALSE))</f>
        <v>7</v>
      </c>
      <c r="AH25" s="187">
        <f>IF(AH24="","",VLOOKUP(AH24,'【記載例】（ユニット型）シフト記号表'!$C$5:$W$46,21,FALSE))</f>
        <v>7</v>
      </c>
      <c r="AI25" s="196">
        <f>IF(AI24="","",VLOOKUP(AI24,'【記載例】（ユニット型）シフト記号表'!$C$5:$W$46,21,FALSE))</f>
        <v>7</v>
      </c>
      <c r="AJ25" s="196">
        <f>IF(AJ24="","",VLOOKUP(AJ24,'【記載例】（ユニット型）シフト記号表'!$C$5:$W$46,21,FALSE))</f>
        <v>7</v>
      </c>
      <c r="AK25" s="196" t="str">
        <f>IF(AK24="","",VLOOKUP(AK24,'【記載例】（ユニット型）シフト記号表'!$C$5:$W$46,21,FALSE))</f>
        <v>-</v>
      </c>
      <c r="AL25" s="196" t="str">
        <f>IF(AL24="","",VLOOKUP(AL24,'【記載例】（ユニット型）シフト記号表'!$C$5:$W$46,21,FALSE))</f>
        <v>-</v>
      </c>
      <c r="AM25" s="196">
        <f>IF(AM24="","",VLOOKUP(AM24,'【記載例】（ユニット型）シフト記号表'!$C$5:$W$46,21,FALSE))</f>
        <v>7</v>
      </c>
      <c r="AN25" s="220">
        <f>IF(AN24="","",VLOOKUP(AN24,'【記載例】（ユニット型）シフト記号表'!$C$5:$W$46,21,FALSE))</f>
        <v>7</v>
      </c>
      <c r="AO25" s="187">
        <f>IF(AO24="","",VLOOKUP(AO24,'【記載例】（ユニット型）シフト記号表'!$C$5:$W$46,21,FALSE))</f>
        <v>7</v>
      </c>
      <c r="AP25" s="196">
        <f>IF(AP24="","",VLOOKUP(AP24,'【記載例】（ユニット型）シフト記号表'!$C$5:$W$46,21,FALSE))</f>
        <v>7</v>
      </c>
      <c r="AQ25" s="196">
        <f>IF(AQ24="","",VLOOKUP(AQ24,'【記載例】（ユニット型）シフト記号表'!$C$5:$W$46,21,FALSE))</f>
        <v>7</v>
      </c>
      <c r="AR25" s="196" t="str">
        <f>IF(AR24="","",VLOOKUP(AR24,'【記載例】（ユニット型）シフト記号表'!$C$5:$W$46,21,FALSE))</f>
        <v>-</v>
      </c>
      <c r="AS25" s="196" t="str">
        <f>IF(AS24="","",VLOOKUP(AS24,'【記載例】（ユニット型）シフト記号表'!$C$5:$W$46,21,FALSE))</f>
        <v>-</v>
      </c>
      <c r="AT25" s="196">
        <f>IF(AT24="","",VLOOKUP(AT24,'【記載例】（ユニット型）シフト記号表'!$C$5:$W$46,21,FALSE))</f>
        <v>7</v>
      </c>
      <c r="AU25" s="220">
        <f>IF(AU24="","",VLOOKUP(AU24,'【記載例】（ユニット型）シフト記号表'!$C$5:$W$46,21,FALSE))</f>
        <v>7</v>
      </c>
      <c r="AV25" s="187">
        <f>IF(AV24="","",VLOOKUP(AV24,'【記載例】（ユニット型）シフト記号表'!$C$5:$W$46,21,FALSE))</f>
        <v>7</v>
      </c>
      <c r="AW25" s="196">
        <f>IF(AW24="","",VLOOKUP(AW24,'【記載例】（ユニット型）シフト記号表'!$C$5:$W$46,21,FALSE))</f>
        <v>7</v>
      </c>
      <c r="AX25" s="196">
        <f>IF(AX24="","",VLOOKUP(AX24,'【記載例】（ユニット型）シフト記号表'!$C$5:$W$46,21,FALSE))</f>
        <v>7</v>
      </c>
      <c r="AY25" s="196" t="str">
        <f>IF(AY24="","",VLOOKUP(AY24,'【記載例】（ユニット型）シフト記号表'!$C$5:$W$46,21,FALSE))</f>
        <v>-</v>
      </c>
      <c r="AZ25" s="196" t="str">
        <f>IF(AZ24="","",VLOOKUP(AZ24,'【記載例】（ユニット型）シフト記号表'!$C$5:$W$46,21,FALSE))</f>
        <v>-</v>
      </c>
      <c r="BA25" s="196">
        <f>IF(BA24="","",VLOOKUP(BA24,'【記載例】（ユニット型）シフト記号表'!$C$5:$W$46,21,FALSE))</f>
        <v>7</v>
      </c>
      <c r="BB25" s="220">
        <f>IF(BB24="","",VLOOKUP(BB24,'【記載例】（ユニット型）シフト記号表'!$C$5:$W$46,21,FALSE))</f>
        <v>7</v>
      </c>
      <c r="BC25" s="187">
        <f>IF(BC24="","",VLOOKUP(BC24,'【記載例】（ユニット型）シフト記号表'!$C$5:$W$46,21,FALSE))</f>
        <v>7</v>
      </c>
      <c r="BD25" s="196">
        <f>IF(BD24="","",VLOOKUP(BD24,'【記載例】（ユニット型）シフト記号表'!$C$5:$W$46,21,FALSE))</f>
        <v>7</v>
      </c>
      <c r="BE25" s="244" t="str">
        <f>IF(BE24="","",VLOOKUP(BE24,'【記載例】（ユニット型）シフト記号表'!$C$5:$W$46,21,FALSE))</f>
        <v/>
      </c>
      <c r="BF25" s="253">
        <f>IF($BI$3="計画",SUM(AA25:BB25),IF($BI$3="実績",SUM(AA25:BE25),""))</f>
        <v>154</v>
      </c>
      <c r="BG25" s="258"/>
      <c r="BH25" s="437">
        <f>IF($BI$3="計画",BF25/4,IF($BI$3="実績",(BF25/($P$10/7)),""))</f>
        <v>35.933333333333337</v>
      </c>
      <c r="BI25" s="443"/>
      <c r="BJ25" s="449"/>
      <c r="BK25" s="129"/>
      <c r="BL25" s="129"/>
      <c r="BM25" s="129"/>
      <c r="BN25" s="456"/>
    </row>
    <row r="26" spans="2:66" ht="20.25" customHeight="1">
      <c r="B26" s="11"/>
      <c r="C26" s="316"/>
      <c r="D26" s="323"/>
      <c r="E26" s="327"/>
      <c r="F26" s="333"/>
      <c r="G26" s="374"/>
      <c r="H26" s="379"/>
      <c r="I26" s="384" t="str">
        <f>G25</f>
        <v>生活相談員</v>
      </c>
      <c r="J26" s="379"/>
      <c r="K26" s="384" t="str">
        <f>M25</f>
        <v>A</v>
      </c>
      <c r="L26" s="379"/>
      <c r="M26" s="392"/>
      <c r="N26" s="397"/>
      <c r="O26" s="384"/>
      <c r="P26" s="402"/>
      <c r="Q26" s="402"/>
      <c r="R26" s="379"/>
      <c r="S26" s="407"/>
      <c r="T26" s="410"/>
      <c r="U26" s="132"/>
      <c r="V26" s="137" t="s">
        <v>162</v>
      </c>
      <c r="W26" s="148"/>
      <c r="X26" s="148"/>
      <c r="Y26" s="161"/>
      <c r="Z26" s="176"/>
      <c r="AA26" s="188">
        <f>IF(AA24="","",VLOOKUP(AA24,'【記載例】（ユニット型）シフト記号表'!$C$5:$Y$46,23,FALSE))</f>
        <v>1</v>
      </c>
      <c r="AB26" s="197">
        <f>IF(AB24="","",VLOOKUP(AB24,'【記載例】（ユニット型）シフト記号表'!$C$5:$Y$46,23,FALSE))</f>
        <v>1</v>
      </c>
      <c r="AC26" s="197">
        <f>IF(AC24="","",VLOOKUP(AC24,'【記載例】（ユニット型）シフト記号表'!$C$5:$Y$46,23,FALSE))</f>
        <v>1</v>
      </c>
      <c r="AD26" s="197" t="str">
        <f>IF(AD24="","",VLOOKUP(AD24,'【記載例】（ユニット型）シフト記号表'!$C$5:$Y$46,23,FALSE))</f>
        <v>-</v>
      </c>
      <c r="AE26" s="197" t="str">
        <f>IF(AE24="","",VLOOKUP(AE24,'【記載例】（ユニット型）シフト記号表'!$C$5:$Y$46,23,FALSE))</f>
        <v>-</v>
      </c>
      <c r="AF26" s="197">
        <f>IF(AF24="","",VLOOKUP(AF24,'【記載例】（ユニット型）シフト記号表'!$C$5:$Y$46,23,FALSE))</f>
        <v>1</v>
      </c>
      <c r="AG26" s="221">
        <f>IF(AG24="","",VLOOKUP(AG24,'【記載例】（ユニット型）シフト記号表'!$C$5:$Y$46,23,FALSE))</f>
        <v>1</v>
      </c>
      <c r="AH26" s="188">
        <f>IF(AH24="","",VLOOKUP(AH24,'【記載例】（ユニット型）シフト記号表'!$C$5:$Y$46,23,FALSE))</f>
        <v>1</v>
      </c>
      <c r="AI26" s="197">
        <f>IF(AI24="","",VLOOKUP(AI24,'【記載例】（ユニット型）シフト記号表'!$C$5:$Y$46,23,FALSE))</f>
        <v>1</v>
      </c>
      <c r="AJ26" s="197">
        <f>IF(AJ24="","",VLOOKUP(AJ24,'【記載例】（ユニット型）シフト記号表'!$C$5:$Y$46,23,FALSE))</f>
        <v>1</v>
      </c>
      <c r="AK26" s="197" t="str">
        <f>IF(AK24="","",VLOOKUP(AK24,'【記載例】（ユニット型）シフト記号表'!$C$5:$Y$46,23,FALSE))</f>
        <v>-</v>
      </c>
      <c r="AL26" s="197" t="str">
        <f>IF(AL24="","",VLOOKUP(AL24,'【記載例】（ユニット型）シフト記号表'!$C$5:$Y$46,23,FALSE))</f>
        <v>-</v>
      </c>
      <c r="AM26" s="197">
        <f>IF(AM24="","",VLOOKUP(AM24,'【記載例】（ユニット型）シフト記号表'!$C$5:$Y$46,23,FALSE))</f>
        <v>1</v>
      </c>
      <c r="AN26" s="221">
        <f>IF(AN24="","",VLOOKUP(AN24,'【記載例】（ユニット型）シフト記号表'!$C$5:$Y$46,23,FALSE))</f>
        <v>1</v>
      </c>
      <c r="AO26" s="188">
        <f>IF(AO24="","",VLOOKUP(AO24,'【記載例】（ユニット型）シフト記号表'!$C$5:$Y$46,23,FALSE))</f>
        <v>1</v>
      </c>
      <c r="AP26" s="197">
        <f>IF(AP24="","",VLOOKUP(AP24,'【記載例】（ユニット型）シフト記号表'!$C$5:$Y$46,23,FALSE))</f>
        <v>1</v>
      </c>
      <c r="AQ26" s="197">
        <f>IF(AQ24="","",VLOOKUP(AQ24,'【記載例】（ユニット型）シフト記号表'!$C$5:$Y$46,23,FALSE))</f>
        <v>1</v>
      </c>
      <c r="AR26" s="197" t="str">
        <f>IF(AR24="","",VLOOKUP(AR24,'【記載例】（ユニット型）シフト記号表'!$C$5:$Y$46,23,FALSE))</f>
        <v>-</v>
      </c>
      <c r="AS26" s="197" t="str">
        <f>IF(AS24="","",VLOOKUP(AS24,'【記載例】（ユニット型）シフト記号表'!$C$5:$Y$46,23,FALSE))</f>
        <v>-</v>
      </c>
      <c r="AT26" s="197">
        <f>IF(AT24="","",VLOOKUP(AT24,'【記載例】（ユニット型）シフト記号表'!$C$5:$Y$46,23,FALSE))</f>
        <v>1</v>
      </c>
      <c r="AU26" s="221">
        <f>IF(AU24="","",VLOOKUP(AU24,'【記載例】（ユニット型）シフト記号表'!$C$5:$Y$46,23,FALSE))</f>
        <v>1</v>
      </c>
      <c r="AV26" s="188">
        <f>IF(AV24="","",VLOOKUP(AV24,'【記載例】（ユニット型）シフト記号表'!$C$5:$Y$46,23,FALSE))</f>
        <v>1</v>
      </c>
      <c r="AW26" s="197">
        <f>IF(AW24="","",VLOOKUP(AW24,'【記載例】（ユニット型）シフト記号表'!$C$5:$Y$46,23,FALSE))</f>
        <v>1</v>
      </c>
      <c r="AX26" s="197">
        <f>IF(AX24="","",VLOOKUP(AX24,'【記載例】（ユニット型）シフト記号表'!$C$5:$Y$46,23,FALSE))</f>
        <v>1</v>
      </c>
      <c r="AY26" s="197" t="str">
        <f>IF(AY24="","",VLOOKUP(AY24,'【記載例】（ユニット型）シフト記号表'!$C$5:$Y$46,23,FALSE))</f>
        <v>-</v>
      </c>
      <c r="AZ26" s="197" t="str">
        <f>IF(AZ24="","",VLOOKUP(AZ24,'【記載例】（ユニット型）シフト記号表'!$C$5:$Y$46,23,FALSE))</f>
        <v>-</v>
      </c>
      <c r="BA26" s="197">
        <f>IF(BA24="","",VLOOKUP(BA24,'【記載例】（ユニット型）シフト記号表'!$C$5:$Y$46,23,FALSE))</f>
        <v>1</v>
      </c>
      <c r="BB26" s="221">
        <f>IF(BB24="","",VLOOKUP(BB24,'【記載例】（ユニット型）シフト記号表'!$C$5:$Y$46,23,FALSE))</f>
        <v>1</v>
      </c>
      <c r="BC26" s="188">
        <f>IF(BC24="","",VLOOKUP(BC24,'【記載例】（ユニット型）シフト記号表'!$C$5:$Y$46,23,FALSE))</f>
        <v>1</v>
      </c>
      <c r="BD26" s="197">
        <f>IF(BD24="","",VLOOKUP(BD24,'【記載例】（ユニット型）シフト記号表'!$C$5:$Y$46,23,FALSE))</f>
        <v>1</v>
      </c>
      <c r="BE26" s="245" t="str">
        <f>IF(BE24="","",VLOOKUP(BE24,'【記載例】（ユニット型）シフト記号表'!$C$5:$Y$46,23,FALSE))</f>
        <v/>
      </c>
      <c r="BF26" s="254">
        <f>IF($BI$3="計画",SUM(AA26:BB26),IF($BI$3="実績",SUM(AA26:BE26),""))</f>
        <v>22</v>
      </c>
      <c r="BG26" s="259"/>
      <c r="BH26" s="438">
        <f>IF($BI$3="計画",BF26/4,IF($BI$3="実績",(BF26/($P$10/7)),""))</f>
        <v>5.1333333333333337</v>
      </c>
      <c r="BI26" s="444"/>
      <c r="BJ26" s="450"/>
      <c r="BK26" s="410"/>
      <c r="BL26" s="410"/>
      <c r="BM26" s="410"/>
      <c r="BN26" s="457"/>
    </row>
    <row r="27" spans="2:66" ht="20.25" customHeight="1">
      <c r="B27" s="369"/>
      <c r="C27" s="317"/>
      <c r="D27" s="324"/>
      <c r="E27" s="327"/>
      <c r="F27" s="333"/>
      <c r="G27" s="373"/>
      <c r="H27" s="378"/>
      <c r="I27" s="383"/>
      <c r="J27" s="388"/>
      <c r="K27" s="383"/>
      <c r="L27" s="388"/>
      <c r="M27" s="393"/>
      <c r="N27" s="398"/>
      <c r="O27" s="383"/>
      <c r="P27" s="401"/>
      <c r="Q27" s="401"/>
      <c r="R27" s="378"/>
      <c r="S27" s="408" t="s">
        <v>57</v>
      </c>
      <c r="T27" s="411"/>
      <c r="U27" s="130"/>
      <c r="V27" s="138" t="s">
        <v>44</v>
      </c>
      <c r="W27" s="147"/>
      <c r="X27" s="147"/>
      <c r="Y27" s="160"/>
      <c r="Z27" s="175"/>
      <c r="AA27" s="419" t="s">
        <v>56</v>
      </c>
      <c r="AB27" s="422" t="s">
        <v>56</v>
      </c>
      <c r="AC27" s="422" t="s">
        <v>56</v>
      </c>
      <c r="AD27" s="422" t="s">
        <v>74</v>
      </c>
      <c r="AE27" s="422" t="s">
        <v>74</v>
      </c>
      <c r="AF27" s="422" t="s">
        <v>56</v>
      </c>
      <c r="AG27" s="429" t="s">
        <v>56</v>
      </c>
      <c r="AH27" s="419" t="s">
        <v>56</v>
      </c>
      <c r="AI27" s="422" t="s">
        <v>56</v>
      </c>
      <c r="AJ27" s="422" t="s">
        <v>56</v>
      </c>
      <c r="AK27" s="422" t="s">
        <v>74</v>
      </c>
      <c r="AL27" s="422" t="s">
        <v>74</v>
      </c>
      <c r="AM27" s="422" t="s">
        <v>56</v>
      </c>
      <c r="AN27" s="429" t="s">
        <v>56</v>
      </c>
      <c r="AO27" s="419" t="s">
        <v>56</v>
      </c>
      <c r="AP27" s="422" t="s">
        <v>56</v>
      </c>
      <c r="AQ27" s="422" t="s">
        <v>56</v>
      </c>
      <c r="AR27" s="422" t="s">
        <v>74</v>
      </c>
      <c r="AS27" s="422" t="s">
        <v>74</v>
      </c>
      <c r="AT27" s="422" t="s">
        <v>56</v>
      </c>
      <c r="AU27" s="429" t="s">
        <v>56</v>
      </c>
      <c r="AV27" s="419" t="s">
        <v>56</v>
      </c>
      <c r="AW27" s="422" t="s">
        <v>56</v>
      </c>
      <c r="AX27" s="422" t="s">
        <v>56</v>
      </c>
      <c r="AY27" s="422" t="s">
        <v>74</v>
      </c>
      <c r="AZ27" s="422" t="s">
        <v>74</v>
      </c>
      <c r="BA27" s="422" t="s">
        <v>56</v>
      </c>
      <c r="BB27" s="429" t="s">
        <v>56</v>
      </c>
      <c r="BC27" s="419" t="s">
        <v>56</v>
      </c>
      <c r="BD27" s="422" t="s">
        <v>56</v>
      </c>
      <c r="BE27" s="435"/>
      <c r="BF27" s="255"/>
      <c r="BG27" s="260"/>
      <c r="BH27" s="439"/>
      <c r="BI27" s="445"/>
      <c r="BJ27" s="451"/>
      <c r="BK27" s="411"/>
      <c r="BL27" s="411"/>
      <c r="BM27" s="411"/>
      <c r="BN27" s="458"/>
    </row>
    <row r="28" spans="2:66" ht="20.25" customHeight="1">
      <c r="B28" s="10">
        <f>B25+1</f>
        <v>4</v>
      </c>
      <c r="C28" s="316"/>
      <c r="D28" s="323"/>
      <c r="E28" s="327"/>
      <c r="F28" s="333"/>
      <c r="G28" s="373" t="s">
        <v>176</v>
      </c>
      <c r="H28" s="378"/>
      <c r="I28" s="383"/>
      <c r="J28" s="388"/>
      <c r="K28" s="383"/>
      <c r="L28" s="388"/>
      <c r="M28" s="391" t="s">
        <v>11</v>
      </c>
      <c r="N28" s="396"/>
      <c r="O28" s="383" t="s">
        <v>183</v>
      </c>
      <c r="P28" s="401"/>
      <c r="Q28" s="401"/>
      <c r="R28" s="378"/>
      <c r="S28" s="406"/>
      <c r="T28" s="129"/>
      <c r="U28" s="131"/>
      <c r="V28" s="136" t="s">
        <v>121</v>
      </c>
      <c r="W28" s="145"/>
      <c r="X28" s="145"/>
      <c r="Y28" s="158"/>
      <c r="Z28" s="173"/>
      <c r="AA28" s="187">
        <f>IF(AA27="","",VLOOKUP(AA27,'【記載例】（ユニット型）シフト記号表'!$C$5:$W$46,21,FALSE))</f>
        <v>3.0000000000000018</v>
      </c>
      <c r="AB28" s="196">
        <f>IF(AB27="","",VLOOKUP(AB27,'【記載例】（ユニット型）シフト記号表'!$C$5:$W$46,21,FALSE))</f>
        <v>3.0000000000000018</v>
      </c>
      <c r="AC28" s="196">
        <f>IF(AC27="","",VLOOKUP(AC27,'【記載例】（ユニット型）シフト記号表'!$C$5:$W$46,21,FALSE))</f>
        <v>3.0000000000000018</v>
      </c>
      <c r="AD28" s="196" t="str">
        <f>IF(AD27="","",VLOOKUP(AD27,'【記載例】（ユニット型）シフト記号表'!$C$5:$W$46,21,FALSE))</f>
        <v>-</v>
      </c>
      <c r="AE28" s="196" t="str">
        <f>IF(AE27="","",VLOOKUP(AE27,'【記載例】（ユニット型）シフト記号表'!$C$5:$W$46,21,FALSE))</f>
        <v>-</v>
      </c>
      <c r="AF28" s="196">
        <f>IF(AF27="","",VLOOKUP(AF27,'【記載例】（ユニット型）シフト記号表'!$C$5:$W$46,21,FALSE))</f>
        <v>3.0000000000000018</v>
      </c>
      <c r="AG28" s="220">
        <f>IF(AG27="","",VLOOKUP(AG27,'【記載例】（ユニット型）シフト記号表'!$C$5:$W$46,21,FALSE))</f>
        <v>3.0000000000000018</v>
      </c>
      <c r="AH28" s="187">
        <f>IF(AH27="","",VLOOKUP(AH27,'【記載例】（ユニット型）シフト記号表'!$C$5:$W$46,21,FALSE))</f>
        <v>3.0000000000000018</v>
      </c>
      <c r="AI28" s="196">
        <f>IF(AI27="","",VLOOKUP(AI27,'【記載例】（ユニット型）シフト記号表'!$C$5:$W$46,21,FALSE))</f>
        <v>3.0000000000000018</v>
      </c>
      <c r="AJ28" s="196">
        <f>IF(AJ27="","",VLOOKUP(AJ27,'【記載例】（ユニット型）シフト記号表'!$C$5:$W$46,21,FALSE))</f>
        <v>3.0000000000000018</v>
      </c>
      <c r="AK28" s="196" t="str">
        <f>IF(AK27="","",VLOOKUP(AK27,'【記載例】（ユニット型）シフト記号表'!$C$5:$W$46,21,FALSE))</f>
        <v>-</v>
      </c>
      <c r="AL28" s="196" t="str">
        <f>IF(AL27="","",VLOOKUP(AL27,'【記載例】（ユニット型）シフト記号表'!$C$5:$W$46,21,FALSE))</f>
        <v>-</v>
      </c>
      <c r="AM28" s="196">
        <f>IF(AM27="","",VLOOKUP(AM27,'【記載例】（ユニット型）シフト記号表'!$C$5:$W$46,21,FALSE))</f>
        <v>3.0000000000000018</v>
      </c>
      <c r="AN28" s="220">
        <f>IF(AN27="","",VLOOKUP(AN27,'【記載例】（ユニット型）シフト記号表'!$C$5:$W$46,21,FALSE))</f>
        <v>3.0000000000000018</v>
      </c>
      <c r="AO28" s="187">
        <f>IF(AO27="","",VLOOKUP(AO27,'【記載例】（ユニット型）シフト記号表'!$C$5:$W$46,21,FALSE))</f>
        <v>3.0000000000000018</v>
      </c>
      <c r="AP28" s="196">
        <f>IF(AP27="","",VLOOKUP(AP27,'【記載例】（ユニット型）シフト記号表'!$C$5:$W$46,21,FALSE))</f>
        <v>3.0000000000000018</v>
      </c>
      <c r="AQ28" s="196">
        <f>IF(AQ27="","",VLOOKUP(AQ27,'【記載例】（ユニット型）シフト記号表'!$C$5:$W$46,21,FALSE))</f>
        <v>3.0000000000000018</v>
      </c>
      <c r="AR28" s="196" t="str">
        <f>IF(AR27="","",VLOOKUP(AR27,'【記載例】（ユニット型）シフト記号表'!$C$5:$W$46,21,FALSE))</f>
        <v>-</v>
      </c>
      <c r="AS28" s="196" t="str">
        <f>IF(AS27="","",VLOOKUP(AS27,'【記載例】（ユニット型）シフト記号表'!$C$5:$W$46,21,FALSE))</f>
        <v>-</v>
      </c>
      <c r="AT28" s="196">
        <f>IF(AT27="","",VLOOKUP(AT27,'【記載例】（ユニット型）シフト記号表'!$C$5:$W$46,21,FALSE))</f>
        <v>3.0000000000000018</v>
      </c>
      <c r="AU28" s="220">
        <f>IF(AU27="","",VLOOKUP(AU27,'【記載例】（ユニット型）シフト記号表'!$C$5:$W$46,21,FALSE))</f>
        <v>3.0000000000000018</v>
      </c>
      <c r="AV28" s="187">
        <f>IF(AV27="","",VLOOKUP(AV27,'【記載例】（ユニット型）シフト記号表'!$C$5:$W$46,21,FALSE))</f>
        <v>3.0000000000000018</v>
      </c>
      <c r="AW28" s="196">
        <f>IF(AW27="","",VLOOKUP(AW27,'【記載例】（ユニット型）シフト記号表'!$C$5:$W$46,21,FALSE))</f>
        <v>3.0000000000000018</v>
      </c>
      <c r="AX28" s="196">
        <f>IF(AX27="","",VLOOKUP(AX27,'【記載例】（ユニット型）シフト記号表'!$C$5:$W$46,21,FALSE))</f>
        <v>3.0000000000000018</v>
      </c>
      <c r="AY28" s="196" t="str">
        <f>IF(AY27="","",VLOOKUP(AY27,'【記載例】（ユニット型）シフト記号表'!$C$5:$W$46,21,FALSE))</f>
        <v>-</v>
      </c>
      <c r="AZ28" s="196" t="str">
        <f>IF(AZ27="","",VLOOKUP(AZ27,'【記載例】（ユニット型）シフト記号表'!$C$5:$W$46,21,FALSE))</f>
        <v>-</v>
      </c>
      <c r="BA28" s="196">
        <f>IF(BA27="","",VLOOKUP(BA27,'【記載例】（ユニット型）シフト記号表'!$C$5:$W$46,21,FALSE))</f>
        <v>3.0000000000000018</v>
      </c>
      <c r="BB28" s="220">
        <f>IF(BB27="","",VLOOKUP(BB27,'【記載例】（ユニット型）シフト記号表'!$C$5:$W$46,21,FALSE))</f>
        <v>3.0000000000000018</v>
      </c>
      <c r="BC28" s="187">
        <f>IF(BC27="","",VLOOKUP(BC27,'【記載例】（ユニット型）シフト記号表'!$C$5:$W$46,21,FALSE))</f>
        <v>3.0000000000000018</v>
      </c>
      <c r="BD28" s="196">
        <f>IF(BD27="","",VLOOKUP(BD27,'【記載例】（ユニット型）シフト記号表'!$C$5:$W$46,21,FALSE))</f>
        <v>3.0000000000000018</v>
      </c>
      <c r="BE28" s="244" t="str">
        <f>IF(BE27="","",VLOOKUP(BE27,'【記載例】（ユニット型）シフト記号表'!$C$5:$W$46,21,FALSE))</f>
        <v/>
      </c>
      <c r="BF28" s="253">
        <f>IF($BI$3="計画",SUM(AA28:BB28),IF($BI$3="実績",SUM(AA28:BE28),""))</f>
        <v>66.000000000000014</v>
      </c>
      <c r="BG28" s="258"/>
      <c r="BH28" s="437">
        <f>IF($BI$3="計画",BF28/4,IF($BI$3="実績",(BF28/($P$10/7)),""))</f>
        <v>15.400000000000004</v>
      </c>
      <c r="BI28" s="443"/>
      <c r="BJ28" s="449"/>
      <c r="BK28" s="129"/>
      <c r="BL28" s="129"/>
      <c r="BM28" s="129"/>
      <c r="BN28" s="456"/>
    </row>
    <row r="29" spans="2:66" ht="20.25" customHeight="1">
      <c r="B29" s="11"/>
      <c r="C29" s="316"/>
      <c r="D29" s="323"/>
      <c r="E29" s="327"/>
      <c r="F29" s="333"/>
      <c r="G29" s="374"/>
      <c r="H29" s="379"/>
      <c r="I29" s="384" t="str">
        <f>G28</f>
        <v>機能訓練指導員</v>
      </c>
      <c r="J29" s="379"/>
      <c r="K29" s="384" t="str">
        <f>M28</f>
        <v>B</v>
      </c>
      <c r="L29" s="379"/>
      <c r="M29" s="392"/>
      <c r="N29" s="397"/>
      <c r="O29" s="384"/>
      <c r="P29" s="402"/>
      <c r="Q29" s="402"/>
      <c r="R29" s="379"/>
      <c r="S29" s="407"/>
      <c r="T29" s="410"/>
      <c r="U29" s="132"/>
      <c r="V29" s="137" t="s">
        <v>162</v>
      </c>
      <c r="W29" s="149"/>
      <c r="X29" s="149"/>
      <c r="Y29" s="159"/>
      <c r="Z29" s="174"/>
      <c r="AA29" s="188">
        <f>IF(AA27="","",VLOOKUP(AA27,'【記載例】（ユニット型）シフト記号表'!$C$5:$Y$46,23,FALSE))</f>
        <v>0.99999999999999911</v>
      </c>
      <c r="AB29" s="197">
        <f>IF(AB27="","",VLOOKUP(AB27,'【記載例】（ユニット型）シフト記号表'!$C$5:$Y$46,23,FALSE))</f>
        <v>0.99999999999999911</v>
      </c>
      <c r="AC29" s="197">
        <f>IF(AC27="","",VLOOKUP(AC27,'【記載例】（ユニット型）シフト記号表'!$C$5:$Y$46,23,FALSE))</f>
        <v>0.99999999999999911</v>
      </c>
      <c r="AD29" s="197" t="str">
        <f>IF(AD27="","",VLOOKUP(AD27,'【記載例】（ユニット型）シフト記号表'!$C$5:$Y$46,23,FALSE))</f>
        <v>-</v>
      </c>
      <c r="AE29" s="197" t="str">
        <f>IF(AE27="","",VLOOKUP(AE27,'【記載例】（ユニット型）シフト記号表'!$C$5:$Y$46,23,FALSE))</f>
        <v>-</v>
      </c>
      <c r="AF29" s="197">
        <f>IF(AF27="","",VLOOKUP(AF27,'【記載例】（ユニット型）シフト記号表'!$C$5:$Y$46,23,FALSE))</f>
        <v>0.99999999999999911</v>
      </c>
      <c r="AG29" s="221">
        <f>IF(AG27="","",VLOOKUP(AG27,'【記載例】（ユニット型）シフト記号表'!$C$5:$Y$46,23,FALSE))</f>
        <v>0.99999999999999911</v>
      </c>
      <c r="AH29" s="188">
        <f>IF(AH27="","",VLOOKUP(AH27,'【記載例】（ユニット型）シフト記号表'!$C$5:$Y$46,23,FALSE))</f>
        <v>0.99999999999999911</v>
      </c>
      <c r="AI29" s="197">
        <f>IF(AI27="","",VLOOKUP(AI27,'【記載例】（ユニット型）シフト記号表'!$C$5:$Y$46,23,FALSE))</f>
        <v>0.99999999999999911</v>
      </c>
      <c r="AJ29" s="197">
        <f>IF(AJ27="","",VLOOKUP(AJ27,'【記載例】（ユニット型）シフト記号表'!$C$5:$Y$46,23,FALSE))</f>
        <v>0.99999999999999911</v>
      </c>
      <c r="AK29" s="197" t="str">
        <f>IF(AK27="","",VLOOKUP(AK27,'【記載例】（ユニット型）シフト記号表'!$C$5:$Y$46,23,FALSE))</f>
        <v>-</v>
      </c>
      <c r="AL29" s="197" t="str">
        <f>IF(AL27="","",VLOOKUP(AL27,'【記載例】（ユニット型）シフト記号表'!$C$5:$Y$46,23,FALSE))</f>
        <v>-</v>
      </c>
      <c r="AM29" s="197">
        <f>IF(AM27="","",VLOOKUP(AM27,'【記載例】（ユニット型）シフト記号表'!$C$5:$Y$46,23,FALSE))</f>
        <v>0.99999999999999911</v>
      </c>
      <c r="AN29" s="221">
        <f>IF(AN27="","",VLOOKUP(AN27,'【記載例】（ユニット型）シフト記号表'!$C$5:$Y$46,23,FALSE))</f>
        <v>0.99999999999999911</v>
      </c>
      <c r="AO29" s="188">
        <f>IF(AO27="","",VLOOKUP(AO27,'【記載例】（ユニット型）シフト記号表'!$C$5:$Y$46,23,FALSE))</f>
        <v>0.99999999999999911</v>
      </c>
      <c r="AP29" s="197">
        <f>IF(AP27="","",VLOOKUP(AP27,'【記載例】（ユニット型）シフト記号表'!$C$5:$Y$46,23,FALSE))</f>
        <v>0.99999999999999911</v>
      </c>
      <c r="AQ29" s="197">
        <f>IF(AQ27="","",VLOOKUP(AQ27,'【記載例】（ユニット型）シフト記号表'!$C$5:$Y$46,23,FALSE))</f>
        <v>0.99999999999999911</v>
      </c>
      <c r="AR29" s="197" t="str">
        <f>IF(AR27="","",VLOOKUP(AR27,'【記載例】（ユニット型）シフト記号表'!$C$5:$Y$46,23,FALSE))</f>
        <v>-</v>
      </c>
      <c r="AS29" s="197" t="str">
        <f>IF(AS27="","",VLOOKUP(AS27,'【記載例】（ユニット型）シフト記号表'!$C$5:$Y$46,23,FALSE))</f>
        <v>-</v>
      </c>
      <c r="AT29" s="197">
        <f>IF(AT27="","",VLOOKUP(AT27,'【記載例】（ユニット型）シフト記号表'!$C$5:$Y$46,23,FALSE))</f>
        <v>0.99999999999999911</v>
      </c>
      <c r="AU29" s="221">
        <f>IF(AU27="","",VLOOKUP(AU27,'【記載例】（ユニット型）シフト記号表'!$C$5:$Y$46,23,FALSE))</f>
        <v>0.99999999999999911</v>
      </c>
      <c r="AV29" s="188">
        <f>IF(AV27="","",VLOOKUP(AV27,'【記載例】（ユニット型）シフト記号表'!$C$5:$Y$46,23,FALSE))</f>
        <v>0.99999999999999911</v>
      </c>
      <c r="AW29" s="197">
        <f>IF(AW27="","",VLOOKUP(AW27,'【記載例】（ユニット型）シフト記号表'!$C$5:$Y$46,23,FALSE))</f>
        <v>0.99999999999999911</v>
      </c>
      <c r="AX29" s="197">
        <f>IF(AX27="","",VLOOKUP(AX27,'【記載例】（ユニット型）シフト記号表'!$C$5:$Y$46,23,FALSE))</f>
        <v>0.99999999999999911</v>
      </c>
      <c r="AY29" s="197" t="str">
        <f>IF(AY27="","",VLOOKUP(AY27,'【記載例】（ユニット型）シフト記号表'!$C$5:$Y$46,23,FALSE))</f>
        <v>-</v>
      </c>
      <c r="AZ29" s="197" t="str">
        <f>IF(AZ27="","",VLOOKUP(AZ27,'【記載例】（ユニット型）シフト記号表'!$C$5:$Y$46,23,FALSE))</f>
        <v>-</v>
      </c>
      <c r="BA29" s="197">
        <f>IF(BA27="","",VLOOKUP(BA27,'【記載例】（ユニット型）シフト記号表'!$C$5:$Y$46,23,FALSE))</f>
        <v>0.99999999999999911</v>
      </c>
      <c r="BB29" s="221">
        <f>IF(BB27="","",VLOOKUP(BB27,'【記載例】（ユニット型）シフト記号表'!$C$5:$Y$46,23,FALSE))</f>
        <v>0.99999999999999911</v>
      </c>
      <c r="BC29" s="188">
        <f>IF(BC27="","",VLOOKUP(BC27,'【記載例】（ユニット型）シフト記号表'!$C$5:$Y$46,23,FALSE))</f>
        <v>0.99999999999999911</v>
      </c>
      <c r="BD29" s="197">
        <f>IF(BD27="","",VLOOKUP(BD27,'【記載例】（ユニット型）シフト記号表'!$C$5:$Y$46,23,FALSE))</f>
        <v>0.99999999999999911</v>
      </c>
      <c r="BE29" s="245" t="str">
        <f>IF(BE27="","",VLOOKUP(BE27,'【記載例】（ユニット型）シフト記号表'!$C$5:$Y$46,23,FALSE))</f>
        <v/>
      </c>
      <c r="BF29" s="254">
        <f>IF($BI$3="計画",SUM(AA29:BB29),IF($BI$3="実績",SUM(AA29:BE29),""))</f>
        <v>21.999999999999993</v>
      </c>
      <c r="BG29" s="259"/>
      <c r="BH29" s="438">
        <f>IF($BI$3="計画",BF29/4,IF($BI$3="実績",(BF29/($P$10/7)),""))</f>
        <v>5.133333333333332</v>
      </c>
      <c r="BI29" s="444"/>
      <c r="BJ29" s="450"/>
      <c r="BK29" s="410"/>
      <c r="BL29" s="410"/>
      <c r="BM29" s="410"/>
      <c r="BN29" s="457"/>
    </row>
    <row r="30" spans="2:66" ht="20.25" customHeight="1">
      <c r="B30" s="369"/>
      <c r="C30" s="317"/>
      <c r="D30" s="324"/>
      <c r="E30" s="327"/>
      <c r="F30" s="333"/>
      <c r="G30" s="373"/>
      <c r="H30" s="378"/>
      <c r="I30" s="383"/>
      <c r="J30" s="388"/>
      <c r="K30" s="383"/>
      <c r="L30" s="388"/>
      <c r="M30" s="393"/>
      <c r="N30" s="398"/>
      <c r="O30" s="383"/>
      <c r="P30" s="401"/>
      <c r="Q30" s="401"/>
      <c r="R30" s="378"/>
      <c r="S30" s="408" t="s">
        <v>222</v>
      </c>
      <c r="T30" s="411"/>
      <c r="U30" s="130"/>
      <c r="V30" s="138" t="s">
        <v>44</v>
      </c>
      <c r="W30" s="147"/>
      <c r="X30" s="147"/>
      <c r="Y30" s="160"/>
      <c r="Z30" s="175"/>
      <c r="AA30" s="419" t="s">
        <v>86</v>
      </c>
      <c r="AB30" s="422" t="s">
        <v>86</v>
      </c>
      <c r="AC30" s="422" t="s">
        <v>86</v>
      </c>
      <c r="AD30" s="422" t="s">
        <v>74</v>
      </c>
      <c r="AE30" s="422" t="s">
        <v>74</v>
      </c>
      <c r="AF30" s="422" t="s">
        <v>86</v>
      </c>
      <c r="AG30" s="429" t="s">
        <v>86</v>
      </c>
      <c r="AH30" s="419" t="s">
        <v>86</v>
      </c>
      <c r="AI30" s="422" t="s">
        <v>86</v>
      </c>
      <c r="AJ30" s="422" t="s">
        <v>86</v>
      </c>
      <c r="AK30" s="422" t="s">
        <v>74</v>
      </c>
      <c r="AL30" s="422" t="s">
        <v>74</v>
      </c>
      <c r="AM30" s="422" t="s">
        <v>86</v>
      </c>
      <c r="AN30" s="429" t="s">
        <v>86</v>
      </c>
      <c r="AO30" s="419" t="s">
        <v>86</v>
      </c>
      <c r="AP30" s="422" t="s">
        <v>86</v>
      </c>
      <c r="AQ30" s="422" t="s">
        <v>86</v>
      </c>
      <c r="AR30" s="422" t="s">
        <v>74</v>
      </c>
      <c r="AS30" s="422" t="s">
        <v>74</v>
      </c>
      <c r="AT30" s="422" t="s">
        <v>86</v>
      </c>
      <c r="AU30" s="429" t="s">
        <v>86</v>
      </c>
      <c r="AV30" s="419" t="s">
        <v>86</v>
      </c>
      <c r="AW30" s="422" t="s">
        <v>86</v>
      </c>
      <c r="AX30" s="422" t="s">
        <v>86</v>
      </c>
      <c r="AY30" s="422" t="s">
        <v>74</v>
      </c>
      <c r="AZ30" s="422" t="s">
        <v>74</v>
      </c>
      <c r="BA30" s="422" t="s">
        <v>86</v>
      </c>
      <c r="BB30" s="429" t="s">
        <v>86</v>
      </c>
      <c r="BC30" s="419" t="s">
        <v>86</v>
      </c>
      <c r="BD30" s="422" t="s">
        <v>86</v>
      </c>
      <c r="BE30" s="435"/>
      <c r="BF30" s="255"/>
      <c r="BG30" s="260"/>
      <c r="BH30" s="439"/>
      <c r="BI30" s="445"/>
      <c r="BJ30" s="451" t="s">
        <v>296</v>
      </c>
      <c r="BK30" s="411"/>
      <c r="BL30" s="411"/>
      <c r="BM30" s="411"/>
      <c r="BN30" s="458"/>
    </row>
    <row r="31" spans="2:66" ht="20.25" customHeight="1">
      <c r="B31" s="10">
        <f>B28+1</f>
        <v>5</v>
      </c>
      <c r="C31" s="316"/>
      <c r="D31" s="323"/>
      <c r="E31" s="327"/>
      <c r="F31" s="333"/>
      <c r="G31" s="373" t="s">
        <v>29</v>
      </c>
      <c r="H31" s="378"/>
      <c r="I31" s="383"/>
      <c r="J31" s="388"/>
      <c r="K31" s="383"/>
      <c r="L31" s="388"/>
      <c r="M31" s="391" t="s">
        <v>20</v>
      </c>
      <c r="N31" s="396"/>
      <c r="O31" s="383" t="s">
        <v>70</v>
      </c>
      <c r="P31" s="401"/>
      <c r="Q31" s="401"/>
      <c r="R31" s="378"/>
      <c r="S31" s="406"/>
      <c r="T31" s="129"/>
      <c r="U31" s="131"/>
      <c r="V31" s="136" t="s">
        <v>121</v>
      </c>
      <c r="W31" s="145"/>
      <c r="X31" s="145"/>
      <c r="Y31" s="158"/>
      <c r="Z31" s="173"/>
      <c r="AA31" s="187">
        <f>IF(AA30="","",VLOOKUP(AA30,'【記載例】（ユニット型）シフト記号表'!$C$5:$W$46,21,FALSE))</f>
        <v>3.9999999999999991</v>
      </c>
      <c r="AB31" s="196">
        <f>IF(AB30="","",VLOOKUP(AB30,'【記載例】（ユニット型）シフト記号表'!$C$5:$W$46,21,FALSE))</f>
        <v>3.9999999999999991</v>
      </c>
      <c r="AC31" s="196">
        <f>IF(AC30="","",VLOOKUP(AC30,'【記載例】（ユニット型）シフト記号表'!$C$5:$W$46,21,FALSE))</f>
        <v>3.9999999999999991</v>
      </c>
      <c r="AD31" s="196" t="str">
        <f>IF(AD30="","",VLOOKUP(AD30,'【記載例】（ユニット型）シフト記号表'!$C$5:$W$46,21,FALSE))</f>
        <v>-</v>
      </c>
      <c r="AE31" s="196" t="str">
        <f>IF(AE30="","",VLOOKUP(AE30,'【記載例】（ユニット型）シフト記号表'!$C$5:$W$46,21,FALSE))</f>
        <v>-</v>
      </c>
      <c r="AF31" s="196">
        <f>IF(AF30="","",VLOOKUP(AF30,'【記載例】（ユニット型）シフト記号表'!$C$5:$W$46,21,FALSE))</f>
        <v>3.9999999999999991</v>
      </c>
      <c r="AG31" s="220">
        <f>IF(AG30="","",VLOOKUP(AG30,'【記載例】（ユニット型）シフト記号表'!$C$5:$W$46,21,FALSE))</f>
        <v>3.9999999999999991</v>
      </c>
      <c r="AH31" s="187">
        <f>IF(AH30="","",VLOOKUP(AH30,'【記載例】（ユニット型）シフト記号表'!$C$5:$W$46,21,FALSE))</f>
        <v>3.9999999999999991</v>
      </c>
      <c r="AI31" s="196">
        <f>IF(AI30="","",VLOOKUP(AI30,'【記載例】（ユニット型）シフト記号表'!$C$5:$W$46,21,FALSE))</f>
        <v>3.9999999999999991</v>
      </c>
      <c r="AJ31" s="196">
        <f>IF(AJ30="","",VLOOKUP(AJ30,'【記載例】（ユニット型）シフト記号表'!$C$5:$W$46,21,FALSE))</f>
        <v>3.9999999999999991</v>
      </c>
      <c r="AK31" s="196" t="str">
        <f>IF(AK30="","",VLOOKUP(AK30,'【記載例】（ユニット型）シフト記号表'!$C$5:$W$46,21,FALSE))</f>
        <v>-</v>
      </c>
      <c r="AL31" s="196" t="str">
        <f>IF(AL30="","",VLOOKUP(AL30,'【記載例】（ユニット型）シフト記号表'!$C$5:$W$46,21,FALSE))</f>
        <v>-</v>
      </c>
      <c r="AM31" s="196">
        <f>IF(AM30="","",VLOOKUP(AM30,'【記載例】（ユニット型）シフト記号表'!$C$5:$W$46,21,FALSE))</f>
        <v>3.9999999999999991</v>
      </c>
      <c r="AN31" s="220">
        <f>IF(AN30="","",VLOOKUP(AN30,'【記載例】（ユニット型）シフト記号表'!$C$5:$W$46,21,FALSE))</f>
        <v>3.9999999999999991</v>
      </c>
      <c r="AO31" s="187">
        <f>IF(AO30="","",VLOOKUP(AO30,'【記載例】（ユニット型）シフト記号表'!$C$5:$W$46,21,FALSE))</f>
        <v>3.9999999999999991</v>
      </c>
      <c r="AP31" s="196">
        <f>IF(AP30="","",VLOOKUP(AP30,'【記載例】（ユニット型）シフト記号表'!$C$5:$W$46,21,FALSE))</f>
        <v>3.9999999999999991</v>
      </c>
      <c r="AQ31" s="196">
        <f>IF(AQ30="","",VLOOKUP(AQ30,'【記載例】（ユニット型）シフト記号表'!$C$5:$W$46,21,FALSE))</f>
        <v>3.9999999999999991</v>
      </c>
      <c r="AR31" s="196" t="str">
        <f>IF(AR30="","",VLOOKUP(AR30,'【記載例】（ユニット型）シフト記号表'!$C$5:$W$46,21,FALSE))</f>
        <v>-</v>
      </c>
      <c r="AS31" s="196" t="str">
        <f>IF(AS30="","",VLOOKUP(AS30,'【記載例】（ユニット型）シフト記号表'!$C$5:$W$46,21,FALSE))</f>
        <v>-</v>
      </c>
      <c r="AT31" s="196">
        <f>IF(AT30="","",VLOOKUP(AT30,'【記載例】（ユニット型）シフト記号表'!$C$5:$W$46,21,FALSE))</f>
        <v>3.9999999999999991</v>
      </c>
      <c r="AU31" s="220">
        <f>IF(AU30="","",VLOOKUP(AU30,'【記載例】（ユニット型）シフト記号表'!$C$5:$W$46,21,FALSE))</f>
        <v>3.9999999999999991</v>
      </c>
      <c r="AV31" s="187">
        <f>IF(AV30="","",VLOOKUP(AV30,'【記載例】（ユニット型）シフト記号表'!$C$5:$W$46,21,FALSE))</f>
        <v>3.9999999999999991</v>
      </c>
      <c r="AW31" s="196">
        <f>IF(AW30="","",VLOOKUP(AW30,'【記載例】（ユニット型）シフト記号表'!$C$5:$W$46,21,FALSE))</f>
        <v>3.9999999999999991</v>
      </c>
      <c r="AX31" s="196">
        <f>IF(AX30="","",VLOOKUP(AX30,'【記載例】（ユニット型）シフト記号表'!$C$5:$W$46,21,FALSE))</f>
        <v>3.9999999999999991</v>
      </c>
      <c r="AY31" s="196" t="str">
        <f>IF(AY30="","",VLOOKUP(AY30,'【記載例】（ユニット型）シフト記号表'!$C$5:$W$46,21,FALSE))</f>
        <v>-</v>
      </c>
      <c r="AZ31" s="196" t="str">
        <f>IF(AZ30="","",VLOOKUP(AZ30,'【記載例】（ユニット型）シフト記号表'!$C$5:$W$46,21,FALSE))</f>
        <v>-</v>
      </c>
      <c r="BA31" s="196">
        <f>IF(BA30="","",VLOOKUP(BA30,'【記載例】（ユニット型）シフト記号表'!$C$5:$W$46,21,FALSE))</f>
        <v>3.9999999999999991</v>
      </c>
      <c r="BB31" s="220">
        <f>IF(BB30="","",VLOOKUP(BB30,'【記載例】（ユニット型）シフト記号表'!$C$5:$W$46,21,FALSE))</f>
        <v>3.9999999999999991</v>
      </c>
      <c r="BC31" s="187">
        <f>IF(BC30="","",VLOOKUP(BC30,'【記載例】（ユニット型）シフト記号表'!$C$5:$W$46,21,FALSE))</f>
        <v>3.9999999999999991</v>
      </c>
      <c r="BD31" s="196">
        <f>IF(BD30="","",VLOOKUP(BD30,'【記載例】（ユニット型）シフト記号表'!$C$5:$W$46,21,FALSE))</f>
        <v>3.9999999999999991</v>
      </c>
      <c r="BE31" s="244" t="str">
        <f>IF(BE30="","",VLOOKUP(BE30,'【記載例】（ユニット型）シフト記号表'!$C$5:$W$46,21,FALSE))</f>
        <v/>
      </c>
      <c r="BF31" s="253">
        <f>IF($BI$3="計画",SUM(AA31:BB31),IF($BI$3="実績",SUM(AA31:BE31),""))</f>
        <v>87.999999999999986</v>
      </c>
      <c r="BG31" s="258"/>
      <c r="BH31" s="437">
        <f>IF($BI$3="計画",BF31/4,IF($BI$3="実績",(BF31/($P$10/7)),""))</f>
        <v>20.533333333333331</v>
      </c>
      <c r="BI31" s="443"/>
      <c r="BJ31" s="449"/>
      <c r="BK31" s="129"/>
      <c r="BL31" s="129"/>
      <c r="BM31" s="129"/>
      <c r="BN31" s="456"/>
    </row>
    <row r="32" spans="2:66" ht="20.25" customHeight="1">
      <c r="B32" s="11"/>
      <c r="C32" s="316"/>
      <c r="D32" s="323"/>
      <c r="E32" s="327"/>
      <c r="F32" s="333"/>
      <c r="G32" s="374"/>
      <c r="H32" s="379"/>
      <c r="I32" s="384" t="str">
        <f>G31</f>
        <v>栄養士</v>
      </c>
      <c r="J32" s="379"/>
      <c r="K32" s="384" t="str">
        <f>M31</f>
        <v>C</v>
      </c>
      <c r="L32" s="379"/>
      <c r="M32" s="392"/>
      <c r="N32" s="397"/>
      <c r="O32" s="384"/>
      <c r="P32" s="402"/>
      <c r="Q32" s="402"/>
      <c r="R32" s="379"/>
      <c r="S32" s="407"/>
      <c r="T32" s="410"/>
      <c r="U32" s="132"/>
      <c r="V32" s="137" t="s">
        <v>162</v>
      </c>
      <c r="W32" s="146"/>
      <c r="X32" s="146"/>
      <c r="Y32" s="162"/>
      <c r="Z32" s="177"/>
      <c r="AA32" s="188" t="str">
        <f>IF(AA30="","",VLOOKUP(AA30,'【記載例】（ユニット型）シフト記号表'!$C$5:$Y$46,23,FALSE))</f>
        <v>-</v>
      </c>
      <c r="AB32" s="197" t="str">
        <f>IF(AB30="","",VLOOKUP(AB30,'【記載例】（ユニット型）シフト記号表'!$C$5:$Y$46,23,FALSE))</f>
        <v>-</v>
      </c>
      <c r="AC32" s="197" t="str">
        <f>IF(AC30="","",VLOOKUP(AC30,'【記載例】（ユニット型）シフト記号表'!$C$5:$Y$46,23,FALSE))</f>
        <v>-</v>
      </c>
      <c r="AD32" s="197" t="str">
        <f>IF(AD30="","",VLOOKUP(AD30,'【記載例】（ユニット型）シフト記号表'!$C$5:$Y$46,23,FALSE))</f>
        <v>-</v>
      </c>
      <c r="AE32" s="197" t="str">
        <f>IF(AE30="","",VLOOKUP(AE30,'【記載例】（ユニット型）シフト記号表'!$C$5:$Y$46,23,FALSE))</f>
        <v>-</v>
      </c>
      <c r="AF32" s="197" t="str">
        <f>IF(AF30="","",VLOOKUP(AF30,'【記載例】（ユニット型）シフト記号表'!$C$5:$Y$46,23,FALSE))</f>
        <v>-</v>
      </c>
      <c r="AG32" s="221" t="str">
        <f>IF(AG30="","",VLOOKUP(AG30,'【記載例】（ユニット型）シフト記号表'!$C$5:$Y$46,23,FALSE))</f>
        <v>-</v>
      </c>
      <c r="AH32" s="188" t="str">
        <f>IF(AH30="","",VLOOKUP(AH30,'【記載例】（ユニット型）シフト記号表'!$C$5:$Y$46,23,FALSE))</f>
        <v>-</v>
      </c>
      <c r="AI32" s="197" t="str">
        <f>IF(AI30="","",VLOOKUP(AI30,'【記載例】（ユニット型）シフト記号表'!$C$5:$Y$46,23,FALSE))</f>
        <v>-</v>
      </c>
      <c r="AJ32" s="197" t="str">
        <f>IF(AJ30="","",VLOOKUP(AJ30,'【記載例】（ユニット型）シフト記号表'!$C$5:$Y$46,23,FALSE))</f>
        <v>-</v>
      </c>
      <c r="AK32" s="197" t="str">
        <f>IF(AK30="","",VLOOKUP(AK30,'【記載例】（ユニット型）シフト記号表'!$C$5:$Y$46,23,FALSE))</f>
        <v>-</v>
      </c>
      <c r="AL32" s="197" t="str">
        <f>IF(AL30="","",VLOOKUP(AL30,'【記載例】（ユニット型）シフト記号表'!$C$5:$Y$46,23,FALSE))</f>
        <v>-</v>
      </c>
      <c r="AM32" s="197" t="str">
        <f>IF(AM30="","",VLOOKUP(AM30,'【記載例】（ユニット型）シフト記号表'!$C$5:$Y$46,23,FALSE))</f>
        <v>-</v>
      </c>
      <c r="AN32" s="221" t="str">
        <f>IF(AN30="","",VLOOKUP(AN30,'【記載例】（ユニット型）シフト記号表'!$C$5:$Y$46,23,FALSE))</f>
        <v>-</v>
      </c>
      <c r="AO32" s="188" t="str">
        <f>IF(AO30="","",VLOOKUP(AO30,'【記載例】（ユニット型）シフト記号表'!$C$5:$Y$46,23,FALSE))</f>
        <v>-</v>
      </c>
      <c r="AP32" s="197" t="str">
        <f>IF(AP30="","",VLOOKUP(AP30,'【記載例】（ユニット型）シフト記号表'!$C$5:$Y$46,23,FALSE))</f>
        <v>-</v>
      </c>
      <c r="AQ32" s="197" t="str">
        <f>IF(AQ30="","",VLOOKUP(AQ30,'【記載例】（ユニット型）シフト記号表'!$C$5:$Y$46,23,FALSE))</f>
        <v>-</v>
      </c>
      <c r="AR32" s="197" t="str">
        <f>IF(AR30="","",VLOOKUP(AR30,'【記載例】（ユニット型）シフト記号表'!$C$5:$Y$46,23,FALSE))</f>
        <v>-</v>
      </c>
      <c r="AS32" s="197" t="str">
        <f>IF(AS30="","",VLOOKUP(AS30,'【記載例】（ユニット型）シフト記号表'!$C$5:$Y$46,23,FALSE))</f>
        <v>-</v>
      </c>
      <c r="AT32" s="197" t="str">
        <f>IF(AT30="","",VLOOKUP(AT30,'【記載例】（ユニット型）シフト記号表'!$C$5:$Y$46,23,FALSE))</f>
        <v>-</v>
      </c>
      <c r="AU32" s="221" t="str">
        <f>IF(AU30="","",VLOOKUP(AU30,'【記載例】（ユニット型）シフト記号表'!$C$5:$Y$46,23,FALSE))</f>
        <v>-</v>
      </c>
      <c r="AV32" s="188" t="str">
        <f>IF(AV30="","",VLOOKUP(AV30,'【記載例】（ユニット型）シフト記号表'!$C$5:$Y$46,23,FALSE))</f>
        <v>-</v>
      </c>
      <c r="AW32" s="197" t="str">
        <f>IF(AW30="","",VLOOKUP(AW30,'【記載例】（ユニット型）シフト記号表'!$C$5:$Y$46,23,FALSE))</f>
        <v>-</v>
      </c>
      <c r="AX32" s="197" t="str">
        <f>IF(AX30="","",VLOOKUP(AX30,'【記載例】（ユニット型）シフト記号表'!$C$5:$Y$46,23,FALSE))</f>
        <v>-</v>
      </c>
      <c r="AY32" s="197" t="str">
        <f>IF(AY30="","",VLOOKUP(AY30,'【記載例】（ユニット型）シフト記号表'!$C$5:$Y$46,23,FALSE))</f>
        <v>-</v>
      </c>
      <c r="AZ32" s="197" t="str">
        <f>IF(AZ30="","",VLOOKUP(AZ30,'【記載例】（ユニット型）シフト記号表'!$C$5:$Y$46,23,FALSE))</f>
        <v>-</v>
      </c>
      <c r="BA32" s="197" t="str">
        <f>IF(BA30="","",VLOOKUP(BA30,'【記載例】（ユニット型）シフト記号表'!$C$5:$Y$46,23,FALSE))</f>
        <v>-</v>
      </c>
      <c r="BB32" s="221" t="str">
        <f>IF(BB30="","",VLOOKUP(BB30,'【記載例】（ユニット型）シフト記号表'!$C$5:$Y$46,23,FALSE))</f>
        <v>-</v>
      </c>
      <c r="BC32" s="188" t="str">
        <f>IF(BC30="","",VLOOKUP(BC30,'【記載例】（ユニット型）シフト記号表'!$C$5:$Y$46,23,FALSE))</f>
        <v>-</v>
      </c>
      <c r="BD32" s="197" t="str">
        <f>IF(BD30="","",VLOOKUP(BD30,'【記載例】（ユニット型）シフト記号表'!$C$5:$Y$46,23,FALSE))</f>
        <v>-</v>
      </c>
      <c r="BE32" s="245" t="str">
        <f>IF(BE30="","",VLOOKUP(BE30,'【記載例】（ユニット型）シフト記号表'!$C$5:$Y$46,23,FALSE))</f>
        <v/>
      </c>
      <c r="BF32" s="254">
        <f>IF($BI$3="計画",SUM(AA32:BB32),IF($BI$3="実績",SUM(AA32:BE32),""))</f>
        <v>0</v>
      </c>
      <c r="BG32" s="259"/>
      <c r="BH32" s="438">
        <f>IF($BI$3="計画",BF32/4,IF($BI$3="実績",(BF32/($P$10/7)),""))</f>
        <v>0</v>
      </c>
      <c r="BI32" s="444"/>
      <c r="BJ32" s="450"/>
      <c r="BK32" s="410"/>
      <c r="BL32" s="410"/>
      <c r="BM32" s="410"/>
      <c r="BN32" s="457"/>
    </row>
    <row r="33" spans="2:66" ht="20.25" customHeight="1">
      <c r="B33" s="369"/>
      <c r="C33" s="317"/>
      <c r="D33" s="324"/>
      <c r="E33" s="327"/>
      <c r="F33" s="333"/>
      <c r="G33" s="373"/>
      <c r="H33" s="378"/>
      <c r="I33" s="383"/>
      <c r="J33" s="388"/>
      <c r="K33" s="383"/>
      <c r="L33" s="388"/>
      <c r="M33" s="393"/>
      <c r="N33" s="398"/>
      <c r="O33" s="383"/>
      <c r="P33" s="401"/>
      <c r="Q33" s="401"/>
      <c r="R33" s="378"/>
      <c r="S33" s="408" t="s">
        <v>295</v>
      </c>
      <c r="T33" s="411"/>
      <c r="U33" s="130"/>
      <c r="V33" s="138" t="s">
        <v>44</v>
      </c>
      <c r="W33" s="148"/>
      <c r="X33" s="148"/>
      <c r="Y33" s="161"/>
      <c r="Z33" s="178"/>
      <c r="AA33" s="419" t="s">
        <v>41</v>
      </c>
      <c r="AB33" s="422" t="s">
        <v>74</v>
      </c>
      <c r="AC33" s="422" t="s">
        <v>81</v>
      </c>
      <c r="AD33" s="422" t="s">
        <v>81</v>
      </c>
      <c r="AE33" s="422" t="s">
        <v>74</v>
      </c>
      <c r="AF33" s="422" t="s">
        <v>84</v>
      </c>
      <c r="AG33" s="429" t="s">
        <v>74</v>
      </c>
      <c r="AH33" s="419" t="s">
        <v>74</v>
      </c>
      <c r="AI33" s="422" t="s">
        <v>41</v>
      </c>
      <c r="AJ33" s="422" t="s">
        <v>74</v>
      </c>
      <c r="AK33" s="422" t="s">
        <v>81</v>
      </c>
      <c r="AL33" s="422" t="s">
        <v>81</v>
      </c>
      <c r="AM33" s="422" t="s">
        <v>74</v>
      </c>
      <c r="AN33" s="429" t="s">
        <v>84</v>
      </c>
      <c r="AO33" s="419" t="s">
        <v>84</v>
      </c>
      <c r="AP33" s="422" t="s">
        <v>74</v>
      </c>
      <c r="AQ33" s="422" t="s">
        <v>41</v>
      </c>
      <c r="AR33" s="422" t="s">
        <v>74</v>
      </c>
      <c r="AS33" s="422" t="s">
        <v>81</v>
      </c>
      <c r="AT33" s="422" t="s">
        <v>81</v>
      </c>
      <c r="AU33" s="429" t="s">
        <v>74</v>
      </c>
      <c r="AV33" s="419" t="s">
        <v>84</v>
      </c>
      <c r="AW33" s="422" t="s">
        <v>74</v>
      </c>
      <c r="AX33" s="422" t="s">
        <v>74</v>
      </c>
      <c r="AY33" s="422" t="s">
        <v>41</v>
      </c>
      <c r="AZ33" s="422" t="s">
        <v>74</v>
      </c>
      <c r="BA33" s="422" t="s">
        <v>81</v>
      </c>
      <c r="BB33" s="429" t="s">
        <v>81</v>
      </c>
      <c r="BC33" s="419" t="s">
        <v>74</v>
      </c>
      <c r="BD33" s="422" t="s">
        <v>41</v>
      </c>
      <c r="BE33" s="435"/>
      <c r="BF33" s="255"/>
      <c r="BG33" s="260"/>
      <c r="BH33" s="439"/>
      <c r="BI33" s="445"/>
      <c r="BJ33" s="451" t="s">
        <v>298</v>
      </c>
      <c r="BK33" s="411"/>
      <c r="BL33" s="411"/>
      <c r="BM33" s="411"/>
      <c r="BN33" s="458"/>
    </row>
    <row r="34" spans="2:66" ht="20.25" customHeight="1">
      <c r="B34" s="10">
        <f>B31+1</f>
        <v>6</v>
      </c>
      <c r="C34" s="316"/>
      <c r="D34" s="323"/>
      <c r="E34" s="327"/>
      <c r="F34" s="333"/>
      <c r="G34" s="373" t="s">
        <v>130</v>
      </c>
      <c r="H34" s="378"/>
      <c r="I34" s="383"/>
      <c r="J34" s="388"/>
      <c r="K34" s="383"/>
      <c r="L34" s="388"/>
      <c r="M34" s="391" t="s">
        <v>11</v>
      </c>
      <c r="N34" s="396"/>
      <c r="O34" s="383" t="s">
        <v>130</v>
      </c>
      <c r="P34" s="401"/>
      <c r="Q34" s="401"/>
      <c r="R34" s="378"/>
      <c r="S34" s="406"/>
      <c r="T34" s="129"/>
      <c r="U34" s="131"/>
      <c r="V34" s="136" t="s">
        <v>121</v>
      </c>
      <c r="W34" s="145"/>
      <c r="X34" s="145"/>
      <c r="Y34" s="158"/>
      <c r="Z34" s="173"/>
      <c r="AA34" s="187">
        <f>IF(AA33="","",VLOOKUP(AA33,'【記載例】（ユニット型）シフト記号表'!$C$5:$W$46,21,FALSE))</f>
        <v>2</v>
      </c>
      <c r="AB34" s="196" t="str">
        <f>IF(AB33="","",VLOOKUP(AB33,'【記載例】（ユニット型）シフト記号表'!$C$5:$W$46,21,FALSE))</f>
        <v>-</v>
      </c>
      <c r="AC34" s="196">
        <f>IF(AC33="","",VLOOKUP(AC33,'【記載例】（ユニット型）シフト記号表'!$C$5:$W$46,21,FALSE))</f>
        <v>5.9999999999999991</v>
      </c>
      <c r="AD34" s="196">
        <f>IF(AD33="","",VLOOKUP(AD33,'【記載例】（ユニット型）シフト記号表'!$C$5:$W$46,21,FALSE))</f>
        <v>5.9999999999999991</v>
      </c>
      <c r="AE34" s="196" t="str">
        <f>IF(AE33="","",VLOOKUP(AE33,'【記載例】（ユニット型）シフト記号表'!$C$5:$W$46,21,FALSE))</f>
        <v>-</v>
      </c>
      <c r="AF34" s="196">
        <f>IF(AF33="","",VLOOKUP(AF33,'【記載例】（ユニット型）シフト記号表'!$C$5:$W$46,21,FALSE))</f>
        <v>5.0000000000000009</v>
      </c>
      <c r="AG34" s="220" t="str">
        <f>IF(AG33="","",VLOOKUP(AG33,'【記載例】（ユニット型）シフト記号表'!$C$5:$W$46,21,FALSE))</f>
        <v>-</v>
      </c>
      <c r="AH34" s="187" t="str">
        <f>IF(AH33="","",VLOOKUP(AH33,'【記載例】（ユニット型）シフト記号表'!$C$5:$W$46,21,FALSE))</f>
        <v>-</v>
      </c>
      <c r="AI34" s="196">
        <f>IF(AI33="","",VLOOKUP(AI33,'【記載例】（ユニット型）シフト記号表'!$C$5:$W$46,21,FALSE))</f>
        <v>2</v>
      </c>
      <c r="AJ34" s="196" t="str">
        <f>IF(AJ33="","",VLOOKUP(AJ33,'【記載例】（ユニット型）シフト記号表'!$C$5:$W$46,21,FALSE))</f>
        <v>-</v>
      </c>
      <c r="AK34" s="196">
        <f>IF(AK33="","",VLOOKUP(AK33,'【記載例】（ユニット型）シフト記号表'!$C$5:$W$46,21,FALSE))</f>
        <v>5.9999999999999991</v>
      </c>
      <c r="AL34" s="196">
        <f>IF(AL33="","",VLOOKUP(AL33,'【記載例】（ユニット型）シフト記号表'!$C$5:$W$46,21,FALSE))</f>
        <v>5.9999999999999991</v>
      </c>
      <c r="AM34" s="196" t="str">
        <f>IF(AM33="","",VLOOKUP(AM33,'【記載例】（ユニット型）シフト記号表'!$C$5:$W$46,21,FALSE))</f>
        <v>-</v>
      </c>
      <c r="AN34" s="220">
        <f>IF(AN33="","",VLOOKUP(AN33,'【記載例】（ユニット型）シフト記号表'!$C$5:$W$46,21,FALSE))</f>
        <v>5.0000000000000009</v>
      </c>
      <c r="AO34" s="187">
        <f>IF(AO33="","",VLOOKUP(AO33,'【記載例】（ユニット型）シフト記号表'!$C$5:$W$46,21,FALSE))</f>
        <v>5.0000000000000009</v>
      </c>
      <c r="AP34" s="196" t="str">
        <f>IF(AP33="","",VLOOKUP(AP33,'【記載例】（ユニット型）シフト記号表'!$C$5:$W$46,21,FALSE))</f>
        <v>-</v>
      </c>
      <c r="AQ34" s="196">
        <f>IF(AQ33="","",VLOOKUP(AQ33,'【記載例】（ユニット型）シフト記号表'!$C$5:$W$46,21,FALSE))</f>
        <v>2</v>
      </c>
      <c r="AR34" s="196" t="str">
        <f>IF(AR33="","",VLOOKUP(AR33,'【記載例】（ユニット型）シフト記号表'!$C$5:$W$46,21,FALSE))</f>
        <v>-</v>
      </c>
      <c r="AS34" s="196">
        <f>IF(AS33="","",VLOOKUP(AS33,'【記載例】（ユニット型）シフト記号表'!$C$5:$W$46,21,FALSE))</f>
        <v>5.9999999999999991</v>
      </c>
      <c r="AT34" s="196">
        <f>IF(AT33="","",VLOOKUP(AT33,'【記載例】（ユニット型）シフト記号表'!$C$5:$W$46,21,FALSE))</f>
        <v>5.9999999999999991</v>
      </c>
      <c r="AU34" s="220" t="str">
        <f>IF(AU33="","",VLOOKUP(AU33,'【記載例】（ユニット型）シフト記号表'!$C$5:$W$46,21,FALSE))</f>
        <v>-</v>
      </c>
      <c r="AV34" s="187">
        <f>IF(AV33="","",VLOOKUP(AV33,'【記載例】（ユニット型）シフト記号表'!$C$5:$W$46,21,FALSE))</f>
        <v>5.0000000000000009</v>
      </c>
      <c r="AW34" s="196" t="str">
        <f>IF(AW33="","",VLOOKUP(AW33,'【記載例】（ユニット型）シフト記号表'!$C$5:$W$46,21,FALSE))</f>
        <v>-</v>
      </c>
      <c r="AX34" s="196" t="str">
        <f>IF(AX33="","",VLOOKUP(AX33,'【記載例】（ユニット型）シフト記号表'!$C$5:$W$46,21,FALSE))</f>
        <v>-</v>
      </c>
      <c r="AY34" s="196">
        <f>IF(AY33="","",VLOOKUP(AY33,'【記載例】（ユニット型）シフト記号表'!$C$5:$W$46,21,FALSE))</f>
        <v>2</v>
      </c>
      <c r="AZ34" s="196" t="str">
        <f>IF(AZ33="","",VLOOKUP(AZ33,'【記載例】（ユニット型）シフト記号表'!$C$5:$W$46,21,FALSE))</f>
        <v>-</v>
      </c>
      <c r="BA34" s="196">
        <f>IF(BA33="","",VLOOKUP(BA33,'【記載例】（ユニット型）シフト記号表'!$C$5:$W$46,21,FALSE))</f>
        <v>5.9999999999999991</v>
      </c>
      <c r="BB34" s="220">
        <f>IF(BB33="","",VLOOKUP(BB33,'【記載例】（ユニット型）シフト記号表'!$C$5:$W$46,21,FALSE))</f>
        <v>5.9999999999999991</v>
      </c>
      <c r="BC34" s="187" t="str">
        <f>IF(BC33="","",VLOOKUP(BC33,'【記載例】（ユニット型）シフト記号表'!$C$5:$W$46,21,FALSE))</f>
        <v>-</v>
      </c>
      <c r="BD34" s="196">
        <f>IF(BD33="","",VLOOKUP(BD33,'【記載例】（ユニット型）シフト記号表'!$C$5:$W$46,21,FALSE))</f>
        <v>2</v>
      </c>
      <c r="BE34" s="244" t="str">
        <f>IF(BE33="","",VLOOKUP(BE33,'【記載例】（ユニット型）シフト記号表'!$C$5:$W$46,21,FALSE))</f>
        <v/>
      </c>
      <c r="BF34" s="253">
        <f>IF($BI$3="計画",SUM(AA34:BB34),IF($BI$3="実績",SUM(AA34:BE34),""))</f>
        <v>78</v>
      </c>
      <c r="BG34" s="258"/>
      <c r="BH34" s="437">
        <f>IF($BI$3="計画",BF34/4,IF($BI$3="実績",(BF34/($P$10/7)),""))</f>
        <v>18.2</v>
      </c>
      <c r="BI34" s="443"/>
      <c r="BJ34" s="449"/>
      <c r="BK34" s="129"/>
      <c r="BL34" s="129"/>
      <c r="BM34" s="129"/>
      <c r="BN34" s="456"/>
    </row>
    <row r="35" spans="2:66" ht="20.25" customHeight="1">
      <c r="B35" s="11"/>
      <c r="C35" s="316"/>
      <c r="D35" s="323"/>
      <c r="E35" s="327"/>
      <c r="F35" s="333"/>
      <c r="G35" s="374"/>
      <c r="H35" s="379"/>
      <c r="I35" s="384" t="str">
        <f>G34</f>
        <v>介護支援専門員</v>
      </c>
      <c r="J35" s="379"/>
      <c r="K35" s="384" t="str">
        <f>M34</f>
        <v>B</v>
      </c>
      <c r="L35" s="379"/>
      <c r="M35" s="392"/>
      <c r="N35" s="397"/>
      <c r="O35" s="384"/>
      <c r="P35" s="402"/>
      <c r="Q35" s="402"/>
      <c r="R35" s="379"/>
      <c r="S35" s="407"/>
      <c r="T35" s="410"/>
      <c r="U35" s="132"/>
      <c r="V35" s="137" t="s">
        <v>162</v>
      </c>
      <c r="W35" s="149"/>
      <c r="X35" s="149"/>
      <c r="Y35" s="159"/>
      <c r="Z35" s="174"/>
      <c r="AA35" s="188">
        <f>IF(AA33="","",VLOOKUP(AA33,'【記載例】（ユニット型）シフト記号表'!$C$5:$Y$46,23,FALSE))</f>
        <v>14</v>
      </c>
      <c r="AB35" s="197" t="str">
        <f>IF(AB33="","",VLOOKUP(AB33,'【記載例】（ユニット型）シフト記号表'!$C$5:$Y$46,23,FALSE))</f>
        <v>-</v>
      </c>
      <c r="AC35" s="197">
        <f>IF(AC33="","",VLOOKUP(AC33,'【記載例】（ユニット型）シフト記号表'!$C$5:$Y$46,23,FALSE))</f>
        <v>1.9999999999999991</v>
      </c>
      <c r="AD35" s="197">
        <f>IF(AD33="","",VLOOKUP(AD33,'【記載例】（ユニット型）シフト記号表'!$C$5:$Y$46,23,FALSE))</f>
        <v>1.9999999999999991</v>
      </c>
      <c r="AE35" s="197" t="str">
        <f>IF(AE33="","",VLOOKUP(AE33,'【記載例】（ユニット型）シフト記号表'!$C$5:$Y$46,23,FALSE))</f>
        <v>-</v>
      </c>
      <c r="AF35" s="197">
        <f>IF(AF33="","",VLOOKUP(AF33,'【記載例】（ユニット型）シフト記号表'!$C$5:$Y$46,23,FALSE))</f>
        <v>2.9999999999999991</v>
      </c>
      <c r="AG35" s="221" t="str">
        <f>IF(AG33="","",VLOOKUP(AG33,'【記載例】（ユニット型）シフト記号表'!$C$5:$Y$46,23,FALSE))</f>
        <v>-</v>
      </c>
      <c r="AH35" s="188" t="str">
        <f>IF(AH33="","",VLOOKUP(AH33,'【記載例】（ユニット型）シフト記号表'!$C$5:$Y$46,23,FALSE))</f>
        <v>-</v>
      </c>
      <c r="AI35" s="197">
        <f>IF(AI33="","",VLOOKUP(AI33,'【記載例】（ユニット型）シフト記号表'!$C$5:$Y$46,23,FALSE))</f>
        <v>14</v>
      </c>
      <c r="AJ35" s="197" t="str">
        <f>IF(AJ33="","",VLOOKUP(AJ33,'【記載例】（ユニット型）シフト記号表'!$C$5:$Y$46,23,FALSE))</f>
        <v>-</v>
      </c>
      <c r="AK35" s="197">
        <f>IF(AK33="","",VLOOKUP(AK33,'【記載例】（ユニット型）シフト記号表'!$C$5:$Y$46,23,FALSE))</f>
        <v>1.9999999999999991</v>
      </c>
      <c r="AL35" s="197">
        <f>IF(AL33="","",VLOOKUP(AL33,'【記載例】（ユニット型）シフト記号表'!$C$5:$Y$46,23,FALSE))</f>
        <v>1.9999999999999991</v>
      </c>
      <c r="AM35" s="197" t="str">
        <f>IF(AM33="","",VLOOKUP(AM33,'【記載例】（ユニット型）シフト記号表'!$C$5:$Y$46,23,FALSE))</f>
        <v>-</v>
      </c>
      <c r="AN35" s="221">
        <f>IF(AN33="","",VLOOKUP(AN33,'【記載例】（ユニット型）シフト記号表'!$C$5:$Y$46,23,FALSE))</f>
        <v>2.9999999999999991</v>
      </c>
      <c r="AO35" s="188">
        <f>IF(AO33="","",VLOOKUP(AO33,'【記載例】（ユニット型）シフト記号表'!$C$5:$Y$46,23,FALSE))</f>
        <v>2.9999999999999991</v>
      </c>
      <c r="AP35" s="197" t="str">
        <f>IF(AP33="","",VLOOKUP(AP33,'【記載例】（ユニット型）シフト記号表'!$C$5:$Y$46,23,FALSE))</f>
        <v>-</v>
      </c>
      <c r="AQ35" s="197">
        <f>IF(AQ33="","",VLOOKUP(AQ33,'【記載例】（ユニット型）シフト記号表'!$C$5:$Y$46,23,FALSE))</f>
        <v>14</v>
      </c>
      <c r="AR35" s="197" t="str">
        <f>IF(AR33="","",VLOOKUP(AR33,'【記載例】（ユニット型）シフト記号表'!$C$5:$Y$46,23,FALSE))</f>
        <v>-</v>
      </c>
      <c r="AS35" s="197">
        <f>IF(AS33="","",VLOOKUP(AS33,'【記載例】（ユニット型）シフト記号表'!$C$5:$Y$46,23,FALSE))</f>
        <v>1.9999999999999991</v>
      </c>
      <c r="AT35" s="197">
        <f>IF(AT33="","",VLOOKUP(AT33,'【記載例】（ユニット型）シフト記号表'!$C$5:$Y$46,23,FALSE))</f>
        <v>1.9999999999999991</v>
      </c>
      <c r="AU35" s="221" t="str">
        <f>IF(AU33="","",VLOOKUP(AU33,'【記載例】（ユニット型）シフト記号表'!$C$5:$Y$46,23,FALSE))</f>
        <v>-</v>
      </c>
      <c r="AV35" s="188">
        <f>IF(AV33="","",VLOOKUP(AV33,'【記載例】（ユニット型）シフト記号表'!$C$5:$Y$46,23,FALSE))</f>
        <v>2.9999999999999991</v>
      </c>
      <c r="AW35" s="197" t="str">
        <f>IF(AW33="","",VLOOKUP(AW33,'【記載例】（ユニット型）シフト記号表'!$C$5:$Y$46,23,FALSE))</f>
        <v>-</v>
      </c>
      <c r="AX35" s="197" t="str">
        <f>IF(AX33="","",VLOOKUP(AX33,'【記載例】（ユニット型）シフト記号表'!$C$5:$Y$46,23,FALSE))</f>
        <v>-</v>
      </c>
      <c r="AY35" s="197">
        <f>IF(AY33="","",VLOOKUP(AY33,'【記載例】（ユニット型）シフト記号表'!$C$5:$Y$46,23,FALSE))</f>
        <v>14</v>
      </c>
      <c r="AZ35" s="197" t="str">
        <f>IF(AZ33="","",VLOOKUP(AZ33,'【記載例】（ユニット型）シフト記号表'!$C$5:$Y$46,23,FALSE))</f>
        <v>-</v>
      </c>
      <c r="BA35" s="197">
        <f>IF(BA33="","",VLOOKUP(BA33,'【記載例】（ユニット型）シフト記号表'!$C$5:$Y$46,23,FALSE))</f>
        <v>1.9999999999999991</v>
      </c>
      <c r="BB35" s="221">
        <f>IF(BB33="","",VLOOKUP(BB33,'【記載例】（ユニット型）シフト記号表'!$C$5:$Y$46,23,FALSE))</f>
        <v>1.9999999999999991</v>
      </c>
      <c r="BC35" s="188" t="str">
        <f>IF(BC33="","",VLOOKUP(BC33,'【記載例】（ユニット型）シフト記号表'!$C$5:$Y$46,23,FALSE))</f>
        <v>-</v>
      </c>
      <c r="BD35" s="197">
        <f>IF(BD33="","",VLOOKUP(BD33,'【記載例】（ユニット型）シフト記号表'!$C$5:$Y$46,23,FALSE))</f>
        <v>14</v>
      </c>
      <c r="BE35" s="245" t="str">
        <f>IF(BE33="","",VLOOKUP(BE33,'【記載例】（ユニット型）シフト記号表'!$C$5:$Y$46,23,FALSE))</f>
        <v/>
      </c>
      <c r="BF35" s="254">
        <f>IF($BI$3="計画",SUM(AA35:BB35),IF($BI$3="実績",SUM(AA35:BE35),""))</f>
        <v>98</v>
      </c>
      <c r="BG35" s="259"/>
      <c r="BH35" s="438">
        <f>IF($BI$3="計画",BF35/4,IF($BI$3="実績",(BF35/($P$10/7)),""))</f>
        <v>22.866666666666667</v>
      </c>
      <c r="BI35" s="444"/>
      <c r="BJ35" s="450"/>
      <c r="BK35" s="410"/>
      <c r="BL35" s="410"/>
      <c r="BM35" s="410"/>
      <c r="BN35" s="457"/>
    </row>
    <row r="36" spans="2:66" ht="20.25" customHeight="1">
      <c r="B36" s="369"/>
      <c r="C36" s="317"/>
      <c r="D36" s="324"/>
      <c r="E36" s="327"/>
      <c r="F36" s="333"/>
      <c r="G36" s="373"/>
      <c r="H36" s="378"/>
      <c r="I36" s="383"/>
      <c r="J36" s="388"/>
      <c r="K36" s="383"/>
      <c r="L36" s="388"/>
      <c r="M36" s="393"/>
      <c r="N36" s="398"/>
      <c r="O36" s="383"/>
      <c r="P36" s="401"/>
      <c r="Q36" s="401"/>
      <c r="R36" s="378"/>
      <c r="S36" s="408" t="s">
        <v>57</v>
      </c>
      <c r="T36" s="411"/>
      <c r="U36" s="130"/>
      <c r="V36" s="138" t="s">
        <v>44</v>
      </c>
      <c r="W36" s="147"/>
      <c r="X36" s="147"/>
      <c r="Y36" s="160"/>
      <c r="Z36" s="175"/>
      <c r="AA36" s="419" t="s">
        <v>86</v>
      </c>
      <c r="AB36" s="422" t="s">
        <v>86</v>
      </c>
      <c r="AC36" s="422" t="s">
        <v>86</v>
      </c>
      <c r="AD36" s="422" t="s">
        <v>74</v>
      </c>
      <c r="AE36" s="422" t="s">
        <v>74</v>
      </c>
      <c r="AF36" s="422" t="s">
        <v>86</v>
      </c>
      <c r="AG36" s="429" t="s">
        <v>86</v>
      </c>
      <c r="AH36" s="419" t="s">
        <v>86</v>
      </c>
      <c r="AI36" s="422" t="s">
        <v>86</v>
      </c>
      <c r="AJ36" s="422" t="s">
        <v>86</v>
      </c>
      <c r="AK36" s="422" t="s">
        <v>74</v>
      </c>
      <c r="AL36" s="422" t="s">
        <v>74</v>
      </c>
      <c r="AM36" s="422" t="s">
        <v>86</v>
      </c>
      <c r="AN36" s="429" t="s">
        <v>86</v>
      </c>
      <c r="AO36" s="419" t="s">
        <v>86</v>
      </c>
      <c r="AP36" s="422" t="s">
        <v>86</v>
      </c>
      <c r="AQ36" s="422" t="s">
        <v>86</v>
      </c>
      <c r="AR36" s="422" t="s">
        <v>74</v>
      </c>
      <c r="AS36" s="422" t="s">
        <v>74</v>
      </c>
      <c r="AT36" s="422" t="s">
        <v>86</v>
      </c>
      <c r="AU36" s="429" t="s">
        <v>86</v>
      </c>
      <c r="AV36" s="419" t="s">
        <v>86</v>
      </c>
      <c r="AW36" s="422" t="s">
        <v>86</v>
      </c>
      <c r="AX36" s="422" t="s">
        <v>86</v>
      </c>
      <c r="AY36" s="422" t="s">
        <v>74</v>
      </c>
      <c r="AZ36" s="422" t="s">
        <v>74</v>
      </c>
      <c r="BA36" s="422" t="s">
        <v>86</v>
      </c>
      <c r="BB36" s="429" t="s">
        <v>86</v>
      </c>
      <c r="BC36" s="419" t="s">
        <v>86</v>
      </c>
      <c r="BD36" s="422" t="s">
        <v>86</v>
      </c>
      <c r="BE36" s="435"/>
      <c r="BF36" s="255"/>
      <c r="BG36" s="260"/>
      <c r="BH36" s="439"/>
      <c r="BI36" s="445"/>
      <c r="BJ36" s="451" t="s">
        <v>297</v>
      </c>
      <c r="BK36" s="411"/>
      <c r="BL36" s="411"/>
      <c r="BM36" s="411"/>
      <c r="BN36" s="458"/>
    </row>
    <row r="37" spans="2:66" ht="20.25" customHeight="1">
      <c r="B37" s="10">
        <f>B34+1</f>
        <v>7</v>
      </c>
      <c r="C37" s="316"/>
      <c r="D37" s="323"/>
      <c r="E37" s="327"/>
      <c r="F37" s="333"/>
      <c r="G37" s="373" t="s">
        <v>174</v>
      </c>
      <c r="H37" s="378"/>
      <c r="I37" s="383"/>
      <c r="J37" s="388"/>
      <c r="K37" s="383"/>
      <c r="L37" s="388"/>
      <c r="M37" s="391" t="s">
        <v>11</v>
      </c>
      <c r="N37" s="396"/>
      <c r="O37" s="383" t="s">
        <v>178</v>
      </c>
      <c r="P37" s="401"/>
      <c r="Q37" s="401"/>
      <c r="R37" s="378"/>
      <c r="S37" s="406"/>
      <c r="T37" s="129"/>
      <c r="U37" s="131"/>
      <c r="V37" s="136" t="s">
        <v>121</v>
      </c>
      <c r="W37" s="145"/>
      <c r="X37" s="145"/>
      <c r="Y37" s="158"/>
      <c r="Z37" s="173"/>
      <c r="AA37" s="187">
        <f>IF(AA36="","",VLOOKUP(AA36,'【記載例】（ユニット型）シフト記号表'!$C$5:$W$46,21,FALSE))</f>
        <v>3.9999999999999991</v>
      </c>
      <c r="AB37" s="196">
        <f>IF(AB36="","",VLOOKUP(AB36,'【記載例】（ユニット型）シフト記号表'!$C$5:$W$46,21,FALSE))</f>
        <v>3.9999999999999991</v>
      </c>
      <c r="AC37" s="196">
        <f>IF(AC36="","",VLOOKUP(AC36,'【記載例】（ユニット型）シフト記号表'!$C$5:$W$46,21,FALSE))</f>
        <v>3.9999999999999991</v>
      </c>
      <c r="AD37" s="196" t="str">
        <f>IF(AD36="","",VLOOKUP(AD36,'【記載例】（ユニット型）シフト記号表'!$C$5:$W$46,21,FALSE))</f>
        <v>-</v>
      </c>
      <c r="AE37" s="196" t="str">
        <f>IF(AE36="","",VLOOKUP(AE36,'【記載例】（ユニット型）シフト記号表'!$C$5:$W$46,21,FALSE))</f>
        <v>-</v>
      </c>
      <c r="AF37" s="196">
        <f>IF(AF36="","",VLOOKUP(AF36,'【記載例】（ユニット型）シフト記号表'!$C$5:$W$46,21,FALSE))</f>
        <v>3.9999999999999991</v>
      </c>
      <c r="AG37" s="220">
        <f>IF(AG36="","",VLOOKUP(AG36,'【記載例】（ユニット型）シフト記号表'!$C$5:$W$46,21,FALSE))</f>
        <v>3.9999999999999991</v>
      </c>
      <c r="AH37" s="187">
        <f>IF(AH36="","",VLOOKUP(AH36,'【記載例】（ユニット型）シフト記号表'!$C$5:$W$46,21,FALSE))</f>
        <v>3.9999999999999991</v>
      </c>
      <c r="AI37" s="196">
        <f>IF(AI36="","",VLOOKUP(AI36,'【記載例】（ユニット型）シフト記号表'!$C$5:$W$46,21,FALSE))</f>
        <v>3.9999999999999991</v>
      </c>
      <c r="AJ37" s="196">
        <f>IF(AJ36="","",VLOOKUP(AJ36,'【記載例】（ユニット型）シフト記号表'!$C$5:$W$46,21,FALSE))</f>
        <v>3.9999999999999991</v>
      </c>
      <c r="AK37" s="196" t="str">
        <f>IF(AK36="","",VLOOKUP(AK36,'【記載例】（ユニット型）シフト記号表'!$C$5:$W$46,21,FALSE))</f>
        <v>-</v>
      </c>
      <c r="AL37" s="196" t="str">
        <f>IF(AL36="","",VLOOKUP(AL36,'【記載例】（ユニット型）シフト記号表'!$C$5:$W$46,21,FALSE))</f>
        <v>-</v>
      </c>
      <c r="AM37" s="196">
        <f>IF(AM36="","",VLOOKUP(AM36,'【記載例】（ユニット型）シフト記号表'!$C$5:$W$46,21,FALSE))</f>
        <v>3.9999999999999991</v>
      </c>
      <c r="AN37" s="220">
        <f>IF(AN36="","",VLOOKUP(AN36,'【記載例】（ユニット型）シフト記号表'!$C$5:$W$46,21,FALSE))</f>
        <v>3.9999999999999991</v>
      </c>
      <c r="AO37" s="187">
        <f>IF(AO36="","",VLOOKUP(AO36,'【記載例】（ユニット型）シフト記号表'!$C$5:$W$46,21,FALSE))</f>
        <v>3.9999999999999991</v>
      </c>
      <c r="AP37" s="196">
        <f>IF(AP36="","",VLOOKUP(AP36,'【記載例】（ユニット型）シフト記号表'!$C$5:$W$46,21,FALSE))</f>
        <v>3.9999999999999991</v>
      </c>
      <c r="AQ37" s="196">
        <f>IF(AQ36="","",VLOOKUP(AQ36,'【記載例】（ユニット型）シフト記号表'!$C$5:$W$46,21,FALSE))</f>
        <v>3.9999999999999991</v>
      </c>
      <c r="AR37" s="196" t="str">
        <f>IF(AR36="","",VLOOKUP(AR36,'【記載例】（ユニット型）シフト記号表'!$C$5:$W$46,21,FALSE))</f>
        <v>-</v>
      </c>
      <c r="AS37" s="196" t="str">
        <f>IF(AS36="","",VLOOKUP(AS36,'【記載例】（ユニット型）シフト記号表'!$C$5:$W$46,21,FALSE))</f>
        <v>-</v>
      </c>
      <c r="AT37" s="196">
        <f>IF(AT36="","",VLOOKUP(AT36,'【記載例】（ユニット型）シフト記号表'!$C$5:$W$46,21,FALSE))</f>
        <v>3.9999999999999991</v>
      </c>
      <c r="AU37" s="220">
        <f>IF(AU36="","",VLOOKUP(AU36,'【記載例】（ユニット型）シフト記号表'!$C$5:$W$46,21,FALSE))</f>
        <v>3.9999999999999991</v>
      </c>
      <c r="AV37" s="187">
        <f>IF(AV36="","",VLOOKUP(AV36,'【記載例】（ユニット型）シフト記号表'!$C$5:$W$46,21,FALSE))</f>
        <v>3.9999999999999991</v>
      </c>
      <c r="AW37" s="196">
        <f>IF(AW36="","",VLOOKUP(AW36,'【記載例】（ユニット型）シフト記号表'!$C$5:$W$46,21,FALSE))</f>
        <v>3.9999999999999991</v>
      </c>
      <c r="AX37" s="196">
        <f>IF(AX36="","",VLOOKUP(AX36,'【記載例】（ユニット型）シフト記号表'!$C$5:$W$46,21,FALSE))</f>
        <v>3.9999999999999991</v>
      </c>
      <c r="AY37" s="196" t="str">
        <f>IF(AY36="","",VLOOKUP(AY36,'【記載例】（ユニット型）シフト記号表'!$C$5:$W$46,21,FALSE))</f>
        <v>-</v>
      </c>
      <c r="AZ37" s="196" t="str">
        <f>IF(AZ36="","",VLOOKUP(AZ36,'【記載例】（ユニット型）シフト記号表'!$C$5:$W$46,21,FALSE))</f>
        <v>-</v>
      </c>
      <c r="BA37" s="196">
        <f>IF(BA36="","",VLOOKUP(BA36,'【記載例】（ユニット型）シフト記号表'!$C$5:$W$46,21,FALSE))</f>
        <v>3.9999999999999991</v>
      </c>
      <c r="BB37" s="220">
        <f>IF(BB36="","",VLOOKUP(BB36,'【記載例】（ユニット型）シフト記号表'!$C$5:$W$46,21,FALSE))</f>
        <v>3.9999999999999991</v>
      </c>
      <c r="BC37" s="187">
        <f>IF(BC36="","",VLOOKUP(BC36,'【記載例】（ユニット型）シフト記号表'!$C$5:$W$46,21,FALSE))</f>
        <v>3.9999999999999991</v>
      </c>
      <c r="BD37" s="196">
        <f>IF(BD36="","",VLOOKUP(BD36,'【記載例】（ユニット型）シフト記号表'!$C$5:$W$46,21,FALSE))</f>
        <v>3.9999999999999991</v>
      </c>
      <c r="BE37" s="244" t="str">
        <f>IF(BE36="","",VLOOKUP(BE36,'【記載例】（ユニット型）シフト記号表'!$C$5:$W$46,21,FALSE))</f>
        <v/>
      </c>
      <c r="BF37" s="253">
        <f>IF($BI$3="計画",SUM(AA37:BB37),IF($BI$3="実績",SUM(AA37:BE37),""))</f>
        <v>87.999999999999986</v>
      </c>
      <c r="BG37" s="258"/>
      <c r="BH37" s="437">
        <f>IF($BI$3="計画",BF37/4,IF($BI$3="実績",(BF37/($P$10/7)),""))</f>
        <v>20.533333333333331</v>
      </c>
      <c r="BI37" s="443"/>
      <c r="BJ37" s="449"/>
      <c r="BK37" s="129"/>
      <c r="BL37" s="129"/>
      <c r="BM37" s="129"/>
      <c r="BN37" s="456"/>
    </row>
    <row r="38" spans="2:66" ht="20.25" customHeight="1">
      <c r="B38" s="11"/>
      <c r="C38" s="316"/>
      <c r="D38" s="323"/>
      <c r="E38" s="327"/>
      <c r="F38" s="333"/>
      <c r="G38" s="374"/>
      <c r="H38" s="379"/>
      <c r="I38" s="384" t="str">
        <f>G37</f>
        <v>看護職員</v>
      </c>
      <c r="J38" s="379"/>
      <c r="K38" s="384" t="str">
        <f>M37</f>
        <v>B</v>
      </c>
      <c r="L38" s="379"/>
      <c r="M38" s="392"/>
      <c r="N38" s="397"/>
      <c r="O38" s="384"/>
      <c r="P38" s="402"/>
      <c r="Q38" s="402"/>
      <c r="R38" s="379"/>
      <c r="S38" s="407"/>
      <c r="T38" s="410"/>
      <c r="U38" s="132"/>
      <c r="V38" s="137" t="s">
        <v>162</v>
      </c>
      <c r="W38" s="148"/>
      <c r="X38" s="148"/>
      <c r="Y38" s="161"/>
      <c r="Z38" s="176"/>
      <c r="AA38" s="188" t="str">
        <f>IF(AA36="","",VLOOKUP(AA36,'【記載例】（ユニット型）シフト記号表'!$C$5:$Y$46,23,FALSE))</f>
        <v>-</v>
      </c>
      <c r="AB38" s="197" t="str">
        <f>IF(AB36="","",VLOOKUP(AB36,'【記載例】（ユニット型）シフト記号表'!$C$5:$Y$46,23,FALSE))</f>
        <v>-</v>
      </c>
      <c r="AC38" s="197" t="str">
        <f>IF(AC36="","",VLOOKUP(AC36,'【記載例】（ユニット型）シフト記号表'!$C$5:$Y$46,23,FALSE))</f>
        <v>-</v>
      </c>
      <c r="AD38" s="197" t="str">
        <f>IF(AD36="","",VLOOKUP(AD36,'【記載例】（ユニット型）シフト記号表'!$C$5:$Y$46,23,FALSE))</f>
        <v>-</v>
      </c>
      <c r="AE38" s="197" t="str">
        <f>IF(AE36="","",VLOOKUP(AE36,'【記載例】（ユニット型）シフト記号表'!$C$5:$Y$46,23,FALSE))</f>
        <v>-</v>
      </c>
      <c r="AF38" s="197" t="str">
        <f>IF(AF36="","",VLOOKUP(AF36,'【記載例】（ユニット型）シフト記号表'!$C$5:$Y$46,23,FALSE))</f>
        <v>-</v>
      </c>
      <c r="AG38" s="221" t="str">
        <f>IF(AG36="","",VLOOKUP(AG36,'【記載例】（ユニット型）シフト記号表'!$C$5:$Y$46,23,FALSE))</f>
        <v>-</v>
      </c>
      <c r="AH38" s="188" t="str">
        <f>IF(AH36="","",VLOOKUP(AH36,'【記載例】（ユニット型）シフト記号表'!$C$5:$Y$46,23,FALSE))</f>
        <v>-</v>
      </c>
      <c r="AI38" s="197" t="str">
        <f>IF(AI36="","",VLOOKUP(AI36,'【記載例】（ユニット型）シフト記号表'!$C$5:$Y$46,23,FALSE))</f>
        <v>-</v>
      </c>
      <c r="AJ38" s="197" t="str">
        <f>IF(AJ36="","",VLOOKUP(AJ36,'【記載例】（ユニット型）シフト記号表'!$C$5:$Y$46,23,FALSE))</f>
        <v>-</v>
      </c>
      <c r="AK38" s="197" t="str">
        <f>IF(AK36="","",VLOOKUP(AK36,'【記載例】（ユニット型）シフト記号表'!$C$5:$Y$46,23,FALSE))</f>
        <v>-</v>
      </c>
      <c r="AL38" s="197" t="str">
        <f>IF(AL36="","",VLOOKUP(AL36,'【記載例】（ユニット型）シフト記号表'!$C$5:$Y$46,23,FALSE))</f>
        <v>-</v>
      </c>
      <c r="AM38" s="197" t="str">
        <f>IF(AM36="","",VLOOKUP(AM36,'【記載例】（ユニット型）シフト記号表'!$C$5:$Y$46,23,FALSE))</f>
        <v>-</v>
      </c>
      <c r="AN38" s="221" t="str">
        <f>IF(AN36="","",VLOOKUP(AN36,'【記載例】（ユニット型）シフト記号表'!$C$5:$Y$46,23,FALSE))</f>
        <v>-</v>
      </c>
      <c r="AO38" s="188" t="str">
        <f>IF(AO36="","",VLOOKUP(AO36,'【記載例】（ユニット型）シフト記号表'!$C$5:$Y$46,23,FALSE))</f>
        <v>-</v>
      </c>
      <c r="AP38" s="197" t="str">
        <f>IF(AP36="","",VLOOKUP(AP36,'【記載例】（ユニット型）シフト記号表'!$C$5:$Y$46,23,FALSE))</f>
        <v>-</v>
      </c>
      <c r="AQ38" s="197" t="str">
        <f>IF(AQ36="","",VLOOKUP(AQ36,'【記載例】（ユニット型）シフト記号表'!$C$5:$Y$46,23,FALSE))</f>
        <v>-</v>
      </c>
      <c r="AR38" s="197" t="str">
        <f>IF(AR36="","",VLOOKUP(AR36,'【記載例】（ユニット型）シフト記号表'!$C$5:$Y$46,23,FALSE))</f>
        <v>-</v>
      </c>
      <c r="AS38" s="197" t="str">
        <f>IF(AS36="","",VLOOKUP(AS36,'【記載例】（ユニット型）シフト記号表'!$C$5:$Y$46,23,FALSE))</f>
        <v>-</v>
      </c>
      <c r="AT38" s="197" t="str">
        <f>IF(AT36="","",VLOOKUP(AT36,'【記載例】（ユニット型）シフト記号表'!$C$5:$Y$46,23,FALSE))</f>
        <v>-</v>
      </c>
      <c r="AU38" s="221" t="str">
        <f>IF(AU36="","",VLOOKUP(AU36,'【記載例】（ユニット型）シフト記号表'!$C$5:$Y$46,23,FALSE))</f>
        <v>-</v>
      </c>
      <c r="AV38" s="188" t="str">
        <f>IF(AV36="","",VLOOKUP(AV36,'【記載例】（ユニット型）シフト記号表'!$C$5:$Y$46,23,FALSE))</f>
        <v>-</v>
      </c>
      <c r="AW38" s="197" t="str">
        <f>IF(AW36="","",VLOOKUP(AW36,'【記載例】（ユニット型）シフト記号表'!$C$5:$Y$46,23,FALSE))</f>
        <v>-</v>
      </c>
      <c r="AX38" s="197" t="str">
        <f>IF(AX36="","",VLOOKUP(AX36,'【記載例】（ユニット型）シフト記号表'!$C$5:$Y$46,23,FALSE))</f>
        <v>-</v>
      </c>
      <c r="AY38" s="197" t="str">
        <f>IF(AY36="","",VLOOKUP(AY36,'【記載例】（ユニット型）シフト記号表'!$C$5:$Y$46,23,FALSE))</f>
        <v>-</v>
      </c>
      <c r="AZ38" s="197" t="str">
        <f>IF(AZ36="","",VLOOKUP(AZ36,'【記載例】（ユニット型）シフト記号表'!$C$5:$Y$46,23,FALSE))</f>
        <v>-</v>
      </c>
      <c r="BA38" s="197" t="str">
        <f>IF(BA36="","",VLOOKUP(BA36,'【記載例】（ユニット型）シフト記号表'!$C$5:$Y$46,23,FALSE))</f>
        <v>-</v>
      </c>
      <c r="BB38" s="221" t="str">
        <f>IF(BB36="","",VLOOKUP(BB36,'【記載例】（ユニット型）シフト記号表'!$C$5:$Y$46,23,FALSE))</f>
        <v>-</v>
      </c>
      <c r="BC38" s="188" t="str">
        <f>IF(BC36="","",VLOOKUP(BC36,'【記載例】（ユニット型）シフト記号表'!$C$5:$Y$46,23,FALSE))</f>
        <v>-</v>
      </c>
      <c r="BD38" s="197" t="str">
        <f>IF(BD36="","",VLOOKUP(BD36,'【記載例】（ユニット型）シフト記号表'!$C$5:$Y$46,23,FALSE))</f>
        <v>-</v>
      </c>
      <c r="BE38" s="245" t="str">
        <f>IF(BE36="","",VLOOKUP(BE36,'【記載例】（ユニット型）シフト記号表'!$C$5:$Y$46,23,FALSE))</f>
        <v/>
      </c>
      <c r="BF38" s="254">
        <f>IF($BI$3="計画",SUM(AA38:BB38),IF($BI$3="実績",SUM(AA38:BE38),""))</f>
        <v>0</v>
      </c>
      <c r="BG38" s="259"/>
      <c r="BH38" s="438">
        <f>IF($BI$3="計画",BF38/4,IF($BI$3="実績",(BF38/($P$10/7)),""))</f>
        <v>0</v>
      </c>
      <c r="BI38" s="444"/>
      <c r="BJ38" s="450"/>
      <c r="BK38" s="410"/>
      <c r="BL38" s="410"/>
      <c r="BM38" s="410"/>
      <c r="BN38" s="457"/>
    </row>
    <row r="39" spans="2:66" ht="20.25" customHeight="1">
      <c r="B39" s="369"/>
      <c r="C39" s="317"/>
      <c r="D39" s="324"/>
      <c r="E39" s="327"/>
      <c r="F39" s="333"/>
      <c r="G39" s="373"/>
      <c r="H39" s="378"/>
      <c r="I39" s="383"/>
      <c r="J39" s="388"/>
      <c r="K39" s="383"/>
      <c r="L39" s="388"/>
      <c r="M39" s="393"/>
      <c r="N39" s="398"/>
      <c r="O39" s="383"/>
      <c r="P39" s="401"/>
      <c r="Q39" s="401"/>
      <c r="R39" s="378"/>
      <c r="S39" s="408" t="s">
        <v>214</v>
      </c>
      <c r="T39" s="411"/>
      <c r="U39" s="130"/>
      <c r="V39" s="138" t="s">
        <v>44</v>
      </c>
      <c r="W39" s="147"/>
      <c r="X39" s="147"/>
      <c r="Y39" s="160"/>
      <c r="Z39" s="175"/>
      <c r="AA39" s="419" t="s">
        <v>74</v>
      </c>
      <c r="AB39" s="422" t="s">
        <v>74</v>
      </c>
      <c r="AC39" s="422" t="s">
        <v>49</v>
      </c>
      <c r="AD39" s="422" t="s">
        <v>49</v>
      </c>
      <c r="AE39" s="422" t="s">
        <v>49</v>
      </c>
      <c r="AF39" s="422" t="s">
        <v>49</v>
      </c>
      <c r="AG39" s="429" t="s">
        <v>49</v>
      </c>
      <c r="AH39" s="419" t="s">
        <v>74</v>
      </c>
      <c r="AI39" s="422" t="s">
        <v>74</v>
      </c>
      <c r="AJ39" s="422" t="s">
        <v>49</v>
      </c>
      <c r="AK39" s="422" t="s">
        <v>49</v>
      </c>
      <c r="AL39" s="422" t="s">
        <v>49</v>
      </c>
      <c r="AM39" s="422" t="s">
        <v>49</v>
      </c>
      <c r="AN39" s="429" t="s">
        <v>49</v>
      </c>
      <c r="AO39" s="419" t="s">
        <v>74</v>
      </c>
      <c r="AP39" s="422" t="s">
        <v>74</v>
      </c>
      <c r="AQ39" s="422" t="s">
        <v>49</v>
      </c>
      <c r="AR39" s="422" t="s">
        <v>49</v>
      </c>
      <c r="AS39" s="422" t="s">
        <v>49</v>
      </c>
      <c r="AT39" s="422" t="s">
        <v>49</v>
      </c>
      <c r="AU39" s="429" t="s">
        <v>49</v>
      </c>
      <c r="AV39" s="419" t="s">
        <v>74</v>
      </c>
      <c r="AW39" s="422" t="s">
        <v>74</v>
      </c>
      <c r="AX39" s="422" t="s">
        <v>49</v>
      </c>
      <c r="AY39" s="422" t="s">
        <v>49</v>
      </c>
      <c r="AZ39" s="422" t="s">
        <v>49</v>
      </c>
      <c r="BA39" s="422" t="s">
        <v>49</v>
      </c>
      <c r="BB39" s="429" t="s">
        <v>49</v>
      </c>
      <c r="BC39" s="419" t="s">
        <v>74</v>
      </c>
      <c r="BD39" s="422" t="s">
        <v>74</v>
      </c>
      <c r="BE39" s="435"/>
      <c r="BF39" s="255"/>
      <c r="BG39" s="260"/>
      <c r="BH39" s="439"/>
      <c r="BI39" s="445"/>
      <c r="BJ39" s="451"/>
      <c r="BK39" s="411"/>
      <c r="BL39" s="411"/>
      <c r="BM39" s="411"/>
      <c r="BN39" s="458"/>
    </row>
    <row r="40" spans="2:66" ht="20.25" customHeight="1">
      <c r="B40" s="10">
        <f>B37+1</f>
        <v>8</v>
      </c>
      <c r="C40" s="316"/>
      <c r="D40" s="323"/>
      <c r="E40" s="327"/>
      <c r="F40" s="333"/>
      <c r="G40" s="373" t="s">
        <v>174</v>
      </c>
      <c r="H40" s="378"/>
      <c r="I40" s="383"/>
      <c r="J40" s="388"/>
      <c r="K40" s="383"/>
      <c r="L40" s="388"/>
      <c r="M40" s="391" t="s">
        <v>24</v>
      </c>
      <c r="N40" s="396"/>
      <c r="O40" s="383" t="s">
        <v>178</v>
      </c>
      <c r="P40" s="401"/>
      <c r="Q40" s="401"/>
      <c r="R40" s="378"/>
      <c r="S40" s="406"/>
      <c r="T40" s="129"/>
      <c r="U40" s="131"/>
      <c r="V40" s="136" t="s">
        <v>121</v>
      </c>
      <c r="W40" s="145"/>
      <c r="X40" s="145"/>
      <c r="Y40" s="158"/>
      <c r="Z40" s="173"/>
      <c r="AA40" s="187" t="str">
        <f>IF(AA39="","",VLOOKUP(AA39,'【記載例】（ユニット型）シフト記号表'!$C$5:$W$46,21,FALSE))</f>
        <v>-</v>
      </c>
      <c r="AB40" s="196" t="str">
        <f>IF(AB39="","",VLOOKUP(AB39,'【記載例】（ユニット型）シフト記号表'!$C$5:$W$46,21,FALSE))</f>
        <v>-</v>
      </c>
      <c r="AC40" s="196">
        <f>IF(AC39="","",VLOOKUP(AC39,'【記載例】（ユニット型）シフト記号表'!$C$5:$W$46,21,FALSE))</f>
        <v>7</v>
      </c>
      <c r="AD40" s="196">
        <f>IF(AD39="","",VLOOKUP(AD39,'【記載例】（ユニット型）シフト記号表'!$C$5:$W$46,21,FALSE))</f>
        <v>7</v>
      </c>
      <c r="AE40" s="196">
        <f>IF(AE39="","",VLOOKUP(AE39,'【記載例】（ユニット型）シフト記号表'!$C$5:$W$46,21,FALSE))</f>
        <v>7</v>
      </c>
      <c r="AF40" s="196">
        <f>IF(AF39="","",VLOOKUP(AF39,'【記載例】（ユニット型）シフト記号表'!$C$5:$W$46,21,FALSE))</f>
        <v>7</v>
      </c>
      <c r="AG40" s="220">
        <f>IF(AG39="","",VLOOKUP(AG39,'【記載例】（ユニット型）シフト記号表'!$C$5:$W$46,21,FALSE))</f>
        <v>7</v>
      </c>
      <c r="AH40" s="187" t="str">
        <f>IF(AH39="","",VLOOKUP(AH39,'【記載例】（ユニット型）シフト記号表'!$C$5:$W$46,21,FALSE))</f>
        <v>-</v>
      </c>
      <c r="AI40" s="196" t="str">
        <f>IF(AI39="","",VLOOKUP(AI39,'【記載例】（ユニット型）シフト記号表'!$C$5:$W$46,21,FALSE))</f>
        <v>-</v>
      </c>
      <c r="AJ40" s="196">
        <f>IF(AJ39="","",VLOOKUP(AJ39,'【記載例】（ユニット型）シフト記号表'!$C$5:$W$46,21,FALSE))</f>
        <v>7</v>
      </c>
      <c r="AK40" s="196">
        <f>IF(AK39="","",VLOOKUP(AK39,'【記載例】（ユニット型）シフト記号表'!$C$5:$W$46,21,FALSE))</f>
        <v>7</v>
      </c>
      <c r="AL40" s="196">
        <f>IF(AL39="","",VLOOKUP(AL39,'【記載例】（ユニット型）シフト記号表'!$C$5:$W$46,21,FALSE))</f>
        <v>7</v>
      </c>
      <c r="AM40" s="196">
        <f>IF(AM39="","",VLOOKUP(AM39,'【記載例】（ユニット型）シフト記号表'!$C$5:$W$46,21,FALSE))</f>
        <v>7</v>
      </c>
      <c r="AN40" s="220">
        <f>IF(AN39="","",VLOOKUP(AN39,'【記載例】（ユニット型）シフト記号表'!$C$5:$W$46,21,FALSE))</f>
        <v>7</v>
      </c>
      <c r="AO40" s="187" t="str">
        <f>IF(AO39="","",VLOOKUP(AO39,'【記載例】（ユニット型）シフト記号表'!$C$5:$W$46,21,FALSE))</f>
        <v>-</v>
      </c>
      <c r="AP40" s="196" t="str">
        <f>IF(AP39="","",VLOOKUP(AP39,'【記載例】（ユニット型）シフト記号表'!$C$5:$W$46,21,FALSE))</f>
        <v>-</v>
      </c>
      <c r="AQ40" s="196">
        <f>IF(AQ39="","",VLOOKUP(AQ39,'【記載例】（ユニット型）シフト記号表'!$C$5:$W$46,21,FALSE))</f>
        <v>7</v>
      </c>
      <c r="AR40" s="196">
        <f>IF(AR39="","",VLOOKUP(AR39,'【記載例】（ユニット型）シフト記号表'!$C$5:$W$46,21,FALSE))</f>
        <v>7</v>
      </c>
      <c r="AS40" s="196">
        <f>IF(AS39="","",VLOOKUP(AS39,'【記載例】（ユニット型）シフト記号表'!$C$5:$W$46,21,FALSE))</f>
        <v>7</v>
      </c>
      <c r="AT40" s="196">
        <f>IF(AT39="","",VLOOKUP(AT39,'【記載例】（ユニット型）シフト記号表'!$C$5:$W$46,21,FALSE))</f>
        <v>7</v>
      </c>
      <c r="AU40" s="220">
        <f>IF(AU39="","",VLOOKUP(AU39,'【記載例】（ユニット型）シフト記号表'!$C$5:$W$46,21,FALSE))</f>
        <v>7</v>
      </c>
      <c r="AV40" s="187" t="str">
        <f>IF(AV39="","",VLOOKUP(AV39,'【記載例】（ユニット型）シフト記号表'!$C$5:$W$46,21,FALSE))</f>
        <v>-</v>
      </c>
      <c r="AW40" s="196" t="str">
        <f>IF(AW39="","",VLOOKUP(AW39,'【記載例】（ユニット型）シフト記号表'!$C$5:$W$46,21,FALSE))</f>
        <v>-</v>
      </c>
      <c r="AX40" s="196">
        <f>IF(AX39="","",VLOOKUP(AX39,'【記載例】（ユニット型）シフト記号表'!$C$5:$W$46,21,FALSE))</f>
        <v>7</v>
      </c>
      <c r="AY40" s="196">
        <f>IF(AY39="","",VLOOKUP(AY39,'【記載例】（ユニット型）シフト記号表'!$C$5:$W$46,21,FALSE))</f>
        <v>7</v>
      </c>
      <c r="AZ40" s="196">
        <f>IF(AZ39="","",VLOOKUP(AZ39,'【記載例】（ユニット型）シフト記号表'!$C$5:$W$46,21,FALSE))</f>
        <v>7</v>
      </c>
      <c r="BA40" s="196">
        <f>IF(BA39="","",VLOOKUP(BA39,'【記載例】（ユニット型）シフト記号表'!$C$5:$W$46,21,FALSE))</f>
        <v>7</v>
      </c>
      <c r="BB40" s="220">
        <f>IF(BB39="","",VLOOKUP(BB39,'【記載例】（ユニット型）シフト記号表'!$C$5:$W$46,21,FALSE))</f>
        <v>7</v>
      </c>
      <c r="BC40" s="187" t="str">
        <f>IF(BC39="","",VLOOKUP(BC39,'【記載例】（ユニット型）シフト記号表'!$C$5:$W$46,21,FALSE))</f>
        <v>-</v>
      </c>
      <c r="BD40" s="196" t="str">
        <f>IF(BD39="","",VLOOKUP(BD39,'【記載例】（ユニット型）シフト記号表'!$C$5:$W$46,21,FALSE))</f>
        <v>-</v>
      </c>
      <c r="BE40" s="244" t="str">
        <f>IF(BE39="","",VLOOKUP(BE39,'【記載例】（ユニット型）シフト記号表'!$C$5:$W$46,21,FALSE))</f>
        <v/>
      </c>
      <c r="BF40" s="253">
        <f>IF($BI$3="計画",SUM(AA40:BB40),IF($BI$3="実績",SUM(AA40:BE40),""))</f>
        <v>140</v>
      </c>
      <c r="BG40" s="258"/>
      <c r="BH40" s="437">
        <f>IF($BI$3="計画",BF40/4,IF($BI$3="実績",(BF40/($P$10/7)),""))</f>
        <v>32.666666666666664</v>
      </c>
      <c r="BI40" s="443"/>
      <c r="BJ40" s="449"/>
      <c r="BK40" s="129"/>
      <c r="BL40" s="129"/>
      <c r="BM40" s="129"/>
      <c r="BN40" s="456"/>
    </row>
    <row r="41" spans="2:66" ht="20.25" customHeight="1">
      <c r="B41" s="11"/>
      <c r="C41" s="316"/>
      <c r="D41" s="323"/>
      <c r="E41" s="327"/>
      <c r="F41" s="333"/>
      <c r="G41" s="374"/>
      <c r="H41" s="379"/>
      <c r="I41" s="384" t="str">
        <f>G40</f>
        <v>看護職員</v>
      </c>
      <c r="J41" s="379"/>
      <c r="K41" s="384" t="str">
        <f>M40</f>
        <v>A</v>
      </c>
      <c r="L41" s="379"/>
      <c r="M41" s="392"/>
      <c r="N41" s="397"/>
      <c r="O41" s="384"/>
      <c r="P41" s="402"/>
      <c r="Q41" s="402"/>
      <c r="R41" s="379"/>
      <c r="S41" s="407"/>
      <c r="T41" s="410"/>
      <c r="U41" s="132"/>
      <c r="V41" s="137" t="s">
        <v>162</v>
      </c>
      <c r="W41" s="149"/>
      <c r="X41" s="149"/>
      <c r="Y41" s="159"/>
      <c r="Z41" s="174"/>
      <c r="AA41" s="188" t="str">
        <f>IF(AA39="","",VLOOKUP(AA39,'【記載例】（ユニット型）シフト記号表'!$C$5:$Y$46,23,FALSE))</f>
        <v>-</v>
      </c>
      <c r="AB41" s="197" t="str">
        <f>IF(AB39="","",VLOOKUP(AB39,'【記載例】（ユニット型）シフト記号表'!$C$5:$Y$46,23,FALSE))</f>
        <v>-</v>
      </c>
      <c r="AC41" s="197">
        <f>IF(AC39="","",VLOOKUP(AC39,'【記載例】（ユニット型）シフト記号表'!$C$5:$Y$46,23,FALSE))</f>
        <v>1</v>
      </c>
      <c r="AD41" s="197">
        <f>IF(AD39="","",VLOOKUP(AD39,'【記載例】（ユニット型）シフト記号表'!$C$5:$Y$46,23,FALSE))</f>
        <v>1</v>
      </c>
      <c r="AE41" s="197">
        <f>IF(AE39="","",VLOOKUP(AE39,'【記載例】（ユニット型）シフト記号表'!$C$5:$Y$46,23,FALSE))</f>
        <v>1</v>
      </c>
      <c r="AF41" s="197">
        <f>IF(AF39="","",VLOOKUP(AF39,'【記載例】（ユニット型）シフト記号表'!$C$5:$Y$46,23,FALSE))</f>
        <v>1</v>
      </c>
      <c r="AG41" s="221">
        <f>IF(AG39="","",VLOOKUP(AG39,'【記載例】（ユニット型）シフト記号表'!$C$5:$Y$46,23,FALSE))</f>
        <v>1</v>
      </c>
      <c r="AH41" s="188" t="str">
        <f>IF(AH39="","",VLOOKUP(AH39,'【記載例】（ユニット型）シフト記号表'!$C$5:$Y$46,23,FALSE))</f>
        <v>-</v>
      </c>
      <c r="AI41" s="197" t="str">
        <f>IF(AI39="","",VLOOKUP(AI39,'【記載例】（ユニット型）シフト記号表'!$C$5:$Y$46,23,FALSE))</f>
        <v>-</v>
      </c>
      <c r="AJ41" s="197">
        <f>IF(AJ39="","",VLOOKUP(AJ39,'【記載例】（ユニット型）シフト記号表'!$C$5:$Y$46,23,FALSE))</f>
        <v>1</v>
      </c>
      <c r="AK41" s="197">
        <f>IF(AK39="","",VLOOKUP(AK39,'【記載例】（ユニット型）シフト記号表'!$C$5:$Y$46,23,FALSE))</f>
        <v>1</v>
      </c>
      <c r="AL41" s="197">
        <f>IF(AL39="","",VLOOKUP(AL39,'【記載例】（ユニット型）シフト記号表'!$C$5:$Y$46,23,FALSE))</f>
        <v>1</v>
      </c>
      <c r="AM41" s="197">
        <f>IF(AM39="","",VLOOKUP(AM39,'【記載例】（ユニット型）シフト記号表'!$C$5:$Y$46,23,FALSE))</f>
        <v>1</v>
      </c>
      <c r="AN41" s="221">
        <f>IF(AN39="","",VLOOKUP(AN39,'【記載例】（ユニット型）シフト記号表'!$C$5:$Y$46,23,FALSE))</f>
        <v>1</v>
      </c>
      <c r="AO41" s="188" t="str">
        <f>IF(AO39="","",VLOOKUP(AO39,'【記載例】（ユニット型）シフト記号表'!$C$5:$Y$46,23,FALSE))</f>
        <v>-</v>
      </c>
      <c r="AP41" s="197" t="str">
        <f>IF(AP39="","",VLOOKUP(AP39,'【記載例】（ユニット型）シフト記号表'!$C$5:$Y$46,23,FALSE))</f>
        <v>-</v>
      </c>
      <c r="AQ41" s="197">
        <f>IF(AQ39="","",VLOOKUP(AQ39,'【記載例】（ユニット型）シフト記号表'!$C$5:$Y$46,23,FALSE))</f>
        <v>1</v>
      </c>
      <c r="AR41" s="197">
        <f>IF(AR39="","",VLOOKUP(AR39,'【記載例】（ユニット型）シフト記号表'!$C$5:$Y$46,23,FALSE))</f>
        <v>1</v>
      </c>
      <c r="AS41" s="197">
        <f>IF(AS39="","",VLOOKUP(AS39,'【記載例】（ユニット型）シフト記号表'!$C$5:$Y$46,23,FALSE))</f>
        <v>1</v>
      </c>
      <c r="AT41" s="197">
        <f>IF(AT39="","",VLOOKUP(AT39,'【記載例】（ユニット型）シフト記号表'!$C$5:$Y$46,23,FALSE))</f>
        <v>1</v>
      </c>
      <c r="AU41" s="221">
        <f>IF(AU39="","",VLOOKUP(AU39,'【記載例】（ユニット型）シフト記号表'!$C$5:$Y$46,23,FALSE))</f>
        <v>1</v>
      </c>
      <c r="AV41" s="188" t="str">
        <f>IF(AV39="","",VLOOKUP(AV39,'【記載例】（ユニット型）シフト記号表'!$C$5:$Y$46,23,FALSE))</f>
        <v>-</v>
      </c>
      <c r="AW41" s="197" t="str">
        <f>IF(AW39="","",VLOOKUP(AW39,'【記載例】（ユニット型）シフト記号表'!$C$5:$Y$46,23,FALSE))</f>
        <v>-</v>
      </c>
      <c r="AX41" s="197">
        <f>IF(AX39="","",VLOOKUP(AX39,'【記載例】（ユニット型）シフト記号表'!$C$5:$Y$46,23,FALSE))</f>
        <v>1</v>
      </c>
      <c r="AY41" s="197">
        <f>IF(AY39="","",VLOOKUP(AY39,'【記載例】（ユニット型）シフト記号表'!$C$5:$Y$46,23,FALSE))</f>
        <v>1</v>
      </c>
      <c r="AZ41" s="197">
        <f>IF(AZ39="","",VLOOKUP(AZ39,'【記載例】（ユニット型）シフト記号表'!$C$5:$Y$46,23,FALSE))</f>
        <v>1</v>
      </c>
      <c r="BA41" s="197">
        <f>IF(BA39="","",VLOOKUP(BA39,'【記載例】（ユニット型）シフト記号表'!$C$5:$Y$46,23,FALSE))</f>
        <v>1</v>
      </c>
      <c r="BB41" s="221">
        <f>IF(BB39="","",VLOOKUP(BB39,'【記載例】（ユニット型）シフト記号表'!$C$5:$Y$46,23,FALSE))</f>
        <v>1</v>
      </c>
      <c r="BC41" s="188" t="str">
        <f>IF(BC39="","",VLOOKUP(BC39,'【記載例】（ユニット型）シフト記号表'!$C$5:$Y$46,23,FALSE))</f>
        <v>-</v>
      </c>
      <c r="BD41" s="197" t="str">
        <f>IF(BD39="","",VLOOKUP(BD39,'【記載例】（ユニット型）シフト記号表'!$C$5:$Y$46,23,FALSE))</f>
        <v>-</v>
      </c>
      <c r="BE41" s="245" t="str">
        <f>IF(BE39="","",VLOOKUP(BE39,'【記載例】（ユニット型）シフト記号表'!$C$5:$Y$46,23,FALSE))</f>
        <v/>
      </c>
      <c r="BF41" s="254">
        <f>IF($BI$3="計画",SUM(AA41:BB41),IF($BI$3="実績",SUM(AA41:BE41),""))</f>
        <v>20</v>
      </c>
      <c r="BG41" s="259"/>
      <c r="BH41" s="438">
        <f>IF($BI$3="計画",BF41/4,IF($BI$3="実績",(BF41/($P$10/7)),""))</f>
        <v>4.666666666666667</v>
      </c>
      <c r="BI41" s="444"/>
      <c r="BJ41" s="450"/>
      <c r="BK41" s="410"/>
      <c r="BL41" s="410"/>
      <c r="BM41" s="410"/>
      <c r="BN41" s="457"/>
    </row>
    <row r="42" spans="2:66" ht="20.25" customHeight="1">
      <c r="B42" s="369"/>
      <c r="C42" s="317"/>
      <c r="D42" s="324"/>
      <c r="E42" s="327"/>
      <c r="F42" s="333"/>
      <c r="G42" s="373"/>
      <c r="H42" s="378"/>
      <c r="I42" s="383"/>
      <c r="J42" s="388"/>
      <c r="K42" s="383"/>
      <c r="L42" s="388"/>
      <c r="M42" s="393"/>
      <c r="N42" s="398"/>
      <c r="O42" s="383"/>
      <c r="P42" s="401"/>
      <c r="Q42" s="401"/>
      <c r="R42" s="378"/>
      <c r="S42" s="408" t="s">
        <v>118</v>
      </c>
      <c r="T42" s="411"/>
      <c r="U42" s="130"/>
      <c r="V42" s="138" t="s">
        <v>44</v>
      </c>
      <c r="W42" s="147"/>
      <c r="X42" s="147"/>
      <c r="Y42" s="160"/>
      <c r="Z42" s="175"/>
      <c r="AA42" s="419" t="s">
        <v>49</v>
      </c>
      <c r="AB42" s="422" t="s">
        <v>49</v>
      </c>
      <c r="AC42" s="422" t="s">
        <v>49</v>
      </c>
      <c r="AD42" s="422" t="s">
        <v>74</v>
      </c>
      <c r="AE42" s="422" t="s">
        <v>74</v>
      </c>
      <c r="AF42" s="422" t="s">
        <v>49</v>
      </c>
      <c r="AG42" s="429" t="s">
        <v>49</v>
      </c>
      <c r="AH42" s="419" t="s">
        <v>49</v>
      </c>
      <c r="AI42" s="422" t="s">
        <v>49</v>
      </c>
      <c r="AJ42" s="422" t="s">
        <v>49</v>
      </c>
      <c r="AK42" s="422" t="s">
        <v>74</v>
      </c>
      <c r="AL42" s="422" t="s">
        <v>74</v>
      </c>
      <c r="AM42" s="422" t="s">
        <v>49</v>
      </c>
      <c r="AN42" s="429" t="s">
        <v>49</v>
      </c>
      <c r="AO42" s="419" t="s">
        <v>49</v>
      </c>
      <c r="AP42" s="422" t="s">
        <v>49</v>
      </c>
      <c r="AQ42" s="422" t="s">
        <v>49</v>
      </c>
      <c r="AR42" s="422" t="s">
        <v>74</v>
      </c>
      <c r="AS42" s="422" t="s">
        <v>74</v>
      </c>
      <c r="AT42" s="422" t="s">
        <v>49</v>
      </c>
      <c r="AU42" s="429" t="s">
        <v>49</v>
      </c>
      <c r="AV42" s="419" t="s">
        <v>49</v>
      </c>
      <c r="AW42" s="422" t="s">
        <v>49</v>
      </c>
      <c r="AX42" s="422" t="s">
        <v>49</v>
      </c>
      <c r="AY42" s="422" t="s">
        <v>74</v>
      </c>
      <c r="AZ42" s="422" t="s">
        <v>74</v>
      </c>
      <c r="BA42" s="422" t="s">
        <v>49</v>
      </c>
      <c r="BB42" s="429" t="s">
        <v>49</v>
      </c>
      <c r="BC42" s="419" t="s">
        <v>49</v>
      </c>
      <c r="BD42" s="422" t="s">
        <v>49</v>
      </c>
      <c r="BE42" s="435"/>
      <c r="BF42" s="255"/>
      <c r="BG42" s="260"/>
      <c r="BH42" s="439"/>
      <c r="BI42" s="445"/>
      <c r="BJ42" s="451"/>
      <c r="BK42" s="411"/>
      <c r="BL42" s="411"/>
      <c r="BM42" s="411"/>
      <c r="BN42" s="458"/>
    </row>
    <row r="43" spans="2:66" ht="20.25" customHeight="1">
      <c r="B43" s="10">
        <f>B40+1</f>
        <v>9</v>
      </c>
      <c r="C43" s="316"/>
      <c r="D43" s="323"/>
      <c r="E43" s="327"/>
      <c r="F43" s="333"/>
      <c r="G43" s="373" t="s">
        <v>174</v>
      </c>
      <c r="H43" s="378"/>
      <c r="I43" s="383"/>
      <c r="J43" s="388"/>
      <c r="K43" s="383"/>
      <c r="L43" s="388"/>
      <c r="M43" s="391" t="s">
        <v>24</v>
      </c>
      <c r="N43" s="396"/>
      <c r="O43" s="383" t="s">
        <v>178</v>
      </c>
      <c r="P43" s="401"/>
      <c r="Q43" s="401"/>
      <c r="R43" s="378"/>
      <c r="S43" s="406"/>
      <c r="T43" s="129"/>
      <c r="U43" s="131"/>
      <c r="V43" s="136" t="s">
        <v>121</v>
      </c>
      <c r="W43" s="145"/>
      <c r="X43" s="145"/>
      <c r="Y43" s="158"/>
      <c r="Z43" s="173"/>
      <c r="AA43" s="187">
        <f>IF(AA42="","",VLOOKUP(AA42,'【記載例】（ユニット型）シフト記号表'!$C$5:$W$46,21,FALSE))</f>
        <v>7</v>
      </c>
      <c r="AB43" s="196">
        <f>IF(AB42="","",VLOOKUP(AB42,'【記載例】（ユニット型）シフト記号表'!$C$5:$W$46,21,FALSE))</f>
        <v>7</v>
      </c>
      <c r="AC43" s="196">
        <f>IF(AC42="","",VLOOKUP(AC42,'【記載例】（ユニット型）シフト記号表'!$C$5:$W$46,21,FALSE))</f>
        <v>7</v>
      </c>
      <c r="AD43" s="196" t="str">
        <f>IF(AD42="","",VLOOKUP(AD42,'【記載例】（ユニット型）シフト記号表'!$C$5:$W$46,21,FALSE))</f>
        <v>-</v>
      </c>
      <c r="AE43" s="196" t="str">
        <f>IF(AE42="","",VLOOKUP(AE42,'【記載例】（ユニット型）シフト記号表'!$C$5:$W$46,21,FALSE))</f>
        <v>-</v>
      </c>
      <c r="AF43" s="196">
        <f>IF(AF42="","",VLOOKUP(AF42,'【記載例】（ユニット型）シフト記号表'!$C$5:$W$46,21,FALSE))</f>
        <v>7</v>
      </c>
      <c r="AG43" s="220">
        <f>IF(AG42="","",VLOOKUP(AG42,'【記載例】（ユニット型）シフト記号表'!$C$5:$W$46,21,FALSE))</f>
        <v>7</v>
      </c>
      <c r="AH43" s="187">
        <f>IF(AH42="","",VLOOKUP(AH42,'【記載例】（ユニット型）シフト記号表'!$C$5:$W$46,21,FALSE))</f>
        <v>7</v>
      </c>
      <c r="AI43" s="196">
        <f>IF(AI42="","",VLOOKUP(AI42,'【記載例】（ユニット型）シフト記号表'!$C$5:$W$46,21,FALSE))</f>
        <v>7</v>
      </c>
      <c r="AJ43" s="196">
        <f>IF(AJ42="","",VLOOKUP(AJ42,'【記載例】（ユニット型）シフト記号表'!$C$5:$W$46,21,FALSE))</f>
        <v>7</v>
      </c>
      <c r="AK43" s="196" t="str">
        <f>IF(AK42="","",VLOOKUP(AK42,'【記載例】（ユニット型）シフト記号表'!$C$5:$W$46,21,FALSE))</f>
        <v>-</v>
      </c>
      <c r="AL43" s="196" t="str">
        <f>IF(AL42="","",VLOOKUP(AL42,'【記載例】（ユニット型）シフト記号表'!$C$5:$W$46,21,FALSE))</f>
        <v>-</v>
      </c>
      <c r="AM43" s="196">
        <f>IF(AM42="","",VLOOKUP(AM42,'【記載例】（ユニット型）シフト記号表'!$C$5:$W$46,21,FALSE))</f>
        <v>7</v>
      </c>
      <c r="AN43" s="220">
        <f>IF(AN42="","",VLOOKUP(AN42,'【記載例】（ユニット型）シフト記号表'!$C$5:$W$46,21,FALSE))</f>
        <v>7</v>
      </c>
      <c r="AO43" s="187">
        <f>IF(AO42="","",VLOOKUP(AO42,'【記載例】（ユニット型）シフト記号表'!$C$5:$W$46,21,FALSE))</f>
        <v>7</v>
      </c>
      <c r="AP43" s="196">
        <f>IF(AP42="","",VLOOKUP(AP42,'【記載例】（ユニット型）シフト記号表'!$C$5:$W$46,21,FALSE))</f>
        <v>7</v>
      </c>
      <c r="AQ43" s="196">
        <f>IF(AQ42="","",VLOOKUP(AQ42,'【記載例】（ユニット型）シフト記号表'!$C$5:$W$46,21,FALSE))</f>
        <v>7</v>
      </c>
      <c r="AR43" s="196" t="str">
        <f>IF(AR42="","",VLOOKUP(AR42,'【記載例】（ユニット型）シフト記号表'!$C$5:$W$46,21,FALSE))</f>
        <v>-</v>
      </c>
      <c r="AS43" s="196" t="str">
        <f>IF(AS42="","",VLOOKUP(AS42,'【記載例】（ユニット型）シフト記号表'!$C$5:$W$46,21,FALSE))</f>
        <v>-</v>
      </c>
      <c r="AT43" s="196">
        <f>IF(AT42="","",VLOOKUP(AT42,'【記載例】（ユニット型）シフト記号表'!$C$5:$W$46,21,FALSE))</f>
        <v>7</v>
      </c>
      <c r="AU43" s="220">
        <f>IF(AU42="","",VLOOKUP(AU42,'【記載例】（ユニット型）シフト記号表'!$C$5:$W$46,21,FALSE))</f>
        <v>7</v>
      </c>
      <c r="AV43" s="187">
        <f>IF(AV42="","",VLOOKUP(AV42,'【記載例】（ユニット型）シフト記号表'!$C$5:$W$46,21,FALSE))</f>
        <v>7</v>
      </c>
      <c r="AW43" s="196">
        <f>IF(AW42="","",VLOOKUP(AW42,'【記載例】（ユニット型）シフト記号表'!$C$5:$W$46,21,FALSE))</f>
        <v>7</v>
      </c>
      <c r="AX43" s="196">
        <f>IF(AX42="","",VLOOKUP(AX42,'【記載例】（ユニット型）シフト記号表'!$C$5:$W$46,21,FALSE))</f>
        <v>7</v>
      </c>
      <c r="AY43" s="196" t="str">
        <f>IF(AY42="","",VLOOKUP(AY42,'【記載例】（ユニット型）シフト記号表'!$C$5:$W$46,21,FALSE))</f>
        <v>-</v>
      </c>
      <c r="AZ43" s="196" t="str">
        <f>IF(AZ42="","",VLOOKUP(AZ42,'【記載例】（ユニット型）シフト記号表'!$C$5:$W$46,21,FALSE))</f>
        <v>-</v>
      </c>
      <c r="BA43" s="196">
        <f>IF(BA42="","",VLOOKUP(BA42,'【記載例】（ユニット型）シフト記号表'!$C$5:$W$46,21,FALSE))</f>
        <v>7</v>
      </c>
      <c r="BB43" s="220">
        <f>IF(BB42="","",VLOOKUP(BB42,'【記載例】（ユニット型）シフト記号表'!$C$5:$W$46,21,FALSE))</f>
        <v>7</v>
      </c>
      <c r="BC43" s="187">
        <f>IF(BC42="","",VLOOKUP(BC42,'【記載例】（ユニット型）シフト記号表'!$C$5:$W$46,21,FALSE))</f>
        <v>7</v>
      </c>
      <c r="BD43" s="196">
        <f>IF(BD42="","",VLOOKUP(BD42,'【記載例】（ユニット型）シフト記号表'!$C$5:$W$46,21,FALSE))</f>
        <v>7</v>
      </c>
      <c r="BE43" s="244" t="str">
        <f>IF(BE42="","",VLOOKUP(BE42,'【記載例】（ユニット型）シフト記号表'!$C$5:$W$46,21,FALSE))</f>
        <v/>
      </c>
      <c r="BF43" s="253">
        <f>IF($BI$3="計画",SUM(AA43:BB43),IF($BI$3="実績",SUM(AA43:BE43),""))</f>
        <v>154</v>
      </c>
      <c r="BG43" s="258"/>
      <c r="BH43" s="437">
        <f>IF($BI$3="計画",BF43/4,IF($BI$3="実績",(BF43/($P$10/7)),""))</f>
        <v>35.933333333333337</v>
      </c>
      <c r="BI43" s="443"/>
      <c r="BJ43" s="449"/>
      <c r="BK43" s="129"/>
      <c r="BL43" s="129"/>
      <c r="BM43" s="129"/>
      <c r="BN43" s="456"/>
    </row>
    <row r="44" spans="2:66" ht="20.25" customHeight="1">
      <c r="B44" s="11"/>
      <c r="C44" s="316"/>
      <c r="D44" s="323"/>
      <c r="E44" s="327"/>
      <c r="F44" s="333"/>
      <c r="G44" s="374"/>
      <c r="H44" s="379"/>
      <c r="I44" s="384" t="str">
        <f>G43</f>
        <v>看護職員</v>
      </c>
      <c r="J44" s="379"/>
      <c r="K44" s="384" t="str">
        <f>M43</f>
        <v>A</v>
      </c>
      <c r="L44" s="379"/>
      <c r="M44" s="392"/>
      <c r="N44" s="397"/>
      <c r="O44" s="384"/>
      <c r="P44" s="402"/>
      <c r="Q44" s="402"/>
      <c r="R44" s="379"/>
      <c r="S44" s="407"/>
      <c r="T44" s="410"/>
      <c r="U44" s="132"/>
      <c r="V44" s="137" t="s">
        <v>162</v>
      </c>
      <c r="W44" s="146"/>
      <c r="X44" s="146"/>
      <c r="Y44" s="162"/>
      <c r="Z44" s="177"/>
      <c r="AA44" s="188">
        <f>IF(AA42="","",VLOOKUP(AA42,'【記載例】（ユニット型）シフト記号表'!$C$5:$Y$46,23,FALSE))</f>
        <v>1</v>
      </c>
      <c r="AB44" s="197">
        <f>IF(AB42="","",VLOOKUP(AB42,'【記載例】（ユニット型）シフト記号表'!$C$5:$Y$46,23,FALSE))</f>
        <v>1</v>
      </c>
      <c r="AC44" s="197">
        <f>IF(AC42="","",VLOOKUP(AC42,'【記載例】（ユニット型）シフト記号表'!$C$5:$Y$46,23,FALSE))</f>
        <v>1</v>
      </c>
      <c r="AD44" s="197" t="str">
        <f>IF(AD42="","",VLOOKUP(AD42,'【記載例】（ユニット型）シフト記号表'!$C$5:$Y$46,23,FALSE))</f>
        <v>-</v>
      </c>
      <c r="AE44" s="197" t="str">
        <f>IF(AE42="","",VLOOKUP(AE42,'【記載例】（ユニット型）シフト記号表'!$C$5:$Y$46,23,FALSE))</f>
        <v>-</v>
      </c>
      <c r="AF44" s="197">
        <f>IF(AF42="","",VLOOKUP(AF42,'【記載例】（ユニット型）シフト記号表'!$C$5:$Y$46,23,FALSE))</f>
        <v>1</v>
      </c>
      <c r="AG44" s="221">
        <f>IF(AG42="","",VLOOKUP(AG42,'【記載例】（ユニット型）シフト記号表'!$C$5:$Y$46,23,FALSE))</f>
        <v>1</v>
      </c>
      <c r="AH44" s="188">
        <f>IF(AH42="","",VLOOKUP(AH42,'【記載例】（ユニット型）シフト記号表'!$C$5:$Y$46,23,FALSE))</f>
        <v>1</v>
      </c>
      <c r="AI44" s="197">
        <f>IF(AI42="","",VLOOKUP(AI42,'【記載例】（ユニット型）シフト記号表'!$C$5:$Y$46,23,FALSE))</f>
        <v>1</v>
      </c>
      <c r="AJ44" s="197">
        <f>IF(AJ42="","",VLOOKUP(AJ42,'【記載例】（ユニット型）シフト記号表'!$C$5:$Y$46,23,FALSE))</f>
        <v>1</v>
      </c>
      <c r="AK44" s="197" t="str">
        <f>IF(AK42="","",VLOOKUP(AK42,'【記載例】（ユニット型）シフト記号表'!$C$5:$Y$46,23,FALSE))</f>
        <v>-</v>
      </c>
      <c r="AL44" s="197" t="str">
        <f>IF(AL42="","",VLOOKUP(AL42,'【記載例】（ユニット型）シフト記号表'!$C$5:$Y$46,23,FALSE))</f>
        <v>-</v>
      </c>
      <c r="AM44" s="197">
        <f>IF(AM42="","",VLOOKUP(AM42,'【記載例】（ユニット型）シフト記号表'!$C$5:$Y$46,23,FALSE))</f>
        <v>1</v>
      </c>
      <c r="AN44" s="221">
        <f>IF(AN42="","",VLOOKUP(AN42,'【記載例】（ユニット型）シフト記号表'!$C$5:$Y$46,23,FALSE))</f>
        <v>1</v>
      </c>
      <c r="AO44" s="188">
        <f>IF(AO42="","",VLOOKUP(AO42,'【記載例】（ユニット型）シフト記号表'!$C$5:$Y$46,23,FALSE))</f>
        <v>1</v>
      </c>
      <c r="AP44" s="197">
        <f>IF(AP42="","",VLOOKUP(AP42,'【記載例】（ユニット型）シフト記号表'!$C$5:$Y$46,23,FALSE))</f>
        <v>1</v>
      </c>
      <c r="AQ44" s="197">
        <f>IF(AQ42="","",VLOOKUP(AQ42,'【記載例】（ユニット型）シフト記号表'!$C$5:$Y$46,23,FALSE))</f>
        <v>1</v>
      </c>
      <c r="AR44" s="197" t="str">
        <f>IF(AR42="","",VLOOKUP(AR42,'【記載例】（ユニット型）シフト記号表'!$C$5:$Y$46,23,FALSE))</f>
        <v>-</v>
      </c>
      <c r="AS44" s="197" t="str">
        <f>IF(AS42="","",VLOOKUP(AS42,'【記載例】（ユニット型）シフト記号表'!$C$5:$Y$46,23,FALSE))</f>
        <v>-</v>
      </c>
      <c r="AT44" s="197">
        <f>IF(AT42="","",VLOOKUP(AT42,'【記載例】（ユニット型）シフト記号表'!$C$5:$Y$46,23,FALSE))</f>
        <v>1</v>
      </c>
      <c r="AU44" s="221">
        <f>IF(AU42="","",VLOOKUP(AU42,'【記載例】（ユニット型）シフト記号表'!$C$5:$Y$46,23,FALSE))</f>
        <v>1</v>
      </c>
      <c r="AV44" s="188">
        <f>IF(AV42="","",VLOOKUP(AV42,'【記載例】（ユニット型）シフト記号表'!$C$5:$Y$46,23,FALSE))</f>
        <v>1</v>
      </c>
      <c r="AW44" s="197">
        <f>IF(AW42="","",VLOOKUP(AW42,'【記載例】（ユニット型）シフト記号表'!$C$5:$Y$46,23,FALSE))</f>
        <v>1</v>
      </c>
      <c r="AX44" s="197">
        <f>IF(AX42="","",VLOOKUP(AX42,'【記載例】（ユニット型）シフト記号表'!$C$5:$Y$46,23,FALSE))</f>
        <v>1</v>
      </c>
      <c r="AY44" s="197" t="str">
        <f>IF(AY42="","",VLOOKUP(AY42,'【記載例】（ユニット型）シフト記号表'!$C$5:$Y$46,23,FALSE))</f>
        <v>-</v>
      </c>
      <c r="AZ44" s="197" t="str">
        <f>IF(AZ42="","",VLOOKUP(AZ42,'【記載例】（ユニット型）シフト記号表'!$C$5:$Y$46,23,FALSE))</f>
        <v>-</v>
      </c>
      <c r="BA44" s="197">
        <f>IF(BA42="","",VLOOKUP(BA42,'【記載例】（ユニット型）シフト記号表'!$C$5:$Y$46,23,FALSE))</f>
        <v>1</v>
      </c>
      <c r="BB44" s="221">
        <f>IF(BB42="","",VLOOKUP(BB42,'【記載例】（ユニット型）シフト記号表'!$C$5:$Y$46,23,FALSE))</f>
        <v>1</v>
      </c>
      <c r="BC44" s="188">
        <f>IF(BC42="","",VLOOKUP(BC42,'【記載例】（ユニット型）シフト記号表'!$C$5:$Y$46,23,FALSE))</f>
        <v>1</v>
      </c>
      <c r="BD44" s="197">
        <f>IF(BD42="","",VLOOKUP(BD42,'【記載例】（ユニット型）シフト記号表'!$C$5:$Y$46,23,FALSE))</f>
        <v>1</v>
      </c>
      <c r="BE44" s="245" t="str">
        <f>IF(BE42="","",VLOOKUP(BE42,'【記載例】（ユニット型）シフト記号表'!$C$5:$Y$46,23,FALSE))</f>
        <v/>
      </c>
      <c r="BF44" s="254">
        <f>IF($BI$3="計画",SUM(AA44:BB44),IF($BI$3="実績",SUM(AA44:BE44),""))</f>
        <v>22</v>
      </c>
      <c r="BG44" s="259"/>
      <c r="BH44" s="438">
        <f>IF($BI$3="計画",BF44/4,IF($BI$3="実績",(BF44/($P$10/7)),""))</f>
        <v>5.1333333333333337</v>
      </c>
      <c r="BI44" s="444"/>
      <c r="BJ44" s="450"/>
      <c r="BK44" s="410"/>
      <c r="BL44" s="410"/>
      <c r="BM44" s="410"/>
      <c r="BN44" s="457"/>
    </row>
    <row r="45" spans="2:66" ht="20.25" customHeight="1">
      <c r="B45" s="369"/>
      <c r="C45" s="317" t="s">
        <v>193</v>
      </c>
      <c r="D45" s="324" t="s">
        <v>120</v>
      </c>
      <c r="E45" s="327"/>
      <c r="F45" s="333"/>
      <c r="G45" s="373"/>
      <c r="H45" s="378"/>
      <c r="I45" s="383"/>
      <c r="J45" s="388"/>
      <c r="K45" s="383"/>
      <c r="L45" s="388"/>
      <c r="M45" s="393"/>
      <c r="N45" s="398"/>
      <c r="O45" s="383"/>
      <c r="P45" s="401"/>
      <c r="Q45" s="401"/>
      <c r="R45" s="378"/>
      <c r="S45" s="408" t="s">
        <v>116</v>
      </c>
      <c r="T45" s="411"/>
      <c r="U45" s="130"/>
      <c r="V45" s="138" t="s">
        <v>44</v>
      </c>
      <c r="W45" s="148"/>
      <c r="X45" s="148"/>
      <c r="Y45" s="161"/>
      <c r="Z45" s="178"/>
      <c r="AA45" s="419" t="s">
        <v>41</v>
      </c>
      <c r="AB45" s="422" t="s">
        <v>74</v>
      </c>
      <c r="AC45" s="422" t="s">
        <v>81</v>
      </c>
      <c r="AD45" s="422" t="s">
        <v>81</v>
      </c>
      <c r="AE45" s="422" t="s">
        <v>74</v>
      </c>
      <c r="AF45" s="422" t="s">
        <v>84</v>
      </c>
      <c r="AG45" s="429" t="s">
        <v>74</v>
      </c>
      <c r="AH45" s="419" t="s">
        <v>74</v>
      </c>
      <c r="AI45" s="422" t="s">
        <v>41</v>
      </c>
      <c r="AJ45" s="422" t="s">
        <v>74</v>
      </c>
      <c r="AK45" s="422" t="s">
        <v>81</v>
      </c>
      <c r="AL45" s="422" t="s">
        <v>81</v>
      </c>
      <c r="AM45" s="422" t="s">
        <v>74</v>
      </c>
      <c r="AN45" s="429" t="s">
        <v>84</v>
      </c>
      <c r="AO45" s="419" t="s">
        <v>84</v>
      </c>
      <c r="AP45" s="422" t="s">
        <v>74</v>
      </c>
      <c r="AQ45" s="422" t="s">
        <v>41</v>
      </c>
      <c r="AR45" s="422" t="s">
        <v>74</v>
      </c>
      <c r="AS45" s="422" t="s">
        <v>81</v>
      </c>
      <c r="AT45" s="422" t="s">
        <v>81</v>
      </c>
      <c r="AU45" s="429" t="s">
        <v>74</v>
      </c>
      <c r="AV45" s="419" t="s">
        <v>84</v>
      </c>
      <c r="AW45" s="422" t="s">
        <v>74</v>
      </c>
      <c r="AX45" s="422" t="s">
        <v>74</v>
      </c>
      <c r="AY45" s="422" t="s">
        <v>41</v>
      </c>
      <c r="AZ45" s="422" t="s">
        <v>74</v>
      </c>
      <c r="BA45" s="422" t="s">
        <v>81</v>
      </c>
      <c r="BB45" s="429" t="s">
        <v>81</v>
      </c>
      <c r="BC45" s="419" t="s">
        <v>74</v>
      </c>
      <c r="BD45" s="422" t="s">
        <v>41</v>
      </c>
      <c r="BE45" s="435"/>
      <c r="BF45" s="255"/>
      <c r="BG45" s="260"/>
      <c r="BH45" s="439"/>
      <c r="BI45" s="445"/>
      <c r="BJ45" s="451" t="s">
        <v>43</v>
      </c>
      <c r="BK45" s="411"/>
      <c r="BL45" s="411"/>
      <c r="BM45" s="411"/>
      <c r="BN45" s="458"/>
    </row>
    <row r="46" spans="2:66" ht="20.25" customHeight="1">
      <c r="B46" s="10">
        <f>B43+1</f>
        <v>10</v>
      </c>
      <c r="C46" s="316"/>
      <c r="D46" s="323"/>
      <c r="E46" s="327"/>
      <c r="F46" s="333"/>
      <c r="G46" s="373" t="s">
        <v>175</v>
      </c>
      <c r="H46" s="378"/>
      <c r="I46" s="383"/>
      <c r="J46" s="388"/>
      <c r="K46" s="383"/>
      <c r="L46" s="388"/>
      <c r="M46" s="391" t="s">
        <v>11</v>
      </c>
      <c r="N46" s="396"/>
      <c r="O46" s="383" t="s">
        <v>46</v>
      </c>
      <c r="P46" s="401"/>
      <c r="Q46" s="401"/>
      <c r="R46" s="378"/>
      <c r="S46" s="406"/>
      <c r="T46" s="129"/>
      <c r="U46" s="131"/>
      <c r="V46" s="136" t="s">
        <v>121</v>
      </c>
      <c r="W46" s="145"/>
      <c r="X46" s="145"/>
      <c r="Y46" s="158"/>
      <c r="Z46" s="173"/>
      <c r="AA46" s="187">
        <f>IF(AA45="","",VLOOKUP(AA45,'【記載例】（ユニット型）シフト記号表'!$C$5:$W$46,21,FALSE))</f>
        <v>2</v>
      </c>
      <c r="AB46" s="196" t="str">
        <f>IF(AB45="","",VLOOKUP(AB45,'【記載例】（ユニット型）シフト記号表'!$C$5:$W$46,21,FALSE))</f>
        <v>-</v>
      </c>
      <c r="AC46" s="196">
        <f>IF(AC45="","",VLOOKUP(AC45,'【記載例】（ユニット型）シフト記号表'!$C$5:$W$46,21,FALSE))</f>
        <v>5.9999999999999991</v>
      </c>
      <c r="AD46" s="196">
        <f>IF(AD45="","",VLOOKUP(AD45,'【記載例】（ユニット型）シフト記号表'!$C$5:$W$46,21,FALSE))</f>
        <v>5.9999999999999991</v>
      </c>
      <c r="AE46" s="196" t="str">
        <f>IF(AE45="","",VLOOKUP(AE45,'【記載例】（ユニット型）シフト記号表'!$C$5:$W$46,21,FALSE))</f>
        <v>-</v>
      </c>
      <c r="AF46" s="196">
        <f>IF(AF45="","",VLOOKUP(AF45,'【記載例】（ユニット型）シフト記号表'!$C$5:$W$46,21,FALSE))</f>
        <v>5.0000000000000009</v>
      </c>
      <c r="AG46" s="220" t="str">
        <f>IF(AG45="","",VLOOKUP(AG45,'【記載例】（ユニット型）シフト記号表'!$C$5:$W$46,21,FALSE))</f>
        <v>-</v>
      </c>
      <c r="AH46" s="187" t="str">
        <f>IF(AH45="","",VLOOKUP(AH45,'【記載例】（ユニット型）シフト記号表'!$C$5:$W$46,21,FALSE))</f>
        <v>-</v>
      </c>
      <c r="AI46" s="196">
        <f>IF(AI45="","",VLOOKUP(AI45,'【記載例】（ユニット型）シフト記号表'!$C$5:$W$46,21,FALSE))</f>
        <v>2</v>
      </c>
      <c r="AJ46" s="196" t="str">
        <f>IF(AJ45="","",VLOOKUP(AJ45,'【記載例】（ユニット型）シフト記号表'!$C$5:$W$46,21,FALSE))</f>
        <v>-</v>
      </c>
      <c r="AK46" s="196">
        <f>IF(AK45="","",VLOOKUP(AK45,'【記載例】（ユニット型）シフト記号表'!$C$5:$W$46,21,FALSE))</f>
        <v>5.9999999999999991</v>
      </c>
      <c r="AL46" s="196">
        <f>IF(AL45="","",VLOOKUP(AL45,'【記載例】（ユニット型）シフト記号表'!$C$5:$W$46,21,FALSE))</f>
        <v>5.9999999999999991</v>
      </c>
      <c r="AM46" s="196" t="str">
        <f>IF(AM45="","",VLOOKUP(AM45,'【記載例】（ユニット型）シフト記号表'!$C$5:$W$46,21,FALSE))</f>
        <v>-</v>
      </c>
      <c r="AN46" s="220">
        <f>IF(AN45="","",VLOOKUP(AN45,'【記載例】（ユニット型）シフト記号表'!$C$5:$W$46,21,FALSE))</f>
        <v>5.0000000000000009</v>
      </c>
      <c r="AO46" s="187">
        <f>IF(AO45="","",VLOOKUP(AO45,'【記載例】（ユニット型）シフト記号表'!$C$5:$W$46,21,FALSE))</f>
        <v>5.0000000000000009</v>
      </c>
      <c r="AP46" s="196" t="str">
        <f>IF(AP45="","",VLOOKUP(AP45,'【記載例】（ユニット型）シフト記号表'!$C$5:$W$46,21,FALSE))</f>
        <v>-</v>
      </c>
      <c r="AQ46" s="196">
        <f>IF(AQ45="","",VLOOKUP(AQ45,'【記載例】（ユニット型）シフト記号表'!$C$5:$W$46,21,FALSE))</f>
        <v>2</v>
      </c>
      <c r="AR46" s="196" t="str">
        <f>IF(AR45="","",VLOOKUP(AR45,'【記載例】（ユニット型）シフト記号表'!$C$5:$W$46,21,FALSE))</f>
        <v>-</v>
      </c>
      <c r="AS46" s="196">
        <f>IF(AS45="","",VLOOKUP(AS45,'【記載例】（ユニット型）シフト記号表'!$C$5:$W$46,21,FALSE))</f>
        <v>5.9999999999999991</v>
      </c>
      <c r="AT46" s="196">
        <f>IF(AT45="","",VLOOKUP(AT45,'【記載例】（ユニット型）シフト記号表'!$C$5:$W$46,21,FALSE))</f>
        <v>5.9999999999999991</v>
      </c>
      <c r="AU46" s="220" t="str">
        <f>IF(AU45="","",VLOOKUP(AU45,'【記載例】（ユニット型）シフト記号表'!$C$5:$W$46,21,FALSE))</f>
        <v>-</v>
      </c>
      <c r="AV46" s="187">
        <f>IF(AV45="","",VLOOKUP(AV45,'【記載例】（ユニット型）シフト記号表'!$C$5:$W$46,21,FALSE))</f>
        <v>5.0000000000000009</v>
      </c>
      <c r="AW46" s="196" t="str">
        <f>IF(AW45="","",VLOOKUP(AW45,'【記載例】（ユニット型）シフト記号表'!$C$5:$W$46,21,FALSE))</f>
        <v>-</v>
      </c>
      <c r="AX46" s="196" t="str">
        <f>IF(AX45="","",VLOOKUP(AX45,'【記載例】（ユニット型）シフト記号表'!$C$5:$W$46,21,FALSE))</f>
        <v>-</v>
      </c>
      <c r="AY46" s="196">
        <f>IF(AY45="","",VLOOKUP(AY45,'【記載例】（ユニット型）シフト記号表'!$C$5:$W$46,21,FALSE))</f>
        <v>2</v>
      </c>
      <c r="AZ46" s="196" t="str">
        <f>IF(AZ45="","",VLOOKUP(AZ45,'【記載例】（ユニット型）シフト記号表'!$C$5:$W$46,21,FALSE))</f>
        <v>-</v>
      </c>
      <c r="BA46" s="196">
        <f>IF(BA45="","",VLOOKUP(BA45,'【記載例】（ユニット型）シフト記号表'!$C$5:$W$46,21,FALSE))</f>
        <v>5.9999999999999991</v>
      </c>
      <c r="BB46" s="220">
        <f>IF(BB45="","",VLOOKUP(BB45,'【記載例】（ユニット型）シフト記号表'!$C$5:$W$46,21,FALSE))</f>
        <v>5.9999999999999991</v>
      </c>
      <c r="BC46" s="187" t="str">
        <f>IF(BC45="","",VLOOKUP(BC45,'【記載例】（ユニット型）シフト記号表'!$C$5:$W$46,21,FALSE))</f>
        <v>-</v>
      </c>
      <c r="BD46" s="196">
        <f>IF(BD45="","",VLOOKUP(BD45,'【記載例】（ユニット型）シフト記号表'!$C$5:$W$46,21,FALSE))</f>
        <v>2</v>
      </c>
      <c r="BE46" s="244" t="str">
        <f>IF(BE45="","",VLOOKUP(BE45,'【記載例】（ユニット型）シフト記号表'!$C$5:$W$46,21,FALSE))</f>
        <v/>
      </c>
      <c r="BF46" s="253">
        <f>IF($BI$3="計画",SUM(AA46:BB46),IF($BI$3="実績",SUM(AA46:BE46),""))</f>
        <v>78</v>
      </c>
      <c r="BG46" s="258"/>
      <c r="BH46" s="437">
        <f>IF($BI$3="計画",BF46/4,IF($BI$3="実績",(BF46/($P$10/7)),""))</f>
        <v>18.2</v>
      </c>
      <c r="BI46" s="443"/>
      <c r="BJ46" s="449"/>
      <c r="BK46" s="129"/>
      <c r="BL46" s="129"/>
      <c r="BM46" s="129"/>
      <c r="BN46" s="456"/>
    </row>
    <row r="47" spans="2:66" ht="20.25" customHeight="1">
      <c r="B47" s="11"/>
      <c r="C47" s="316"/>
      <c r="D47" s="323"/>
      <c r="E47" s="327"/>
      <c r="F47" s="333"/>
      <c r="G47" s="374"/>
      <c r="H47" s="379"/>
      <c r="I47" s="384" t="str">
        <f>G46</f>
        <v>介護職員</v>
      </c>
      <c r="J47" s="379"/>
      <c r="K47" s="384" t="str">
        <f>M46</f>
        <v>B</v>
      </c>
      <c r="L47" s="379"/>
      <c r="M47" s="392"/>
      <c r="N47" s="397"/>
      <c r="O47" s="384"/>
      <c r="P47" s="402"/>
      <c r="Q47" s="402"/>
      <c r="R47" s="379"/>
      <c r="S47" s="407"/>
      <c r="T47" s="410"/>
      <c r="U47" s="132"/>
      <c r="V47" s="137" t="s">
        <v>162</v>
      </c>
      <c r="W47" s="150"/>
      <c r="X47" s="150"/>
      <c r="Y47" s="163"/>
      <c r="Z47" s="179"/>
      <c r="AA47" s="188">
        <f>IF(AA45="","",VLOOKUP(AA45,'【記載例】（ユニット型）シフト記号表'!$C$5:$Y$46,23,FALSE))</f>
        <v>14</v>
      </c>
      <c r="AB47" s="197" t="str">
        <f>IF(AB45="","",VLOOKUP(AB45,'【記載例】（ユニット型）シフト記号表'!$C$5:$Y$46,23,FALSE))</f>
        <v>-</v>
      </c>
      <c r="AC47" s="197">
        <f>IF(AC45="","",VLOOKUP(AC45,'【記載例】（ユニット型）シフト記号表'!$C$5:$Y$46,23,FALSE))</f>
        <v>1.9999999999999991</v>
      </c>
      <c r="AD47" s="197">
        <f>IF(AD45="","",VLOOKUP(AD45,'【記載例】（ユニット型）シフト記号表'!$C$5:$Y$46,23,FALSE))</f>
        <v>1.9999999999999991</v>
      </c>
      <c r="AE47" s="197" t="str">
        <f>IF(AE45="","",VLOOKUP(AE45,'【記載例】（ユニット型）シフト記号表'!$C$5:$Y$46,23,FALSE))</f>
        <v>-</v>
      </c>
      <c r="AF47" s="197">
        <f>IF(AF45="","",VLOOKUP(AF45,'【記載例】（ユニット型）シフト記号表'!$C$5:$Y$46,23,FALSE))</f>
        <v>2.9999999999999991</v>
      </c>
      <c r="AG47" s="221" t="str">
        <f>IF(AG45="","",VLOOKUP(AG45,'【記載例】（ユニット型）シフト記号表'!$C$5:$Y$46,23,FALSE))</f>
        <v>-</v>
      </c>
      <c r="AH47" s="188" t="str">
        <f>IF(AH45="","",VLOOKUP(AH45,'【記載例】（ユニット型）シフト記号表'!$C$5:$Y$46,23,FALSE))</f>
        <v>-</v>
      </c>
      <c r="AI47" s="197">
        <f>IF(AI45="","",VLOOKUP(AI45,'【記載例】（ユニット型）シフト記号表'!$C$5:$Y$46,23,FALSE))</f>
        <v>14</v>
      </c>
      <c r="AJ47" s="197" t="str">
        <f>IF(AJ45="","",VLOOKUP(AJ45,'【記載例】（ユニット型）シフト記号表'!$C$5:$Y$46,23,FALSE))</f>
        <v>-</v>
      </c>
      <c r="AK47" s="197">
        <f>IF(AK45="","",VLOOKUP(AK45,'【記載例】（ユニット型）シフト記号表'!$C$5:$Y$46,23,FALSE))</f>
        <v>1.9999999999999991</v>
      </c>
      <c r="AL47" s="197">
        <f>IF(AL45="","",VLOOKUP(AL45,'【記載例】（ユニット型）シフト記号表'!$C$5:$Y$46,23,FALSE))</f>
        <v>1.9999999999999991</v>
      </c>
      <c r="AM47" s="197" t="str">
        <f>IF(AM45="","",VLOOKUP(AM45,'【記載例】（ユニット型）シフト記号表'!$C$5:$Y$46,23,FALSE))</f>
        <v>-</v>
      </c>
      <c r="AN47" s="221">
        <f>IF(AN45="","",VLOOKUP(AN45,'【記載例】（ユニット型）シフト記号表'!$C$5:$Y$46,23,FALSE))</f>
        <v>2.9999999999999991</v>
      </c>
      <c r="AO47" s="188">
        <f>IF(AO45="","",VLOOKUP(AO45,'【記載例】（ユニット型）シフト記号表'!$C$5:$Y$46,23,FALSE))</f>
        <v>2.9999999999999991</v>
      </c>
      <c r="AP47" s="197" t="str">
        <f>IF(AP45="","",VLOOKUP(AP45,'【記載例】（ユニット型）シフト記号表'!$C$5:$Y$46,23,FALSE))</f>
        <v>-</v>
      </c>
      <c r="AQ47" s="197">
        <f>IF(AQ45="","",VLOOKUP(AQ45,'【記載例】（ユニット型）シフト記号表'!$C$5:$Y$46,23,FALSE))</f>
        <v>14</v>
      </c>
      <c r="AR47" s="197" t="str">
        <f>IF(AR45="","",VLOOKUP(AR45,'【記載例】（ユニット型）シフト記号表'!$C$5:$Y$46,23,FALSE))</f>
        <v>-</v>
      </c>
      <c r="AS47" s="197">
        <f>IF(AS45="","",VLOOKUP(AS45,'【記載例】（ユニット型）シフト記号表'!$C$5:$Y$46,23,FALSE))</f>
        <v>1.9999999999999991</v>
      </c>
      <c r="AT47" s="197">
        <f>IF(AT45="","",VLOOKUP(AT45,'【記載例】（ユニット型）シフト記号表'!$C$5:$Y$46,23,FALSE))</f>
        <v>1.9999999999999991</v>
      </c>
      <c r="AU47" s="221" t="str">
        <f>IF(AU45="","",VLOOKUP(AU45,'【記載例】（ユニット型）シフト記号表'!$C$5:$Y$46,23,FALSE))</f>
        <v>-</v>
      </c>
      <c r="AV47" s="188">
        <f>IF(AV45="","",VLOOKUP(AV45,'【記載例】（ユニット型）シフト記号表'!$C$5:$Y$46,23,FALSE))</f>
        <v>2.9999999999999991</v>
      </c>
      <c r="AW47" s="197" t="str">
        <f>IF(AW45="","",VLOOKUP(AW45,'【記載例】（ユニット型）シフト記号表'!$C$5:$Y$46,23,FALSE))</f>
        <v>-</v>
      </c>
      <c r="AX47" s="197" t="str">
        <f>IF(AX45="","",VLOOKUP(AX45,'【記載例】（ユニット型）シフト記号表'!$C$5:$Y$46,23,FALSE))</f>
        <v>-</v>
      </c>
      <c r="AY47" s="197">
        <f>IF(AY45="","",VLOOKUP(AY45,'【記載例】（ユニット型）シフト記号表'!$C$5:$Y$46,23,FALSE))</f>
        <v>14</v>
      </c>
      <c r="AZ47" s="197" t="str">
        <f>IF(AZ45="","",VLOOKUP(AZ45,'【記載例】（ユニット型）シフト記号表'!$C$5:$Y$46,23,FALSE))</f>
        <v>-</v>
      </c>
      <c r="BA47" s="197">
        <f>IF(BA45="","",VLOOKUP(BA45,'【記載例】（ユニット型）シフト記号表'!$C$5:$Y$46,23,FALSE))</f>
        <v>1.9999999999999991</v>
      </c>
      <c r="BB47" s="221">
        <f>IF(BB45="","",VLOOKUP(BB45,'【記載例】（ユニット型）シフト記号表'!$C$5:$Y$46,23,FALSE))</f>
        <v>1.9999999999999991</v>
      </c>
      <c r="BC47" s="188" t="str">
        <f>IF(BC45="","",VLOOKUP(BC45,'【記載例】（ユニット型）シフト記号表'!$C$5:$Y$46,23,FALSE))</f>
        <v>-</v>
      </c>
      <c r="BD47" s="197">
        <f>IF(BD45="","",VLOOKUP(BD45,'【記載例】（ユニット型）シフト記号表'!$C$5:$Y$46,23,FALSE))</f>
        <v>14</v>
      </c>
      <c r="BE47" s="245" t="str">
        <f>IF(BE45="","",VLOOKUP(BE45,'【記載例】（ユニット型）シフト記号表'!$C$5:$Y$46,23,FALSE))</f>
        <v/>
      </c>
      <c r="BF47" s="254">
        <f>IF($BI$3="計画",SUM(AA47:BB47),IF($BI$3="実績",SUM(AA47:BE47),""))</f>
        <v>98</v>
      </c>
      <c r="BG47" s="259"/>
      <c r="BH47" s="438">
        <f>IF($BI$3="計画",BF47/4,IF($BI$3="実績",(BF47/($P$10/7)),""))</f>
        <v>22.866666666666667</v>
      </c>
      <c r="BI47" s="444"/>
      <c r="BJ47" s="450"/>
      <c r="BK47" s="410"/>
      <c r="BL47" s="410"/>
      <c r="BM47" s="410"/>
      <c r="BN47" s="457"/>
    </row>
    <row r="48" spans="2:66" ht="20.25" customHeight="1">
      <c r="B48" s="369"/>
      <c r="C48" s="317"/>
      <c r="D48" s="324" t="s">
        <v>120</v>
      </c>
      <c r="E48" s="327"/>
      <c r="F48" s="333"/>
      <c r="G48" s="373"/>
      <c r="H48" s="378"/>
      <c r="I48" s="383"/>
      <c r="J48" s="388"/>
      <c r="K48" s="383"/>
      <c r="L48" s="388"/>
      <c r="M48" s="393"/>
      <c r="N48" s="398"/>
      <c r="O48" s="383"/>
      <c r="P48" s="401"/>
      <c r="Q48" s="401"/>
      <c r="R48" s="378"/>
      <c r="S48" s="408" t="s">
        <v>223</v>
      </c>
      <c r="T48" s="411"/>
      <c r="U48" s="130"/>
      <c r="V48" s="138" t="s">
        <v>44</v>
      </c>
      <c r="W48" s="148"/>
      <c r="X48" s="148"/>
      <c r="Y48" s="161"/>
      <c r="Z48" s="178"/>
      <c r="AA48" s="419" t="s">
        <v>74</v>
      </c>
      <c r="AB48" s="422" t="s">
        <v>41</v>
      </c>
      <c r="AC48" s="422" t="s">
        <v>74</v>
      </c>
      <c r="AD48" s="422" t="s">
        <v>84</v>
      </c>
      <c r="AE48" s="422" t="s">
        <v>81</v>
      </c>
      <c r="AF48" s="422" t="s">
        <v>74</v>
      </c>
      <c r="AG48" s="429" t="s">
        <v>84</v>
      </c>
      <c r="AH48" s="419" t="s">
        <v>84</v>
      </c>
      <c r="AI48" s="422" t="s">
        <v>74</v>
      </c>
      <c r="AJ48" s="422" t="s">
        <v>41</v>
      </c>
      <c r="AK48" s="422" t="s">
        <v>74</v>
      </c>
      <c r="AL48" s="422" t="s">
        <v>84</v>
      </c>
      <c r="AM48" s="422" t="s">
        <v>81</v>
      </c>
      <c r="AN48" s="429" t="s">
        <v>74</v>
      </c>
      <c r="AO48" s="419" t="s">
        <v>84</v>
      </c>
      <c r="AP48" s="422" t="s">
        <v>81</v>
      </c>
      <c r="AQ48" s="422" t="s">
        <v>74</v>
      </c>
      <c r="AR48" s="422" t="s">
        <v>41</v>
      </c>
      <c r="AS48" s="422" t="s">
        <v>74</v>
      </c>
      <c r="AT48" s="422" t="s">
        <v>84</v>
      </c>
      <c r="AU48" s="429" t="s">
        <v>74</v>
      </c>
      <c r="AV48" s="419" t="s">
        <v>74</v>
      </c>
      <c r="AW48" s="422" t="s">
        <v>84</v>
      </c>
      <c r="AX48" s="422" t="s">
        <v>81</v>
      </c>
      <c r="AY48" s="422" t="s">
        <v>74</v>
      </c>
      <c r="AZ48" s="422" t="s">
        <v>41</v>
      </c>
      <c r="BA48" s="422" t="s">
        <v>74</v>
      </c>
      <c r="BB48" s="429" t="s">
        <v>84</v>
      </c>
      <c r="BC48" s="419" t="s">
        <v>84</v>
      </c>
      <c r="BD48" s="422" t="s">
        <v>74</v>
      </c>
      <c r="BE48" s="435"/>
      <c r="BF48" s="255"/>
      <c r="BG48" s="260"/>
      <c r="BH48" s="439"/>
      <c r="BI48" s="445"/>
      <c r="BJ48" s="451"/>
      <c r="BK48" s="411"/>
      <c r="BL48" s="411"/>
      <c r="BM48" s="411"/>
      <c r="BN48" s="458"/>
    </row>
    <row r="49" spans="2:66" ht="20.25" customHeight="1">
      <c r="B49" s="10">
        <f>B46+1</f>
        <v>11</v>
      </c>
      <c r="C49" s="316"/>
      <c r="D49" s="323"/>
      <c r="E49" s="327"/>
      <c r="F49" s="333"/>
      <c r="G49" s="373" t="s">
        <v>175</v>
      </c>
      <c r="H49" s="378"/>
      <c r="I49" s="383"/>
      <c r="J49" s="388"/>
      <c r="K49" s="383"/>
      <c r="L49" s="388"/>
      <c r="M49" s="391" t="s">
        <v>24</v>
      </c>
      <c r="N49" s="396"/>
      <c r="O49" s="383" t="s">
        <v>151</v>
      </c>
      <c r="P49" s="401"/>
      <c r="Q49" s="401"/>
      <c r="R49" s="378"/>
      <c r="S49" s="406"/>
      <c r="T49" s="129"/>
      <c r="U49" s="131"/>
      <c r="V49" s="136" t="s">
        <v>121</v>
      </c>
      <c r="W49" s="145"/>
      <c r="X49" s="145"/>
      <c r="Y49" s="158"/>
      <c r="Z49" s="173"/>
      <c r="AA49" s="187" t="str">
        <f>IF(AA48="","",VLOOKUP(AA48,'【記載例】（ユニット型）シフト記号表'!$C$5:$W$46,21,FALSE))</f>
        <v>-</v>
      </c>
      <c r="AB49" s="196">
        <f>IF(AB48="","",VLOOKUP(AB48,'【記載例】（ユニット型）シフト記号表'!$C$5:$W$46,21,FALSE))</f>
        <v>2</v>
      </c>
      <c r="AC49" s="196" t="str">
        <f>IF(AC48="","",VLOOKUP(AC48,'【記載例】（ユニット型）シフト記号表'!$C$5:$W$46,21,FALSE))</f>
        <v>-</v>
      </c>
      <c r="AD49" s="196">
        <f>IF(AD48="","",VLOOKUP(AD48,'【記載例】（ユニット型）シフト記号表'!$C$5:$W$46,21,FALSE))</f>
        <v>5.0000000000000009</v>
      </c>
      <c r="AE49" s="196">
        <f>IF(AE48="","",VLOOKUP(AE48,'【記載例】（ユニット型）シフト記号表'!$C$5:$W$46,21,FALSE))</f>
        <v>5.9999999999999991</v>
      </c>
      <c r="AF49" s="196" t="str">
        <f>IF(AF48="","",VLOOKUP(AF48,'【記載例】（ユニット型）シフト記号表'!$C$5:$W$46,21,FALSE))</f>
        <v>-</v>
      </c>
      <c r="AG49" s="220">
        <f>IF(AG48="","",VLOOKUP(AG48,'【記載例】（ユニット型）シフト記号表'!$C$5:$W$46,21,FALSE))</f>
        <v>5.0000000000000009</v>
      </c>
      <c r="AH49" s="187">
        <f>IF(AH48="","",VLOOKUP(AH48,'【記載例】（ユニット型）シフト記号表'!$C$5:$W$46,21,FALSE))</f>
        <v>5.0000000000000009</v>
      </c>
      <c r="AI49" s="196" t="str">
        <f>IF(AI48="","",VLOOKUP(AI48,'【記載例】（ユニット型）シフト記号表'!$C$5:$W$46,21,FALSE))</f>
        <v>-</v>
      </c>
      <c r="AJ49" s="196">
        <f>IF(AJ48="","",VLOOKUP(AJ48,'【記載例】（ユニット型）シフト記号表'!$C$5:$W$46,21,FALSE))</f>
        <v>2</v>
      </c>
      <c r="AK49" s="196" t="str">
        <f>IF(AK48="","",VLOOKUP(AK48,'【記載例】（ユニット型）シフト記号表'!$C$5:$W$46,21,FALSE))</f>
        <v>-</v>
      </c>
      <c r="AL49" s="196">
        <f>IF(AL48="","",VLOOKUP(AL48,'【記載例】（ユニット型）シフト記号表'!$C$5:$W$46,21,FALSE))</f>
        <v>5.0000000000000009</v>
      </c>
      <c r="AM49" s="196">
        <f>IF(AM48="","",VLOOKUP(AM48,'【記載例】（ユニット型）シフト記号表'!$C$5:$W$46,21,FALSE))</f>
        <v>5.9999999999999991</v>
      </c>
      <c r="AN49" s="220" t="str">
        <f>IF(AN48="","",VLOOKUP(AN48,'【記載例】（ユニット型）シフト記号表'!$C$5:$W$46,21,FALSE))</f>
        <v>-</v>
      </c>
      <c r="AO49" s="187">
        <f>IF(AO48="","",VLOOKUP(AO48,'【記載例】（ユニット型）シフト記号表'!$C$5:$W$46,21,FALSE))</f>
        <v>5.0000000000000009</v>
      </c>
      <c r="AP49" s="196">
        <f>IF(AP48="","",VLOOKUP(AP48,'【記載例】（ユニット型）シフト記号表'!$C$5:$W$46,21,FALSE))</f>
        <v>5.9999999999999991</v>
      </c>
      <c r="AQ49" s="196" t="str">
        <f>IF(AQ48="","",VLOOKUP(AQ48,'【記載例】（ユニット型）シフト記号表'!$C$5:$W$46,21,FALSE))</f>
        <v>-</v>
      </c>
      <c r="AR49" s="196">
        <f>IF(AR48="","",VLOOKUP(AR48,'【記載例】（ユニット型）シフト記号表'!$C$5:$W$46,21,FALSE))</f>
        <v>2</v>
      </c>
      <c r="AS49" s="196" t="str">
        <f>IF(AS48="","",VLOOKUP(AS48,'【記載例】（ユニット型）シフト記号表'!$C$5:$W$46,21,FALSE))</f>
        <v>-</v>
      </c>
      <c r="AT49" s="196">
        <f>IF(AT48="","",VLOOKUP(AT48,'【記載例】（ユニット型）シフト記号表'!$C$5:$W$46,21,FALSE))</f>
        <v>5.0000000000000009</v>
      </c>
      <c r="AU49" s="220" t="str">
        <f>IF(AU48="","",VLOOKUP(AU48,'【記載例】（ユニット型）シフト記号表'!$C$5:$W$46,21,FALSE))</f>
        <v>-</v>
      </c>
      <c r="AV49" s="187" t="str">
        <f>IF(AV48="","",VLOOKUP(AV48,'【記載例】（ユニット型）シフト記号表'!$C$5:$W$46,21,FALSE))</f>
        <v>-</v>
      </c>
      <c r="AW49" s="196">
        <f>IF(AW48="","",VLOOKUP(AW48,'【記載例】（ユニット型）シフト記号表'!$C$5:$W$46,21,FALSE))</f>
        <v>5.0000000000000009</v>
      </c>
      <c r="AX49" s="196">
        <f>IF(AX48="","",VLOOKUP(AX48,'【記載例】（ユニット型）シフト記号表'!$C$5:$W$46,21,FALSE))</f>
        <v>5.9999999999999991</v>
      </c>
      <c r="AY49" s="196" t="str">
        <f>IF(AY48="","",VLOOKUP(AY48,'【記載例】（ユニット型）シフト記号表'!$C$5:$W$46,21,FALSE))</f>
        <v>-</v>
      </c>
      <c r="AZ49" s="196">
        <f>IF(AZ48="","",VLOOKUP(AZ48,'【記載例】（ユニット型）シフト記号表'!$C$5:$W$46,21,FALSE))</f>
        <v>2</v>
      </c>
      <c r="BA49" s="196" t="str">
        <f>IF(BA48="","",VLOOKUP(BA48,'【記載例】（ユニット型）シフト記号表'!$C$5:$W$46,21,FALSE))</f>
        <v>-</v>
      </c>
      <c r="BB49" s="220">
        <f>IF(BB48="","",VLOOKUP(BB48,'【記載例】（ユニット型）シフト記号表'!$C$5:$W$46,21,FALSE))</f>
        <v>5.0000000000000009</v>
      </c>
      <c r="BC49" s="187">
        <f>IF(BC48="","",VLOOKUP(BC48,'【記載例】（ユニット型）シフト記号表'!$C$5:$W$46,21,FALSE))</f>
        <v>5.0000000000000009</v>
      </c>
      <c r="BD49" s="196" t="str">
        <f>IF(BD48="","",VLOOKUP(BD48,'【記載例】（ユニット型）シフト記号表'!$C$5:$W$46,21,FALSE))</f>
        <v>-</v>
      </c>
      <c r="BE49" s="244" t="str">
        <f>IF(BE48="","",VLOOKUP(BE48,'【記載例】（ユニット型）シフト記号表'!$C$5:$W$46,21,FALSE))</f>
        <v/>
      </c>
      <c r="BF49" s="253">
        <f>IF($BI$3="計画",SUM(AA49:BB49),IF($BI$3="実績",SUM(AA49:BE49),""))</f>
        <v>77</v>
      </c>
      <c r="BG49" s="258"/>
      <c r="BH49" s="437">
        <f>IF($BI$3="計画",BF49/4,IF($BI$3="実績",(BF49/($P$10/7)),""))</f>
        <v>17.966666666666669</v>
      </c>
      <c r="BI49" s="443"/>
      <c r="BJ49" s="449"/>
      <c r="BK49" s="129"/>
      <c r="BL49" s="129"/>
      <c r="BM49" s="129"/>
      <c r="BN49" s="456"/>
    </row>
    <row r="50" spans="2:66" ht="20.25" customHeight="1">
      <c r="B50" s="11"/>
      <c r="C50" s="316"/>
      <c r="D50" s="323"/>
      <c r="E50" s="327"/>
      <c r="F50" s="333"/>
      <c r="G50" s="374"/>
      <c r="H50" s="379"/>
      <c r="I50" s="384" t="str">
        <f>G49</f>
        <v>介護職員</v>
      </c>
      <c r="J50" s="379"/>
      <c r="K50" s="384" t="str">
        <f>M49</f>
        <v>A</v>
      </c>
      <c r="L50" s="379"/>
      <c r="M50" s="392"/>
      <c r="N50" s="397"/>
      <c r="O50" s="384"/>
      <c r="P50" s="402"/>
      <c r="Q50" s="402"/>
      <c r="R50" s="379"/>
      <c r="S50" s="407"/>
      <c r="T50" s="410"/>
      <c r="U50" s="132"/>
      <c r="V50" s="137" t="s">
        <v>162</v>
      </c>
      <c r="W50" s="150"/>
      <c r="X50" s="150"/>
      <c r="Y50" s="163"/>
      <c r="Z50" s="179"/>
      <c r="AA50" s="188" t="str">
        <f>IF(AA48="","",VLOOKUP(AA48,'【記載例】（ユニット型）シフト記号表'!$C$5:$Y$46,23,FALSE))</f>
        <v>-</v>
      </c>
      <c r="AB50" s="197">
        <f>IF(AB48="","",VLOOKUP(AB48,'【記載例】（ユニット型）シフト記号表'!$C$5:$Y$46,23,FALSE))</f>
        <v>14</v>
      </c>
      <c r="AC50" s="197" t="str">
        <f>IF(AC48="","",VLOOKUP(AC48,'【記載例】（ユニット型）シフト記号表'!$C$5:$Y$46,23,FALSE))</f>
        <v>-</v>
      </c>
      <c r="AD50" s="197">
        <f>IF(AD48="","",VLOOKUP(AD48,'【記載例】（ユニット型）シフト記号表'!$C$5:$Y$46,23,FALSE))</f>
        <v>2.9999999999999991</v>
      </c>
      <c r="AE50" s="197">
        <f>IF(AE48="","",VLOOKUP(AE48,'【記載例】（ユニット型）シフト記号表'!$C$5:$Y$46,23,FALSE))</f>
        <v>1.9999999999999991</v>
      </c>
      <c r="AF50" s="197" t="str">
        <f>IF(AF48="","",VLOOKUP(AF48,'【記載例】（ユニット型）シフト記号表'!$C$5:$Y$46,23,FALSE))</f>
        <v>-</v>
      </c>
      <c r="AG50" s="221">
        <f>IF(AG48="","",VLOOKUP(AG48,'【記載例】（ユニット型）シフト記号表'!$C$5:$Y$46,23,FALSE))</f>
        <v>2.9999999999999991</v>
      </c>
      <c r="AH50" s="188">
        <f>IF(AH48="","",VLOOKUP(AH48,'【記載例】（ユニット型）シフト記号表'!$C$5:$Y$46,23,FALSE))</f>
        <v>2.9999999999999991</v>
      </c>
      <c r="AI50" s="197" t="str">
        <f>IF(AI48="","",VLOOKUP(AI48,'【記載例】（ユニット型）シフト記号表'!$C$5:$Y$46,23,FALSE))</f>
        <v>-</v>
      </c>
      <c r="AJ50" s="197">
        <f>IF(AJ48="","",VLOOKUP(AJ48,'【記載例】（ユニット型）シフト記号表'!$C$5:$Y$46,23,FALSE))</f>
        <v>14</v>
      </c>
      <c r="AK50" s="197" t="str">
        <f>IF(AK48="","",VLOOKUP(AK48,'【記載例】（ユニット型）シフト記号表'!$C$5:$Y$46,23,FALSE))</f>
        <v>-</v>
      </c>
      <c r="AL50" s="197">
        <f>IF(AL48="","",VLOOKUP(AL48,'【記載例】（ユニット型）シフト記号表'!$C$5:$Y$46,23,FALSE))</f>
        <v>2.9999999999999991</v>
      </c>
      <c r="AM50" s="197">
        <f>IF(AM48="","",VLOOKUP(AM48,'【記載例】（ユニット型）シフト記号表'!$C$5:$Y$46,23,FALSE))</f>
        <v>1.9999999999999991</v>
      </c>
      <c r="AN50" s="221" t="str">
        <f>IF(AN48="","",VLOOKUP(AN48,'【記載例】（ユニット型）シフト記号表'!$C$5:$Y$46,23,FALSE))</f>
        <v>-</v>
      </c>
      <c r="AO50" s="188">
        <f>IF(AO48="","",VLOOKUP(AO48,'【記載例】（ユニット型）シフト記号表'!$C$5:$Y$46,23,FALSE))</f>
        <v>2.9999999999999991</v>
      </c>
      <c r="AP50" s="197">
        <f>IF(AP48="","",VLOOKUP(AP48,'【記載例】（ユニット型）シフト記号表'!$C$5:$Y$46,23,FALSE))</f>
        <v>1.9999999999999991</v>
      </c>
      <c r="AQ50" s="197" t="str">
        <f>IF(AQ48="","",VLOOKUP(AQ48,'【記載例】（ユニット型）シフト記号表'!$C$5:$Y$46,23,FALSE))</f>
        <v>-</v>
      </c>
      <c r="AR50" s="197">
        <f>IF(AR48="","",VLOOKUP(AR48,'【記載例】（ユニット型）シフト記号表'!$C$5:$Y$46,23,FALSE))</f>
        <v>14</v>
      </c>
      <c r="AS50" s="197" t="str">
        <f>IF(AS48="","",VLOOKUP(AS48,'【記載例】（ユニット型）シフト記号表'!$C$5:$Y$46,23,FALSE))</f>
        <v>-</v>
      </c>
      <c r="AT50" s="197">
        <f>IF(AT48="","",VLOOKUP(AT48,'【記載例】（ユニット型）シフト記号表'!$C$5:$Y$46,23,FALSE))</f>
        <v>2.9999999999999991</v>
      </c>
      <c r="AU50" s="221" t="str">
        <f>IF(AU48="","",VLOOKUP(AU48,'【記載例】（ユニット型）シフト記号表'!$C$5:$Y$46,23,FALSE))</f>
        <v>-</v>
      </c>
      <c r="AV50" s="188" t="str">
        <f>IF(AV48="","",VLOOKUP(AV48,'【記載例】（ユニット型）シフト記号表'!$C$5:$Y$46,23,FALSE))</f>
        <v>-</v>
      </c>
      <c r="AW50" s="197">
        <f>IF(AW48="","",VLOOKUP(AW48,'【記載例】（ユニット型）シフト記号表'!$C$5:$Y$46,23,FALSE))</f>
        <v>2.9999999999999991</v>
      </c>
      <c r="AX50" s="197">
        <f>IF(AX48="","",VLOOKUP(AX48,'【記載例】（ユニット型）シフト記号表'!$C$5:$Y$46,23,FALSE))</f>
        <v>1.9999999999999991</v>
      </c>
      <c r="AY50" s="197" t="str">
        <f>IF(AY48="","",VLOOKUP(AY48,'【記載例】（ユニット型）シフト記号表'!$C$5:$Y$46,23,FALSE))</f>
        <v>-</v>
      </c>
      <c r="AZ50" s="197">
        <f>IF(AZ48="","",VLOOKUP(AZ48,'【記載例】（ユニット型）シフト記号表'!$C$5:$Y$46,23,FALSE))</f>
        <v>14</v>
      </c>
      <c r="BA50" s="197" t="str">
        <f>IF(BA48="","",VLOOKUP(BA48,'【記載例】（ユニット型）シフト記号表'!$C$5:$Y$46,23,FALSE))</f>
        <v>-</v>
      </c>
      <c r="BB50" s="221">
        <f>IF(BB48="","",VLOOKUP(BB48,'【記載例】（ユニット型）シフト記号表'!$C$5:$Y$46,23,FALSE))</f>
        <v>2.9999999999999991</v>
      </c>
      <c r="BC50" s="188">
        <f>IF(BC48="","",VLOOKUP(BC48,'【記載例】（ユニット型）シフト記号表'!$C$5:$Y$46,23,FALSE))</f>
        <v>2.9999999999999991</v>
      </c>
      <c r="BD50" s="197" t="str">
        <f>IF(BD48="","",VLOOKUP(BD48,'【記載例】（ユニット型）シフト記号表'!$C$5:$Y$46,23,FALSE))</f>
        <v>-</v>
      </c>
      <c r="BE50" s="245" t="str">
        <f>IF(BE48="","",VLOOKUP(BE48,'【記載例】（ユニット型）シフト記号表'!$C$5:$Y$46,23,FALSE))</f>
        <v/>
      </c>
      <c r="BF50" s="254">
        <f>IF($BI$3="計画",SUM(AA50:BB50),IF($BI$3="実績",SUM(AA50:BE50),""))</f>
        <v>91</v>
      </c>
      <c r="BG50" s="259"/>
      <c r="BH50" s="438">
        <f>IF($BI$3="計画",BF50/4,IF($BI$3="実績",(BF50/($P$10/7)),""))</f>
        <v>21.233333333333334</v>
      </c>
      <c r="BI50" s="444"/>
      <c r="BJ50" s="450"/>
      <c r="BK50" s="410"/>
      <c r="BL50" s="410"/>
      <c r="BM50" s="410"/>
      <c r="BN50" s="457"/>
    </row>
    <row r="51" spans="2:66" ht="20.25" customHeight="1">
      <c r="B51" s="369"/>
      <c r="C51" s="317"/>
      <c r="D51" s="324" t="s">
        <v>120</v>
      </c>
      <c r="E51" s="327"/>
      <c r="F51" s="333"/>
      <c r="G51" s="373"/>
      <c r="H51" s="378"/>
      <c r="I51" s="383"/>
      <c r="J51" s="388"/>
      <c r="K51" s="383"/>
      <c r="L51" s="388"/>
      <c r="M51" s="393"/>
      <c r="N51" s="398"/>
      <c r="O51" s="383"/>
      <c r="P51" s="401"/>
      <c r="Q51" s="401"/>
      <c r="R51" s="378"/>
      <c r="S51" s="408" t="s">
        <v>224</v>
      </c>
      <c r="T51" s="411"/>
      <c r="U51" s="130"/>
      <c r="V51" s="138" t="s">
        <v>44</v>
      </c>
      <c r="W51" s="148"/>
      <c r="X51" s="148"/>
      <c r="Y51" s="161"/>
      <c r="Z51" s="178"/>
      <c r="AA51" s="419" t="s">
        <v>84</v>
      </c>
      <c r="AB51" s="422" t="s">
        <v>74</v>
      </c>
      <c r="AC51" s="422" t="s">
        <v>41</v>
      </c>
      <c r="AD51" s="422" t="s">
        <v>74</v>
      </c>
      <c r="AE51" s="422" t="s">
        <v>84</v>
      </c>
      <c r="AF51" s="422" t="s">
        <v>81</v>
      </c>
      <c r="AG51" s="429" t="s">
        <v>74</v>
      </c>
      <c r="AH51" s="419" t="s">
        <v>81</v>
      </c>
      <c r="AI51" s="422" t="s">
        <v>84</v>
      </c>
      <c r="AJ51" s="422" t="s">
        <v>74</v>
      </c>
      <c r="AK51" s="422" t="s">
        <v>41</v>
      </c>
      <c r="AL51" s="422" t="s">
        <v>74</v>
      </c>
      <c r="AM51" s="422" t="s">
        <v>84</v>
      </c>
      <c r="AN51" s="429" t="s">
        <v>74</v>
      </c>
      <c r="AO51" s="419" t="s">
        <v>81</v>
      </c>
      <c r="AP51" s="422" t="s">
        <v>84</v>
      </c>
      <c r="AQ51" s="422" t="s">
        <v>74</v>
      </c>
      <c r="AR51" s="422" t="s">
        <v>74</v>
      </c>
      <c r="AS51" s="422" t="s">
        <v>41</v>
      </c>
      <c r="AT51" s="429" t="s">
        <v>74</v>
      </c>
      <c r="AU51" s="429" t="s">
        <v>81</v>
      </c>
      <c r="AV51" s="419" t="s">
        <v>81</v>
      </c>
      <c r="AW51" s="422" t="s">
        <v>74</v>
      </c>
      <c r="AX51" s="422" t="s">
        <v>84</v>
      </c>
      <c r="AY51" s="422" t="s">
        <v>81</v>
      </c>
      <c r="AZ51" s="422" t="s">
        <v>74</v>
      </c>
      <c r="BA51" s="422" t="s">
        <v>41</v>
      </c>
      <c r="BB51" s="429" t="s">
        <v>74</v>
      </c>
      <c r="BC51" s="419" t="s">
        <v>81</v>
      </c>
      <c r="BD51" s="422" t="s">
        <v>84</v>
      </c>
      <c r="BE51" s="435"/>
      <c r="BF51" s="255"/>
      <c r="BG51" s="260"/>
      <c r="BH51" s="439"/>
      <c r="BI51" s="445"/>
      <c r="BJ51" s="451"/>
      <c r="BK51" s="411"/>
      <c r="BL51" s="411"/>
      <c r="BM51" s="411"/>
      <c r="BN51" s="458"/>
    </row>
    <row r="52" spans="2:66" ht="20.25" customHeight="1">
      <c r="B52" s="10">
        <f>B49+1</f>
        <v>12</v>
      </c>
      <c r="C52" s="316"/>
      <c r="D52" s="323"/>
      <c r="E52" s="327"/>
      <c r="F52" s="333"/>
      <c r="G52" s="373" t="s">
        <v>175</v>
      </c>
      <c r="H52" s="378"/>
      <c r="I52" s="383"/>
      <c r="J52" s="388"/>
      <c r="K52" s="383"/>
      <c r="L52" s="388"/>
      <c r="M52" s="391" t="s">
        <v>24</v>
      </c>
      <c r="N52" s="396"/>
      <c r="O52" s="383" t="s">
        <v>151</v>
      </c>
      <c r="P52" s="401"/>
      <c r="Q52" s="401"/>
      <c r="R52" s="378"/>
      <c r="S52" s="406"/>
      <c r="T52" s="129"/>
      <c r="U52" s="131"/>
      <c r="V52" s="136" t="s">
        <v>121</v>
      </c>
      <c r="W52" s="145"/>
      <c r="X52" s="145"/>
      <c r="Y52" s="158"/>
      <c r="Z52" s="173"/>
      <c r="AA52" s="187">
        <f>IF(AA51="","",VLOOKUP(AA51,'【記載例】（ユニット型）シフト記号表'!$C$5:$W$46,21,FALSE))</f>
        <v>5.0000000000000009</v>
      </c>
      <c r="AB52" s="196" t="str">
        <f>IF(AB51="","",VLOOKUP(AB51,'【記載例】（ユニット型）シフト記号表'!$C$5:$W$46,21,FALSE))</f>
        <v>-</v>
      </c>
      <c r="AC52" s="196">
        <f>IF(AC51="","",VLOOKUP(AC51,'【記載例】（ユニット型）シフト記号表'!$C$5:$W$46,21,FALSE))</f>
        <v>2</v>
      </c>
      <c r="AD52" s="196" t="str">
        <f>IF(AD51="","",VLOOKUP(AD51,'【記載例】（ユニット型）シフト記号表'!$C$5:$W$46,21,FALSE))</f>
        <v>-</v>
      </c>
      <c r="AE52" s="196">
        <f>IF(AE51="","",VLOOKUP(AE51,'【記載例】（ユニット型）シフト記号表'!$C$5:$W$46,21,FALSE))</f>
        <v>5.0000000000000009</v>
      </c>
      <c r="AF52" s="196">
        <f>IF(AF51="","",VLOOKUP(AF51,'【記載例】（ユニット型）シフト記号表'!$C$5:$W$46,21,FALSE))</f>
        <v>5.9999999999999991</v>
      </c>
      <c r="AG52" s="220" t="str">
        <f>IF(AG51="","",VLOOKUP(AG51,'【記載例】（ユニット型）シフト記号表'!$C$5:$W$46,21,FALSE))</f>
        <v>-</v>
      </c>
      <c r="AH52" s="187">
        <f>IF(AH51="","",VLOOKUP(AH51,'【記載例】（ユニット型）シフト記号表'!$C$5:$W$46,21,FALSE))</f>
        <v>5.9999999999999991</v>
      </c>
      <c r="AI52" s="196">
        <f>IF(AI51="","",VLOOKUP(AI51,'【記載例】（ユニット型）シフト記号表'!$C$5:$W$46,21,FALSE))</f>
        <v>5.0000000000000009</v>
      </c>
      <c r="AJ52" s="196" t="str">
        <f>IF(AJ51="","",VLOOKUP(AJ51,'【記載例】（ユニット型）シフト記号表'!$C$5:$W$46,21,FALSE))</f>
        <v>-</v>
      </c>
      <c r="AK52" s="196">
        <f>IF(AK51="","",VLOOKUP(AK51,'【記載例】（ユニット型）シフト記号表'!$C$5:$W$46,21,FALSE))</f>
        <v>2</v>
      </c>
      <c r="AL52" s="196" t="str">
        <f>IF(AL51="","",VLOOKUP(AL51,'【記載例】（ユニット型）シフト記号表'!$C$5:$W$46,21,FALSE))</f>
        <v>-</v>
      </c>
      <c r="AM52" s="196">
        <f>IF(AM51="","",VLOOKUP(AM51,'【記載例】（ユニット型）シフト記号表'!$C$5:$W$46,21,FALSE))</f>
        <v>5.0000000000000009</v>
      </c>
      <c r="AN52" s="220" t="str">
        <f>IF(AN51="","",VLOOKUP(AN51,'【記載例】（ユニット型）シフト記号表'!$C$5:$W$46,21,FALSE))</f>
        <v>-</v>
      </c>
      <c r="AO52" s="187">
        <f>IF(AO51="","",VLOOKUP(AO51,'【記載例】（ユニット型）シフト記号表'!$C$5:$W$46,21,FALSE))</f>
        <v>5.9999999999999991</v>
      </c>
      <c r="AP52" s="196">
        <f>IF(AP51="","",VLOOKUP(AP51,'【記載例】（ユニット型）シフト記号表'!$C$5:$W$46,21,FALSE))</f>
        <v>5.0000000000000009</v>
      </c>
      <c r="AQ52" s="196" t="str">
        <f>IF(AQ51="","",VLOOKUP(AQ51,'【記載例】（ユニット型）シフト記号表'!$C$5:$W$46,21,FALSE))</f>
        <v>-</v>
      </c>
      <c r="AR52" s="196" t="str">
        <f>IF(AR51="","",VLOOKUP(AR51,'【記載例】（ユニット型）シフト記号表'!$C$5:$W$46,21,FALSE))</f>
        <v>-</v>
      </c>
      <c r="AS52" s="196">
        <f>IF(AS51="","",VLOOKUP(AS51,'【記載例】（ユニット型）シフト記号表'!$C$5:$W$46,21,FALSE))</f>
        <v>2</v>
      </c>
      <c r="AT52" s="196" t="str">
        <f>IF(AT51="","",VLOOKUP(AT51,'【記載例】（ユニット型）シフト記号表'!$C$5:$W$46,21,FALSE))</f>
        <v>-</v>
      </c>
      <c r="AU52" s="220">
        <f>IF(AU51="","",VLOOKUP(AU51,'【記載例】（ユニット型）シフト記号表'!$C$5:$W$46,21,FALSE))</f>
        <v>5.9999999999999991</v>
      </c>
      <c r="AV52" s="187">
        <f>IF(AV51="","",VLOOKUP(AV51,'【記載例】（ユニット型）シフト記号表'!$C$5:$W$46,21,FALSE))</f>
        <v>5.9999999999999991</v>
      </c>
      <c r="AW52" s="196" t="str">
        <f>IF(AW51="","",VLOOKUP(AW51,'【記載例】（ユニット型）シフト記号表'!$C$5:$W$46,21,FALSE))</f>
        <v>-</v>
      </c>
      <c r="AX52" s="196">
        <f>IF(AX51="","",VLOOKUP(AX51,'【記載例】（ユニット型）シフト記号表'!$C$5:$W$46,21,FALSE))</f>
        <v>5.0000000000000009</v>
      </c>
      <c r="AY52" s="196">
        <f>IF(AY51="","",VLOOKUP(AY51,'【記載例】（ユニット型）シフト記号表'!$C$5:$W$46,21,FALSE))</f>
        <v>5.9999999999999991</v>
      </c>
      <c r="AZ52" s="196" t="str">
        <f>IF(AZ51="","",VLOOKUP(AZ51,'【記載例】（ユニット型）シフト記号表'!$C$5:$W$46,21,FALSE))</f>
        <v>-</v>
      </c>
      <c r="BA52" s="196">
        <f>IF(BA51="","",VLOOKUP(BA51,'【記載例】（ユニット型）シフト記号表'!$C$5:$W$46,21,FALSE))</f>
        <v>2</v>
      </c>
      <c r="BB52" s="220" t="str">
        <f>IF(BB51="","",VLOOKUP(BB51,'【記載例】（ユニット型）シフト記号表'!$C$5:$W$46,21,FALSE))</f>
        <v>-</v>
      </c>
      <c r="BC52" s="187">
        <f>IF(BC51="","",VLOOKUP(BC51,'【記載例】（ユニット型）シフト記号表'!$C$5:$W$46,21,FALSE))</f>
        <v>5.9999999999999991</v>
      </c>
      <c r="BD52" s="196">
        <f>IF(BD51="","",VLOOKUP(BD51,'【記載例】（ユニット型）シフト記号表'!$C$5:$W$46,21,FALSE))</f>
        <v>5.0000000000000009</v>
      </c>
      <c r="BE52" s="244" t="str">
        <f>IF(BE51="","",VLOOKUP(BE51,'【記載例】（ユニット型）シフト記号表'!$C$5:$W$46,21,FALSE))</f>
        <v/>
      </c>
      <c r="BF52" s="253">
        <f>IF($BI$3="計画",SUM(AA52:BB52),IF($BI$3="実績",SUM(AA52:BE52),""))</f>
        <v>85</v>
      </c>
      <c r="BG52" s="258"/>
      <c r="BH52" s="437">
        <f>IF($BI$3="計画",BF52/4,IF($BI$3="実績",(BF52/($P$10/7)),""))</f>
        <v>19.833333333333332</v>
      </c>
      <c r="BI52" s="443"/>
      <c r="BJ52" s="449"/>
      <c r="BK52" s="129"/>
      <c r="BL52" s="129"/>
      <c r="BM52" s="129"/>
      <c r="BN52" s="456"/>
    </row>
    <row r="53" spans="2:66" ht="20.25" customHeight="1">
      <c r="B53" s="11"/>
      <c r="C53" s="316"/>
      <c r="D53" s="323"/>
      <c r="E53" s="327"/>
      <c r="F53" s="333"/>
      <c r="G53" s="374"/>
      <c r="H53" s="379"/>
      <c r="I53" s="384" t="str">
        <f>G52</f>
        <v>介護職員</v>
      </c>
      <c r="J53" s="379"/>
      <c r="K53" s="384" t="str">
        <f>M52</f>
        <v>A</v>
      </c>
      <c r="L53" s="379"/>
      <c r="M53" s="392"/>
      <c r="N53" s="397"/>
      <c r="O53" s="384"/>
      <c r="P53" s="402"/>
      <c r="Q53" s="402"/>
      <c r="R53" s="379"/>
      <c r="S53" s="407"/>
      <c r="T53" s="410"/>
      <c r="U53" s="132"/>
      <c r="V53" s="137" t="s">
        <v>162</v>
      </c>
      <c r="W53" s="150"/>
      <c r="X53" s="150"/>
      <c r="Y53" s="163"/>
      <c r="Z53" s="179"/>
      <c r="AA53" s="188">
        <f>IF(AA51="","",VLOOKUP(AA51,'【記載例】（ユニット型）シフト記号表'!$C$5:$Y$46,23,FALSE))</f>
        <v>2.9999999999999991</v>
      </c>
      <c r="AB53" s="197" t="str">
        <f>IF(AB51="","",VLOOKUP(AB51,'【記載例】（ユニット型）シフト記号表'!$C$5:$Y$46,23,FALSE))</f>
        <v>-</v>
      </c>
      <c r="AC53" s="197">
        <f>IF(AC51="","",VLOOKUP(AC51,'【記載例】（ユニット型）シフト記号表'!$C$5:$Y$46,23,FALSE))</f>
        <v>14</v>
      </c>
      <c r="AD53" s="197" t="str">
        <f>IF(AD51="","",VLOOKUP(AD51,'【記載例】（ユニット型）シフト記号表'!$C$5:$Y$46,23,FALSE))</f>
        <v>-</v>
      </c>
      <c r="AE53" s="197">
        <f>IF(AE51="","",VLOOKUP(AE51,'【記載例】（ユニット型）シフト記号表'!$C$5:$Y$46,23,FALSE))</f>
        <v>2.9999999999999991</v>
      </c>
      <c r="AF53" s="197">
        <f>IF(AF51="","",VLOOKUP(AF51,'【記載例】（ユニット型）シフト記号表'!$C$5:$Y$46,23,FALSE))</f>
        <v>1.9999999999999991</v>
      </c>
      <c r="AG53" s="221" t="str">
        <f>IF(AG51="","",VLOOKUP(AG51,'【記載例】（ユニット型）シフト記号表'!$C$5:$Y$46,23,FALSE))</f>
        <v>-</v>
      </c>
      <c r="AH53" s="188">
        <f>IF(AH51="","",VLOOKUP(AH51,'【記載例】（ユニット型）シフト記号表'!$C$5:$Y$46,23,FALSE))</f>
        <v>1.9999999999999991</v>
      </c>
      <c r="AI53" s="197">
        <f>IF(AI51="","",VLOOKUP(AI51,'【記載例】（ユニット型）シフト記号表'!$C$5:$Y$46,23,FALSE))</f>
        <v>2.9999999999999991</v>
      </c>
      <c r="AJ53" s="197" t="str">
        <f>IF(AJ51="","",VLOOKUP(AJ51,'【記載例】（ユニット型）シフト記号表'!$C$5:$Y$46,23,FALSE))</f>
        <v>-</v>
      </c>
      <c r="AK53" s="197">
        <f>IF(AK51="","",VLOOKUP(AK51,'【記載例】（ユニット型）シフト記号表'!$C$5:$Y$46,23,FALSE))</f>
        <v>14</v>
      </c>
      <c r="AL53" s="197" t="str">
        <f>IF(AL51="","",VLOOKUP(AL51,'【記載例】（ユニット型）シフト記号表'!$C$5:$Y$46,23,FALSE))</f>
        <v>-</v>
      </c>
      <c r="AM53" s="197">
        <f>IF(AM51="","",VLOOKUP(AM51,'【記載例】（ユニット型）シフト記号表'!$C$5:$Y$46,23,FALSE))</f>
        <v>2.9999999999999991</v>
      </c>
      <c r="AN53" s="221" t="str">
        <f>IF(AN51="","",VLOOKUP(AN51,'【記載例】（ユニット型）シフト記号表'!$C$5:$Y$46,23,FALSE))</f>
        <v>-</v>
      </c>
      <c r="AO53" s="188">
        <f>IF(AO51="","",VLOOKUP(AO51,'【記載例】（ユニット型）シフト記号表'!$C$5:$Y$46,23,FALSE))</f>
        <v>1.9999999999999991</v>
      </c>
      <c r="AP53" s="197">
        <f>IF(AP51="","",VLOOKUP(AP51,'【記載例】（ユニット型）シフト記号表'!$C$5:$Y$46,23,FALSE))</f>
        <v>2.9999999999999991</v>
      </c>
      <c r="AQ53" s="197" t="str">
        <f>IF(AQ51="","",VLOOKUP(AQ51,'【記載例】（ユニット型）シフト記号表'!$C$5:$Y$46,23,FALSE))</f>
        <v>-</v>
      </c>
      <c r="AR53" s="197" t="str">
        <f>IF(AR51="","",VLOOKUP(AR51,'【記載例】（ユニット型）シフト記号表'!$C$5:$Y$46,23,FALSE))</f>
        <v>-</v>
      </c>
      <c r="AS53" s="197">
        <f>IF(AS51="","",VLOOKUP(AS51,'【記載例】（ユニット型）シフト記号表'!$C$5:$Y$46,23,FALSE))</f>
        <v>14</v>
      </c>
      <c r="AT53" s="197" t="str">
        <f>IF(AT51="","",VLOOKUP(AT51,'【記載例】（ユニット型）シフト記号表'!$C$5:$Y$46,23,FALSE))</f>
        <v>-</v>
      </c>
      <c r="AU53" s="221">
        <f>IF(AU51="","",VLOOKUP(AU51,'【記載例】（ユニット型）シフト記号表'!$C$5:$Y$46,23,FALSE))</f>
        <v>1.9999999999999991</v>
      </c>
      <c r="AV53" s="188">
        <f>IF(AV51="","",VLOOKUP(AV51,'【記載例】（ユニット型）シフト記号表'!$C$5:$Y$46,23,FALSE))</f>
        <v>1.9999999999999991</v>
      </c>
      <c r="AW53" s="197" t="str">
        <f>IF(AW51="","",VLOOKUP(AW51,'【記載例】（ユニット型）シフト記号表'!$C$5:$Y$46,23,FALSE))</f>
        <v>-</v>
      </c>
      <c r="AX53" s="197">
        <f>IF(AX51="","",VLOOKUP(AX51,'【記載例】（ユニット型）シフト記号表'!$C$5:$Y$46,23,FALSE))</f>
        <v>2.9999999999999991</v>
      </c>
      <c r="AY53" s="197">
        <f>IF(AY51="","",VLOOKUP(AY51,'【記載例】（ユニット型）シフト記号表'!$C$5:$Y$46,23,FALSE))</f>
        <v>1.9999999999999991</v>
      </c>
      <c r="AZ53" s="197" t="str">
        <f>IF(AZ51="","",VLOOKUP(AZ51,'【記載例】（ユニット型）シフト記号表'!$C$5:$Y$46,23,FALSE))</f>
        <v>-</v>
      </c>
      <c r="BA53" s="197">
        <f>IF(BA51="","",VLOOKUP(BA51,'【記載例】（ユニット型）シフト記号表'!$C$5:$Y$46,23,FALSE))</f>
        <v>14</v>
      </c>
      <c r="BB53" s="221" t="str">
        <f>IF(BB51="","",VLOOKUP(BB51,'【記載例】（ユニット型）シフト記号表'!$C$5:$Y$46,23,FALSE))</f>
        <v>-</v>
      </c>
      <c r="BC53" s="188">
        <f>IF(BC51="","",VLOOKUP(BC51,'【記載例】（ユニット型）シフト記号表'!$C$5:$Y$46,23,FALSE))</f>
        <v>1.9999999999999991</v>
      </c>
      <c r="BD53" s="197">
        <f>IF(BD51="","",VLOOKUP(BD51,'【記載例】（ユニット型）シフト記号表'!$C$5:$Y$46,23,FALSE))</f>
        <v>2.9999999999999991</v>
      </c>
      <c r="BE53" s="245" t="str">
        <f>IF(BE51="","",VLOOKUP(BE51,'【記載例】（ユニット型）シフト記号表'!$C$5:$Y$46,23,FALSE))</f>
        <v/>
      </c>
      <c r="BF53" s="254">
        <f>IF($BI$3="計画",SUM(AA53:BB53),IF($BI$3="実績",SUM(AA53:BE53),""))</f>
        <v>91</v>
      </c>
      <c r="BG53" s="259"/>
      <c r="BH53" s="438">
        <f>IF($BI$3="計画",BF53/4,IF($BI$3="実績",(BF53/($P$10/7)),""))</f>
        <v>21.233333333333334</v>
      </c>
      <c r="BI53" s="444"/>
      <c r="BJ53" s="450"/>
      <c r="BK53" s="410"/>
      <c r="BL53" s="410"/>
      <c r="BM53" s="410"/>
      <c r="BN53" s="457"/>
    </row>
    <row r="54" spans="2:66" ht="20.25" customHeight="1">
      <c r="B54" s="369"/>
      <c r="C54" s="317"/>
      <c r="D54" s="324" t="s">
        <v>120</v>
      </c>
      <c r="E54" s="327"/>
      <c r="F54" s="333"/>
      <c r="G54" s="373"/>
      <c r="H54" s="378"/>
      <c r="I54" s="383"/>
      <c r="J54" s="388"/>
      <c r="K54" s="383"/>
      <c r="L54" s="388"/>
      <c r="M54" s="393"/>
      <c r="N54" s="398"/>
      <c r="O54" s="383"/>
      <c r="P54" s="401"/>
      <c r="Q54" s="401"/>
      <c r="R54" s="378"/>
      <c r="S54" s="408" t="s">
        <v>103</v>
      </c>
      <c r="T54" s="411"/>
      <c r="U54" s="130"/>
      <c r="V54" s="138" t="s">
        <v>44</v>
      </c>
      <c r="W54" s="148"/>
      <c r="X54" s="148"/>
      <c r="Y54" s="161"/>
      <c r="Z54" s="178"/>
      <c r="AA54" s="419" t="s">
        <v>81</v>
      </c>
      <c r="AB54" s="422" t="s">
        <v>84</v>
      </c>
      <c r="AC54" s="422" t="s">
        <v>74</v>
      </c>
      <c r="AD54" s="422" t="s">
        <v>41</v>
      </c>
      <c r="AE54" s="422" t="s">
        <v>74</v>
      </c>
      <c r="AF54" s="422" t="s">
        <v>74</v>
      </c>
      <c r="AG54" s="429" t="s">
        <v>81</v>
      </c>
      <c r="AH54" s="419" t="s">
        <v>84</v>
      </c>
      <c r="AI54" s="422" t="s">
        <v>84</v>
      </c>
      <c r="AJ54" s="422" t="s">
        <v>81</v>
      </c>
      <c r="AK54" s="422" t="s">
        <v>74</v>
      </c>
      <c r="AL54" s="422" t="s">
        <v>41</v>
      </c>
      <c r="AM54" s="422" t="s">
        <v>74</v>
      </c>
      <c r="AN54" s="429" t="s">
        <v>74</v>
      </c>
      <c r="AO54" s="419" t="s">
        <v>84</v>
      </c>
      <c r="AP54" s="422" t="s">
        <v>74</v>
      </c>
      <c r="AQ54" s="422" t="s">
        <v>84</v>
      </c>
      <c r="AR54" s="422" t="s">
        <v>84</v>
      </c>
      <c r="AS54" s="422" t="s">
        <v>74</v>
      </c>
      <c r="AT54" s="422" t="s">
        <v>41</v>
      </c>
      <c r="AU54" s="429" t="s">
        <v>74</v>
      </c>
      <c r="AV54" s="419" t="s">
        <v>84</v>
      </c>
      <c r="AW54" s="422" t="s">
        <v>81</v>
      </c>
      <c r="AX54" s="422" t="s">
        <v>74</v>
      </c>
      <c r="AY54" s="422" t="s">
        <v>84</v>
      </c>
      <c r="AZ54" s="422" t="s">
        <v>74</v>
      </c>
      <c r="BA54" s="422" t="s">
        <v>74</v>
      </c>
      <c r="BB54" s="429" t="s">
        <v>41</v>
      </c>
      <c r="BC54" s="419" t="s">
        <v>84</v>
      </c>
      <c r="BD54" s="422" t="s">
        <v>84</v>
      </c>
      <c r="BE54" s="435"/>
      <c r="BF54" s="255"/>
      <c r="BG54" s="260"/>
      <c r="BH54" s="439"/>
      <c r="BI54" s="445"/>
      <c r="BJ54" s="451"/>
      <c r="BK54" s="411"/>
      <c r="BL54" s="411"/>
      <c r="BM54" s="411"/>
      <c r="BN54" s="458"/>
    </row>
    <row r="55" spans="2:66" ht="20.25" customHeight="1">
      <c r="B55" s="10">
        <f>B52+1</f>
        <v>13</v>
      </c>
      <c r="C55" s="316"/>
      <c r="D55" s="323"/>
      <c r="E55" s="327"/>
      <c r="F55" s="333"/>
      <c r="G55" s="373" t="s">
        <v>175</v>
      </c>
      <c r="H55" s="378"/>
      <c r="I55" s="383"/>
      <c r="J55" s="388"/>
      <c r="K55" s="383"/>
      <c r="L55" s="388"/>
      <c r="M55" s="391" t="s">
        <v>24</v>
      </c>
      <c r="N55" s="396"/>
      <c r="O55" s="383" t="s">
        <v>151</v>
      </c>
      <c r="P55" s="401"/>
      <c r="Q55" s="401"/>
      <c r="R55" s="378"/>
      <c r="S55" s="406"/>
      <c r="T55" s="129"/>
      <c r="U55" s="131"/>
      <c r="V55" s="136" t="s">
        <v>121</v>
      </c>
      <c r="W55" s="145"/>
      <c r="X55" s="145"/>
      <c r="Y55" s="158"/>
      <c r="Z55" s="173"/>
      <c r="AA55" s="187">
        <f>IF(AA54="","",VLOOKUP(AA54,'【記載例】（ユニット型）シフト記号表'!$C$5:$W$46,21,FALSE))</f>
        <v>5.9999999999999991</v>
      </c>
      <c r="AB55" s="196">
        <f>IF(AB54="","",VLOOKUP(AB54,'【記載例】（ユニット型）シフト記号表'!$C$5:$W$46,21,FALSE))</f>
        <v>5.0000000000000009</v>
      </c>
      <c r="AC55" s="196" t="str">
        <f>IF(AC54="","",VLOOKUP(AC54,'【記載例】（ユニット型）シフト記号表'!$C$5:$W$46,21,FALSE))</f>
        <v>-</v>
      </c>
      <c r="AD55" s="196">
        <f>IF(AD54="","",VLOOKUP(AD54,'【記載例】（ユニット型）シフト記号表'!$C$5:$W$46,21,FALSE))</f>
        <v>2</v>
      </c>
      <c r="AE55" s="196" t="str">
        <f>IF(AE54="","",VLOOKUP(AE54,'【記載例】（ユニット型）シフト記号表'!$C$5:$W$46,21,FALSE))</f>
        <v>-</v>
      </c>
      <c r="AF55" s="196" t="str">
        <f>IF(AF54="","",VLOOKUP(AF54,'【記載例】（ユニット型）シフト記号表'!$C$5:$W$46,21,FALSE))</f>
        <v>-</v>
      </c>
      <c r="AG55" s="220">
        <f>IF(AG54="","",VLOOKUP(AG54,'【記載例】（ユニット型）シフト記号表'!$C$5:$W$46,21,FALSE))</f>
        <v>5.9999999999999991</v>
      </c>
      <c r="AH55" s="187">
        <f>IF(AH54="","",VLOOKUP(AH54,'【記載例】（ユニット型）シフト記号表'!$C$5:$W$46,21,FALSE))</f>
        <v>5.0000000000000009</v>
      </c>
      <c r="AI55" s="196">
        <f>IF(AI54="","",VLOOKUP(AI54,'【記載例】（ユニット型）シフト記号表'!$C$5:$W$46,21,FALSE))</f>
        <v>5.0000000000000009</v>
      </c>
      <c r="AJ55" s="196">
        <f>IF(AJ54="","",VLOOKUP(AJ54,'【記載例】（ユニット型）シフト記号表'!$C$5:$W$46,21,FALSE))</f>
        <v>5.9999999999999991</v>
      </c>
      <c r="AK55" s="196" t="str">
        <f>IF(AK54="","",VLOOKUP(AK54,'【記載例】（ユニット型）シフト記号表'!$C$5:$W$46,21,FALSE))</f>
        <v>-</v>
      </c>
      <c r="AL55" s="196">
        <f>IF(AL54="","",VLOOKUP(AL54,'【記載例】（ユニット型）シフト記号表'!$C$5:$W$46,21,FALSE))</f>
        <v>2</v>
      </c>
      <c r="AM55" s="196" t="str">
        <f>IF(AM54="","",VLOOKUP(AM54,'【記載例】（ユニット型）シフト記号表'!$C$5:$W$46,21,FALSE))</f>
        <v>-</v>
      </c>
      <c r="AN55" s="220" t="str">
        <f>IF(AN54="","",VLOOKUP(AN54,'【記載例】（ユニット型）シフト記号表'!$C$5:$W$46,21,FALSE))</f>
        <v>-</v>
      </c>
      <c r="AO55" s="187">
        <f>IF(AO54="","",VLOOKUP(AO54,'【記載例】（ユニット型）シフト記号表'!$C$5:$W$46,21,FALSE))</f>
        <v>5.0000000000000009</v>
      </c>
      <c r="AP55" s="196" t="str">
        <f>IF(AP54="","",VLOOKUP(AP54,'【記載例】（ユニット型）シフト記号表'!$C$5:$W$46,21,FALSE))</f>
        <v>-</v>
      </c>
      <c r="AQ55" s="196">
        <f>IF(AQ54="","",VLOOKUP(AQ54,'【記載例】（ユニット型）シフト記号表'!$C$5:$W$46,21,FALSE))</f>
        <v>5.0000000000000009</v>
      </c>
      <c r="AR55" s="196">
        <f>IF(AR54="","",VLOOKUP(AR54,'【記載例】（ユニット型）シフト記号表'!$C$5:$W$46,21,FALSE))</f>
        <v>5.0000000000000009</v>
      </c>
      <c r="AS55" s="196" t="str">
        <f>IF(AS54="","",VLOOKUP(AS54,'【記載例】（ユニット型）シフト記号表'!$C$5:$W$46,21,FALSE))</f>
        <v>-</v>
      </c>
      <c r="AT55" s="196">
        <f>IF(AT54="","",VLOOKUP(AT54,'【記載例】（ユニット型）シフト記号表'!$C$5:$W$46,21,FALSE))</f>
        <v>2</v>
      </c>
      <c r="AU55" s="220" t="str">
        <f>IF(AU54="","",VLOOKUP(AU54,'【記載例】（ユニット型）シフト記号表'!$C$5:$W$46,21,FALSE))</f>
        <v>-</v>
      </c>
      <c r="AV55" s="187">
        <f>IF(AV54="","",VLOOKUP(AV54,'【記載例】（ユニット型）シフト記号表'!$C$5:$W$46,21,FALSE))</f>
        <v>5.0000000000000009</v>
      </c>
      <c r="AW55" s="196">
        <f>IF(AW54="","",VLOOKUP(AW54,'【記載例】（ユニット型）シフト記号表'!$C$5:$W$46,21,FALSE))</f>
        <v>5.9999999999999991</v>
      </c>
      <c r="AX55" s="196" t="str">
        <f>IF(AX54="","",VLOOKUP(AX54,'【記載例】（ユニット型）シフト記号表'!$C$5:$W$46,21,FALSE))</f>
        <v>-</v>
      </c>
      <c r="AY55" s="196">
        <f>IF(AY54="","",VLOOKUP(AY54,'【記載例】（ユニット型）シフト記号表'!$C$5:$W$46,21,FALSE))</f>
        <v>5.0000000000000009</v>
      </c>
      <c r="AZ55" s="196" t="str">
        <f>IF(AZ54="","",VLOOKUP(AZ54,'【記載例】（ユニット型）シフト記号表'!$C$5:$W$46,21,FALSE))</f>
        <v>-</v>
      </c>
      <c r="BA55" s="196" t="str">
        <f>IF(BA54="","",VLOOKUP(BA54,'【記載例】（ユニット型）シフト記号表'!$C$5:$W$46,21,FALSE))</f>
        <v>-</v>
      </c>
      <c r="BB55" s="220">
        <f>IF(BB54="","",VLOOKUP(BB54,'【記載例】（ユニット型）シフト記号表'!$C$5:$W$46,21,FALSE))</f>
        <v>2</v>
      </c>
      <c r="BC55" s="187">
        <f>IF(BC54="","",VLOOKUP(BC54,'【記載例】（ユニット型）シフト記号表'!$C$5:$W$46,21,FALSE))</f>
        <v>5.0000000000000009</v>
      </c>
      <c r="BD55" s="196">
        <f>IF(BD54="","",VLOOKUP(BD54,'【記載例】（ユニット型）シフト記号表'!$C$5:$W$46,21,FALSE))</f>
        <v>5.0000000000000009</v>
      </c>
      <c r="BE55" s="244" t="str">
        <f>IF(BE54="","",VLOOKUP(BE54,'【記載例】（ユニット型）シフト記号表'!$C$5:$W$46,21,FALSE))</f>
        <v/>
      </c>
      <c r="BF55" s="253">
        <f>IF($BI$3="計画",SUM(AA55:BB55),IF($BI$3="実績",SUM(AA55:BE55),""))</f>
        <v>82</v>
      </c>
      <c r="BG55" s="258"/>
      <c r="BH55" s="437">
        <f>IF($BI$3="計画",BF55/4,IF($BI$3="実績",(BF55/($P$10/7)),""))</f>
        <v>19.133333333333333</v>
      </c>
      <c r="BI55" s="443"/>
      <c r="BJ55" s="449"/>
      <c r="BK55" s="129"/>
      <c r="BL55" s="129"/>
      <c r="BM55" s="129"/>
      <c r="BN55" s="456"/>
    </row>
    <row r="56" spans="2:66" ht="20.25" customHeight="1">
      <c r="B56" s="11"/>
      <c r="C56" s="316"/>
      <c r="D56" s="323"/>
      <c r="E56" s="327"/>
      <c r="F56" s="333"/>
      <c r="G56" s="374"/>
      <c r="H56" s="379"/>
      <c r="I56" s="384" t="str">
        <f>G55</f>
        <v>介護職員</v>
      </c>
      <c r="J56" s="379"/>
      <c r="K56" s="384" t="str">
        <f>M55</f>
        <v>A</v>
      </c>
      <c r="L56" s="379"/>
      <c r="M56" s="392"/>
      <c r="N56" s="397"/>
      <c r="O56" s="384"/>
      <c r="P56" s="402"/>
      <c r="Q56" s="402"/>
      <c r="R56" s="379"/>
      <c r="S56" s="407"/>
      <c r="T56" s="410"/>
      <c r="U56" s="132"/>
      <c r="V56" s="137" t="s">
        <v>162</v>
      </c>
      <c r="W56" s="150"/>
      <c r="X56" s="150"/>
      <c r="Y56" s="163"/>
      <c r="Z56" s="179"/>
      <c r="AA56" s="188">
        <f>IF(AA54="","",VLOOKUP(AA54,'【記載例】（ユニット型）シフト記号表'!$C$5:$Y$46,23,FALSE))</f>
        <v>1.9999999999999991</v>
      </c>
      <c r="AB56" s="197">
        <f>IF(AB54="","",VLOOKUP(AB54,'【記載例】（ユニット型）シフト記号表'!$C$5:$Y$46,23,FALSE))</f>
        <v>2.9999999999999991</v>
      </c>
      <c r="AC56" s="197" t="str">
        <f>IF(AC54="","",VLOOKUP(AC54,'【記載例】（ユニット型）シフト記号表'!$C$5:$Y$46,23,FALSE))</f>
        <v>-</v>
      </c>
      <c r="AD56" s="197">
        <f>IF(AD54="","",VLOOKUP(AD54,'【記載例】（ユニット型）シフト記号表'!$C$5:$Y$46,23,FALSE))</f>
        <v>14</v>
      </c>
      <c r="AE56" s="197" t="str">
        <f>IF(AE54="","",VLOOKUP(AE54,'【記載例】（ユニット型）シフト記号表'!$C$5:$Y$46,23,FALSE))</f>
        <v>-</v>
      </c>
      <c r="AF56" s="197" t="str">
        <f>IF(AF54="","",VLOOKUP(AF54,'【記載例】（ユニット型）シフト記号表'!$C$5:$Y$46,23,FALSE))</f>
        <v>-</v>
      </c>
      <c r="AG56" s="221">
        <f>IF(AG54="","",VLOOKUP(AG54,'【記載例】（ユニット型）シフト記号表'!$C$5:$Y$46,23,FALSE))</f>
        <v>1.9999999999999991</v>
      </c>
      <c r="AH56" s="188">
        <f>IF(AH54="","",VLOOKUP(AH54,'【記載例】（ユニット型）シフト記号表'!$C$5:$Y$46,23,FALSE))</f>
        <v>2.9999999999999991</v>
      </c>
      <c r="AI56" s="197">
        <f>IF(AI54="","",VLOOKUP(AI54,'【記載例】（ユニット型）シフト記号表'!$C$5:$Y$46,23,FALSE))</f>
        <v>2.9999999999999991</v>
      </c>
      <c r="AJ56" s="197">
        <f>IF(AJ54="","",VLOOKUP(AJ54,'【記載例】（ユニット型）シフト記号表'!$C$5:$Y$46,23,FALSE))</f>
        <v>1.9999999999999991</v>
      </c>
      <c r="AK56" s="197" t="str">
        <f>IF(AK54="","",VLOOKUP(AK54,'【記載例】（ユニット型）シフト記号表'!$C$5:$Y$46,23,FALSE))</f>
        <v>-</v>
      </c>
      <c r="AL56" s="197">
        <f>IF(AL54="","",VLOOKUP(AL54,'【記載例】（ユニット型）シフト記号表'!$C$5:$Y$46,23,FALSE))</f>
        <v>14</v>
      </c>
      <c r="AM56" s="197" t="str">
        <f>IF(AM54="","",VLOOKUP(AM54,'【記載例】（ユニット型）シフト記号表'!$C$5:$Y$46,23,FALSE))</f>
        <v>-</v>
      </c>
      <c r="AN56" s="221" t="str">
        <f>IF(AN54="","",VLOOKUP(AN54,'【記載例】（ユニット型）シフト記号表'!$C$5:$Y$46,23,FALSE))</f>
        <v>-</v>
      </c>
      <c r="AO56" s="188">
        <f>IF(AO54="","",VLOOKUP(AO54,'【記載例】（ユニット型）シフト記号表'!$C$5:$Y$46,23,FALSE))</f>
        <v>2.9999999999999991</v>
      </c>
      <c r="AP56" s="197" t="str">
        <f>IF(AP54="","",VLOOKUP(AP54,'【記載例】（ユニット型）シフト記号表'!$C$5:$Y$46,23,FALSE))</f>
        <v>-</v>
      </c>
      <c r="AQ56" s="197">
        <f>IF(AQ54="","",VLOOKUP(AQ54,'【記載例】（ユニット型）シフト記号表'!$C$5:$Y$46,23,FALSE))</f>
        <v>2.9999999999999991</v>
      </c>
      <c r="AR56" s="197">
        <f>IF(AR54="","",VLOOKUP(AR54,'【記載例】（ユニット型）シフト記号表'!$C$5:$Y$46,23,FALSE))</f>
        <v>2.9999999999999991</v>
      </c>
      <c r="AS56" s="197" t="str">
        <f>IF(AS54="","",VLOOKUP(AS54,'【記載例】（ユニット型）シフト記号表'!$C$5:$Y$46,23,FALSE))</f>
        <v>-</v>
      </c>
      <c r="AT56" s="197">
        <f>IF(AT54="","",VLOOKUP(AT54,'【記載例】（ユニット型）シフト記号表'!$C$5:$Y$46,23,FALSE))</f>
        <v>14</v>
      </c>
      <c r="AU56" s="221" t="str">
        <f>IF(AU54="","",VLOOKUP(AU54,'【記載例】（ユニット型）シフト記号表'!$C$5:$Y$46,23,FALSE))</f>
        <v>-</v>
      </c>
      <c r="AV56" s="188">
        <f>IF(AV54="","",VLOOKUP(AV54,'【記載例】（ユニット型）シフト記号表'!$C$5:$Y$46,23,FALSE))</f>
        <v>2.9999999999999991</v>
      </c>
      <c r="AW56" s="197">
        <f>IF(AW54="","",VLOOKUP(AW54,'【記載例】（ユニット型）シフト記号表'!$C$5:$Y$46,23,FALSE))</f>
        <v>1.9999999999999991</v>
      </c>
      <c r="AX56" s="197" t="str">
        <f>IF(AX54="","",VLOOKUP(AX54,'【記載例】（ユニット型）シフト記号表'!$C$5:$Y$46,23,FALSE))</f>
        <v>-</v>
      </c>
      <c r="AY56" s="197">
        <f>IF(AY54="","",VLOOKUP(AY54,'【記載例】（ユニット型）シフト記号表'!$C$5:$Y$46,23,FALSE))</f>
        <v>2.9999999999999991</v>
      </c>
      <c r="AZ56" s="197" t="str">
        <f>IF(AZ54="","",VLOOKUP(AZ54,'【記載例】（ユニット型）シフト記号表'!$C$5:$Y$46,23,FALSE))</f>
        <v>-</v>
      </c>
      <c r="BA56" s="197" t="str">
        <f>IF(BA54="","",VLOOKUP(BA54,'【記載例】（ユニット型）シフト記号表'!$C$5:$Y$46,23,FALSE))</f>
        <v>-</v>
      </c>
      <c r="BB56" s="221">
        <f>IF(BB54="","",VLOOKUP(BB54,'【記載例】（ユニット型）シフト記号表'!$C$5:$Y$46,23,FALSE))</f>
        <v>14</v>
      </c>
      <c r="BC56" s="188">
        <f>IF(BC54="","",VLOOKUP(BC54,'【記載例】（ユニット型）シフト記号表'!$C$5:$Y$46,23,FALSE))</f>
        <v>2.9999999999999991</v>
      </c>
      <c r="BD56" s="197">
        <f>IF(BD54="","",VLOOKUP(BD54,'【記載例】（ユニット型）シフト記号表'!$C$5:$Y$46,23,FALSE))</f>
        <v>2.9999999999999991</v>
      </c>
      <c r="BE56" s="245" t="str">
        <f>IF(BE54="","",VLOOKUP(BE54,'【記載例】（ユニット型）シフト記号表'!$C$5:$Y$46,23,FALSE))</f>
        <v/>
      </c>
      <c r="BF56" s="254">
        <f>IF($BI$3="計画",SUM(AA56:BB56),IF($BI$3="実績",SUM(AA56:BE56),""))</f>
        <v>94</v>
      </c>
      <c r="BG56" s="259"/>
      <c r="BH56" s="438">
        <f>IF($BI$3="計画",BF56/4,IF($BI$3="実績",(BF56/($P$10/7)),""))</f>
        <v>21.933333333333334</v>
      </c>
      <c r="BI56" s="444"/>
      <c r="BJ56" s="450"/>
      <c r="BK56" s="410"/>
      <c r="BL56" s="410"/>
      <c r="BM56" s="410"/>
      <c r="BN56" s="457"/>
    </row>
    <row r="57" spans="2:66" ht="20.25" customHeight="1">
      <c r="B57" s="369"/>
      <c r="C57" s="317"/>
      <c r="D57" s="324" t="s">
        <v>120</v>
      </c>
      <c r="E57" s="327"/>
      <c r="F57" s="333"/>
      <c r="G57" s="373"/>
      <c r="H57" s="378"/>
      <c r="I57" s="383"/>
      <c r="J57" s="388"/>
      <c r="K57" s="383"/>
      <c r="L57" s="388"/>
      <c r="M57" s="393"/>
      <c r="N57" s="398"/>
      <c r="O57" s="383"/>
      <c r="P57" s="401"/>
      <c r="Q57" s="401"/>
      <c r="R57" s="378"/>
      <c r="S57" s="408" t="s">
        <v>213</v>
      </c>
      <c r="T57" s="411"/>
      <c r="U57" s="130"/>
      <c r="V57" s="138" t="s">
        <v>44</v>
      </c>
      <c r="W57" s="148"/>
      <c r="X57" s="148"/>
      <c r="Y57" s="161"/>
      <c r="Z57" s="178"/>
      <c r="AA57" s="419" t="s">
        <v>74</v>
      </c>
      <c r="AB57" s="422" t="s">
        <v>81</v>
      </c>
      <c r="AC57" s="422" t="s">
        <v>84</v>
      </c>
      <c r="AD57" s="422" t="s">
        <v>74</v>
      </c>
      <c r="AE57" s="422" t="s">
        <v>84</v>
      </c>
      <c r="AF57" s="422" t="s">
        <v>84</v>
      </c>
      <c r="AG57" s="429" t="s">
        <v>74</v>
      </c>
      <c r="AH57" s="419" t="s">
        <v>74</v>
      </c>
      <c r="AI57" s="422" t="s">
        <v>81</v>
      </c>
      <c r="AJ57" s="422" t="s">
        <v>84</v>
      </c>
      <c r="AK57" s="422" t="s">
        <v>84</v>
      </c>
      <c r="AL57" s="422" t="s">
        <v>74</v>
      </c>
      <c r="AM57" s="422" t="s">
        <v>74</v>
      </c>
      <c r="AN57" s="429" t="s">
        <v>81</v>
      </c>
      <c r="AO57" s="419" t="s">
        <v>74</v>
      </c>
      <c r="AP57" s="422" t="s">
        <v>74</v>
      </c>
      <c r="AQ57" s="422" t="s">
        <v>81</v>
      </c>
      <c r="AR57" s="422" t="s">
        <v>81</v>
      </c>
      <c r="AS57" s="422" t="s">
        <v>84</v>
      </c>
      <c r="AT57" s="422" t="s">
        <v>74</v>
      </c>
      <c r="AU57" s="429" t="s">
        <v>84</v>
      </c>
      <c r="AV57" s="419" t="s">
        <v>74</v>
      </c>
      <c r="AW57" s="422" t="s">
        <v>84</v>
      </c>
      <c r="AX57" s="422" t="s">
        <v>84</v>
      </c>
      <c r="AY57" s="422" t="s">
        <v>74</v>
      </c>
      <c r="AZ57" s="422" t="s">
        <v>84</v>
      </c>
      <c r="BA57" s="422" t="s">
        <v>81</v>
      </c>
      <c r="BB57" s="429" t="s">
        <v>74</v>
      </c>
      <c r="BC57" s="419" t="s">
        <v>74</v>
      </c>
      <c r="BD57" s="422" t="s">
        <v>81</v>
      </c>
      <c r="BE57" s="435"/>
      <c r="BF57" s="255"/>
      <c r="BG57" s="260"/>
      <c r="BH57" s="439"/>
      <c r="BI57" s="445"/>
      <c r="BJ57" s="451"/>
      <c r="BK57" s="411"/>
      <c r="BL57" s="411"/>
      <c r="BM57" s="411"/>
      <c r="BN57" s="458"/>
    </row>
    <row r="58" spans="2:66" ht="20.25" customHeight="1">
      <c r="B58" s="10">
        <f>B55+1</f>
        <v>14</v>
      </c>
      <c r="C58" s="316"/>
      <c r="D58" s="323"/>
      <c r="E58" s="327"/>
      <c r="F58" s="333"/>
      <c r="G58" s="373" t="s">
        <v>175</v>
      </c>
      <c r="H58" s="378"/>
      <c r="I58" s="383"/>
      <c r="J58" s="388"/>
      <c r="K58" s="383"/>
      <c r="L58" s="388"/>
      <c r="M58" s="391" t="s">
        <v>20</v>
      </c>
      <c r="N58" s="396"/>
      <c r="O58" s="383" t="s">
        <v>151</v>
      </c>
      <c r="P58" s="401"/>
      <c r="Q58" s="401"/>
      <c r="R58" s="378"/>
      <c r="S58" s="406"/>
      <c r="T58" s="129"/>
      <c r="U58" s="131"/>
      <c r="V58" s="136" t="s">
        <v>121</v>
      </c>
      <c r="W58" s="145"/>
      <c r="X58" s="145"/>
      <c r="Y58" s="158"/>
      <c r="Z58" s="173"/>
      <c r="AA58" s="187" t="str">
        <f>IF(AA57="","",VLOOKUP(AA57,'【記載例】（ユニット型）シフト記号表'!$C$5:$W$46,21,FALSE))</f>
        <v>-</v>
      </c>
      <c r="AB58" s="196">
        <f>IF(AB57="","",VLOOKUP(AB57,'【記載例】（ユニット型）シフト記号表'!$C$5:$W$46,21,FALSE))</f>
        <v>5.9999999999999991</v>
      </c>
      <c r="AC58" s="196">
        <f>IF(AC57="","",VLOOKUP(AC57,'【記載例】（ユニット型）シフト記号表'!$C$5:$W$46,21,FALSE))</f>
        <v>5.0000000000000009</v>
      </c>
      <c r="AD58" s="196" t="str">
        <f>IF(AD57="","",VLOOKUP(AD57,'【記載例】（ユニット型）シフト記号表'!$C$5:$W$46,21,FALSE))</f>
        <v>-</v>
      </c>
      <c r="AE58" s="196">
        <f>IF(AE57="","",VLOOKUP(AE57,'【記載例】（ユニット型）シフト記号表'!$C$5:$W$46,21,FALSE))</f>
        <v>5.0000000000000009</v>
      </c>
      <c r="AF58" s="196">
        <f>IF(AF57="","",VLOOKUP(AF57,'【記載例】（ユニット型）シフト記号表'!$C$5:$W$46,21,FALSE))</f>
        <v>5.0000000000000009</v>
      </c>
      <c r="AG58" s="220" t="str">
        <f>IF(AG57="","",VLOOKUP(AG57,'【記載例】（ユニット型）シフト記号表'!$C$5:$W$46,21,FALSE))</f>
        <v>-</v>
      </c>
      <c r="AH58" s="187" t="str">
        <f>IF(AH57="","",VLOOKUP(AH57,'【記載例】（ユニット型）シフト記号表'!$C$5:$W$46,21,FALSE))</f>
        <v>-</v>
      </c>
      <c r="AI58" s="196">
        <f>IF(AI57="","",VLOOKUP(AI57,'【記載例】（ユニット型）シフト記号表'!$C$5:$W$46,21,FALSE))</f>
        <v>5.9999999999999991</v>
      </c>
      <c r="AJ58" s="196">
        <f>IF(AJ57="","",VLOOKUP(AJ57,'【記載例】（ユニット型）シフト記号表'!$C$5:$W$46,21,FALSE))</f>
        <v>5.0000000000000009</v>
      </c>
      <c r="AK58" s="196">
        <f>IF(AK57="","",VLOOKUP(AK57,'【記載例】（ユニット型）シフト記号表'!$C$5:$W$46,21,FALSE))</f>
        <v>5.0000000000000009</v>
      </c>
      <c r="AL58" s="196" t="str">
        <f>IF(AL57="","",VLOOKUP(AL57,'【記載例】（ユニット型）シフト記号表'!$C$5:$W$46,21,FALSE))</f>
        <v>-</v>
      </c>
      <c r="AM58" s="196" t="str">
        <f>IF(AM57="","",VLOOKUP(AM57,'【記載例】（ユニット型）シフト記号表'!$C$5:$W$46,21,FALSE))</f>
        <v>-</v>
      </c>
      <c r="AN58" s="220">
        <f>IF(AN57="","",VLOOKUP(AN57,'【記載例】（ユニット型）シフト記号表'!$C$5:$W$46,21,FALSE))</f>
        <v>5.9999999999999991</v>
      </c>
      <c r="AO58" s="187" t="str">
        <f>IF(AO57="","",VLOOKUP(AO57,'【記載例】（ユニット型）シフト記号表'!$C$5:$W$46,21,FALSE))</f>
        <v>-</v>
      </c>
      <c r="AP58" s="196" t="str">
        <f>IF(AP57="","",VLOOKUP(AP57,'【記載例】（ユニット型）シフト記号表'!$C$5:$W$46,21,FALSE))</f>
        <v>-</v>
      </c>
      <c r="AQ58" s="196">
        <f>IF(AQ57="","",VLOOKUP(AQ57,'【記載例】（ユニット型）シフト記号表'!$C$5:$W$46,21,FALSE))</f>
        <v>5.9999999999999991</v>
      </c>
      <c r="AR58" s="196">
        <f>IF(AR57="","",VLOOKUP(AR57,'【記載例】（ユニット型）シフト記号表'!$C$5:$W$46,21,FALSE))</f>
        <v>5.9999999999999991</v>
      </c>
      <c r="AS58" s="196">
        <f>IF(AS57="","",VLOOKUP(AS57,'【記載例】（ユニット型）シフト記号表'!$C$5:$W$46,21,FALSE))</f>
        <v>5.0000000000000009</v>
      </c>
      <c r="AT58" s="196" t="str">
        <f>IF(AT57="","",VLOOKUP(AT57,'【記載例】（ユニット型）シフト記号表'!$C$5:$W$46,21,FALSE))</f>
        <v>-</v>
      </c>
      <c r="AU58" s="220">
        <f>IF(AU57="","",VLOOKUP(AU57,'【記載例】（ユニット型）シフト記号表'!$C$5:$W$46,21,FALSE))</f>
        <v>5.0000000000000009</v>
      </c>
      <c r="AV58" s="187" t="str">
        <f>IF(AV57="","",VLOOKUP(AV57,'【記載例】（ユニット型）シフト記号表'!$C$5:$W$46,21,FALSE))</f>
        <v>-</v>
      </c>
      <c r="AW58" s="196">
        <f>IF(AW57="","",VLOOKUP(AW57,'【記載例】（ユニット型）シフト記号表'!$C$5:$W$46,21,FALSE))</f>
        <v>5.0000000000000009</v>
      </c>
      <c r="AX58" s="196">
        <f>IF(AX57="","",VLOOKUP(AX57,'【記載例】（ユニット型）シフト記号表'!$C$5:$W$46,21,FALSE))</f>
        <v>5.0000000000000009</v>
      </c>
      <c r="AY58" s="196" t="str">
        <f>IF(AY57="","",VLOOKUP(AY57,'【記載例】（ユニット型）シフト記号表'!$C$5:$W$46,21,FALSE))</f>
        <v>-</v>
      </c>
      <c r="AZ58" s="196">
        <f>IF(AZ57="","",VLOOKUP(AZ57,'【記載例】（ユニット型）シフト記号表'!$C$5:$W$46,21,FALSE))</f>
        <v>5.0000000000000009</v>
      </c>
      <c r="BA58" s="196">
        <f>IF(BA57="","",VLOOKUP(BA57,'【記載例】（ユニット型）シフト記号表'!$C$5:$W$46,21,FALSE))</f>
        <v>5.9999999999999991</v>
      </c>
      <c r="BB58" s="220" t="str">
        <f>IF(BB57="","",VLOOKUP(BB57,'【記載例】（ユニット型）シフト記号表'!$C$5:$W$46,21,FALSE))</f>
        <v>-</v>
      </c>
      <c r="BC58" s="187" t="str">
        <f>IF(BC57="","",VLOOKUP(BC57,'【記載例】（ユニット型）シフト記号表'!$C$5:$W$46,21,FALSE))</f>
        <v>-</v>
      </c>
      <c r="BD58" s="196">
        <f>IF(BD57="","",VLOOKUP(BD57,'【記載例】（ユニット型）シフト記号表'!$C$5:$W$46,21,FALSE))</f>
        <v>5.9999999999999991</v>
      </c>
      <c r="BE58" s="244" t="str">
        <f>IF(BE57="","",VLOOKUP(BE57,'【記載例】（ユニット型）シフト記号表'!$C$5:$W$46,21,FALSE))</f>
        <v/>
      </c>
      <c r="BF58" s="253">
        <f>IF($BI$3="計画",SUM(AA58:BB58),IF($BI$3="実績",SUM(AA58:BE58),""))</f>
        <v>92</v>
      </c>
      <c r="BG58" s="258"/>
      <c r="BH58" s="437">
        <f>IF($BI$3="計画",BF58/4,IF($BI$3="実績",(BF58/($P$10/7)),""))</f>
        <v>21.466666666666669</v>
      </c>
      <c r="BI58" s="443"/>
      <c r="BJ58" s="449"/>
      <c r="BK58" s="129"/>
      <c r="BL58" s="129"/>
      <c r="BM58" s="129"/>
      <c r="BN58" s="456"/>
    </row>
    <row r="59" spans="2:66" ht="20.25" customHeight="1">
      <c r="B59" s="11"/>
      <c r="C59" s="316"/>
      <c r="D59" s="323"/>
      <c r="E59" s="327"/>
      <c r="F59" s="333"/>
      <c r="G59" s="374"/>
      <c r="H59" s="379"/>
      <c r="I59" s="384" t="str">
        <f>G58</f>
        <v>介護職員</v>
      </c>
      <c r="J59" s="379"/>
      <c r="K59" s="384" t="str">
        <f>M58</f>
        <v>C</v>
      </c>
      <c r="L59" s="379"/>
      <c r="M59" s="392"/>
      <c r="N59" s="397"/>
      <c r="O59" s="384"/>
      <c r="P59" s="402"/>
      <c r="Q59" s="402"/>
      <c r="R59" s="379"/>
      <c r="S59" s="407"/>
      <c r="T59" s="410"/>
      <c r="U59" s="132"/>
      <c r="V59" s="137" t="s">
        <v>162</v>
      </c>
      <c r="W59" s="150"/>
      <c r="X59" s="150"/>
      <c r="Y59" s="163"/>
      <c r="Z59" s="179"/>
      <c r="AA59" s="188" t="str">
        <f>IF(AA57="","",VLOOKUP(AA57,'【記載例】（ユニット型）シフト記号表'!$C$5:$Y$46,23,FALSE))</f>
        <v>-</v>
      </c>
      <c r="AB59" s="197">
        <f>IF(AB57="","",VLOOKUP(AB57,'【記載例】（ユニット型）シフト記号表'!$C$5:$Y$46,23,FALSE))</f>
        <v>1.9999999999999991</v>
      </c>
      <c r="AC59" s="197">
        <f>IF(AC57="","",VLOOKUP(AC57,'【記載例】（ユニット型）シフト記号表'!$C$5:$Y$46,23,FALSE))</f>
        <v>2.9999999999999991</v>
      </c>
      <c r="AD59" s="197" t="str">
        <f>IF(AD57="","",VLOOKUP(AD57,'【記載例】（ユニット型）シフト記号表'!$C$5:$Y$46,23,FALSE))</f>
        <v>-</v>
      </c>
      <c r="AE59" s="197">
        <f>IF(AE57="","",VLOOKUP(AE57,'【記載例】（ユニット型）シフト記号表'!$C$5:$Y$46,23,FALSE))</f>
        <v>2.9999999999999991</v>
      </c>
      <c r="AF59" s="197">
        <f>IF(AF57="","",VLOOKUP(AF57,'【記載例】（ユニット型）シフト記号表'!$C$5:$Y$46,23,FALSE))</f>
        <v>2.9999999999999991</v>
      </c>
      <c r="AG59" s="221" t="str">
        <f>IF(AG57="","",VLOOKUP(AG57,'【記載例】（ユニット型）シフト記号表'!$C$5:$Y$46,23,FALSE))</f>
        <v>-</v>
      </c>
      <c r="AH59" s="188" t="str">
        <f>IF(AH57="","",VLOOKUP(AH57,'【記載例】（ユニット型）シフト記号表'!$C$5:$Y$46,23,FALSE))</f>
        <v>-</v>
      </c>
      <c r="AI59" s="197">
        <f>IF(AI57="","",VLOOKUP(AI57,'【記載例】（ユニット型）シフト記号表'!$C$5:$Y$46,23,FALSE))</f>
        <v>1.9999999999999991</v>
      </c>
      <c r="AJ59" s="197">
        <f>IF(AJ57="","",VLOOKUP(AJ57,'【記載例】（ユニット型）シフト記号表'!$C$5:$Y$46,23,FALSE))</f>
        <v>2.9999999999999991</v>
      </c>
      <c r="AK59" s="197">
        <f>IF(AK57="","",VLOOKUP(AK57,'【記載例】（ユニット型）シフト記号表'!$C$5:$Y$46,23,FALSE))</f>
        <v>2.9999999999999991</v>
      </c>
      <c r="AL59" s="197" t="str">
        <f>IF(AL57="","",VLOOKUP(AL57,'【記載例】（ユニット型）シフト記号表'!$C$5:$Y$46,23,FALSE))</f>
        <v>-</v>
      </c>
      <c r="AM59" s="197" t="str">
        <f>IF(AM57="","",VLOOKUP(AM57,'【記載例】（ユニット型）シフト記号表'!$C$5:$Y$46,23,FALSE))</f>
        <v>-</v>
      </c>
      <c r="AN59" s="221">
        <f>IF(AN57="","",VLOOKUP(AN57,'【記載例】（ユニット型）シフト記号表'!$C$5:$Y$46,23,FALSE))</f>
        <v>1.9999999999999991</v>
      </c>
      <c r="AO59" s="188" t="str">
        <f>IF(AO57="","",VLOOKUP(AO57,'【記載例】（ユニット型）シフト記号表'!$C$5:$Y$46,23,FALSE))</f>
        <v>-</v>
      </c>
      <c r="AP59" s="197" t="str">
        <f>IF(AP57="","",VLOOKUP(AP57,'【記載例】（ユニット型）シフト記号表'!$C$5:$Y$46,23,FALSE))</f>
        <v>-</v>
      </c>
      <c r="AQ59" s="197">
        <f>IF(AQ57="","",VLOOKUP(AQ57,'【記載例】（ユニット型）シフト記号表'!$C$5:$Y$46,23,FALSE))</f>
        <v>1.9999999999999991</v>
      </c>
      <c r="AR59" s="197">
        <f>IF(AR57="","",VLOOKUP(AR57,'【記載例】（ユニット型）シフト記号表'!$C$5:$Y$46,23,FALSE))</f>
        <v>1.9999999999999991</v>
      </c>
      <c r="AS59" s="197">
        <f>IF(AS57="","",VLOOKUP(AS57,'【記載例】（ユニット型）シフト記号表'!$C$5:$Y$46,23,FALSE))</f>
        <v>2.9999999999999991</v>
      </c>
      <c r="AT59" s="197" t="str">
        <f>IF(AT57="","",VLOOKUP(AT57,'【記載例】（ユニット型）シフト記号表'!$C$5:$Y$46,23,FALSE))</f>
        <v>-</v>
      </c>
      <c r="AU59" s="221">
        <f>IF(AU57="","",VLOOKUP(AU57,'【記載例】（ユニット型）シフト記号表'!$C$5:$Y$46,23,FALSE))</f>
        <v>2.9999999999999991</v>
      </c>
      <c r="AV59" s="188" t="str">
        <f>IF(AV57="","",VLOOKUP(AV57,'【記載例】（ユニット型）シフト記号表'!$C$5:$Y$46,23,FALSE))</f>
        <v>-</v>
      </c>
      <c r="AW59" s="197">
        <f>IF(AW57="","",VLOOKUP(AW57,'【記載例】（ユニット型）シフト記号表'!$C$5:$Y$46,23,FALSE))</f>
        <v>2.9999999999999991</v>
      </c>
      <c r="AX59" s="197">
        <f>IF(AX57="","",VLOOKUP(AX57,'【記載例】（ユニット型）シフト記号表'!$C$5:$Y$46,23,FALSE))</f>
        <v>2.9999999999999991</v>
      </c>
      <c r="AY59" s="197" t="str">
        <f>IF(AY57="","",VLOOKUP(AY57,'【記載例】（ユニット型）シフト記号表'!$C$5:$Y$46,23,FALSE))</f>
        <v>-</v>
      </c>
      <c r="AZ59" s="197">
        <f>IF(AZ57="","",VLOOKUP(AZ57,'【記載例】（ユニット型）シフト記号表'!$C$5:$Y$46,23,FALSE))</f>
        <v>2.9999999999999991</v>
      </c>
      <c r="BA59" s="197">
        <f>IF(BA57="","",VLOOKUP(BA57,'【記載例】（ユニット型）シフト記号表'!$C$5:$Y$46,23,FALSE))</f>
        <v>1.9999999999999991</v>
      </c>
      <c r="BB59" s="221" t="str">
        <f>IF(BB57="","",VLOOKUP(BB57,'【記載例】（ユニット型）シフト記号表'!$C$5:$Y$46,23,FALSE))</f>
        <v>-</v>
      </c>
      <c r="BC59" s="188" t="str">
        <f>IF(BC57="","",VLOOKUP(BC57,'【記載例】（ユニット型）シフト記号表'!$C$5:$Y$46,23,FALSE))</f>
        <v>-</v>
      </c>
      <c r="BD59" s="197">
        <f>IF(BD57="","",VLOOKUP(BD57,'【記載例】（ユニット型）シフト記号表'!$C$5:$Y$46,23,FALSE))</f>
        <v>1.9999999999999991</v>
      </c>
      <c r="BE59" s="245" t="str">
        <f>IF(BE57="","",VLOOKUP(BE57,'【記載例】（ユニット型）シフト記号表'!$C$5:$Y$46,23,FALSE))</f>
        <v/>
      </c>
      <c r="BF59" s="254">
        <f>IF($BI$3="計画",SUM(AA59:BB59),IF($BI$3="実績",SUM(AA59:BE59),""))</f>
        <v>43.999999999999993</v>
      </c>
      <c r="BG59" s="259"/>
      <c r="BH59" s="438">
        <f>IF($BI$3="計画",BF59/4,IF($BI$3="実績",(BF59/($P$10/7)),""))</f>
        <v>10.266666666666666</v>
      </c>
      <c r="BI59" s="444"/>
      <c r="BJ59" s="450"/>
      <c r="BK59" s="410"/>
      <c r="BL59" s="410"/>
      <c r="BM59" s="410"/>
      <c r="BN59" s="457"/>
    </row>
    <row r="60" spans="2:66" ht="20.25" customHeight="1">
      <c r="B60" s="369"/>
      <c r="C60" s="317" t="s">
        <v>218</v>
      </c>
      <c r="D60" s="324" t="s">
        <v>217</v>
      </c>
      <c r="E60" s="327"/>
      <c r="F60" s="333"/>
      <c r="G60" s="373"/>
      <c r="H60" s="378"/>
      <c r="I60" s="383"/>
      <c r="J60" s="388"/>
      <c r="K60" s="383"/>
      <c r="L60" s="388"/>
      <c r="M60" s="393"/>
      <c r="N60" s="398"/>
      <c r="O60" s="383"/>
      <c r="P60" s="401"/>
      <c r="Q60" s="401"/>
      <c r="R60" s="378"/>
      <c r="S60" s="408" t="s">
        <v>226</v>
      </c>
      <c r="T60" s="411"/>
      <c r="U60" s="130"/>
      <c r="V60" s="138" t="s">
        <v>44</v>
      </c>
      <c r="W60" s="148"/>
      <c r="X60" s="148"/>
      <c r="Y60" s="161"/>
      <c r="Z60" s="178"/>
      <c r="AA60" s="419" t="s">
        <v>84</v>
      </c>
      <c r="AB60" s="422" t="s">
        <v>84</v>
      </c>
      <c r="AC60" s="422" t="s">
        <v>74</v>
      </c>
      <c r="AD60" s="422" t="s">
        <v>74</v>
      </c>
      <c r="AE60" s="422" t="s">
        <v>41</v>
      </c>
      <c r="AF60" s="422" t="s">
        <v>74</v>
      </c>
      <c r="AG60" s="429" t="s">
        <v>81</v>
      </c>
      <c r="AH60" s="419" t="s">
        <v>81</v>
      </c>
      <c r="AI60" s="422" t="s">
        <v>74</v>
      </c>
      <c r="AJ60" s="422" t="s">
        <v>84</v>
      </c>
      <c r="AK60" s="422" t="s">
        <v>84</v>
      </c>
      <c r="AL60" s="422" t="s">
        <v>74</v>
      </c>
      <c r="AM60" s="422" t="s">
        <v>41</v>
      </c>
      <c r="AN60" s="429" t="s">
        <v>74</v>
      </c>
      <c r="AO60" s="419" t="s">
        <v>81</v>
      </c>
      <c r="AP60" s="422" t="s">
        <v>81</v>
      </c>
      <c r="AQ60" s="422" t="s">
        <v>74</v>
      </c>
      <c r="AR60" s="422" t="s">
        <v>84</v>
      </c>
      <c r="AS60" s="422" t="s">
        <v>74</v>
      </c>
      <c r="AT60" s="422" t="s">
        <v>74</v>
      </c>
      <c r="AU60" s="429" t="s">
        <v>41</v>
      </c>
      <c r="AV60" s="419" t="s">
        <v>74</v>
      </c>
      <c r="AW60" s="422" t="s">
        <v>81</v>
      </c>
      <c r="AX60" s="422" t="s">
        <v>81</v>
      </c>
      <c r="AY60" s="422" t="s">
        <v>74</v>
      </c>
      <c r="AZ60" s="422" t="s">
        <v>81</v>
      </c>
      <c r="BA60" s="422" t="s">
        <v>84</v>
      </c>
      <c r="BB60" s="429" t="s">
        <v>84</v>
      </c>
      <c r="BC60" s="419" t="s">
        <v>81</v>
      </c>
      <c r="BD60" s="422" t="s">
        <v>74</v>
      </c>
      <c r="BE60" s="435"/>
      <c r="BF60" s="255"/>
      <c r="BG60" s="260"/>
      <c r="BH60" s="439"/>
      <c r="BI60" s="445"/>
      <c r="BJ60" s="451"/>
      <c r="BK60" s="411"/>
      <c r="BL60" s="411"/>
      <c r="BM60" s="411"/>
      <c r="BN60" s="458"/>
    </row>
    <row r="61" spans="2:66" ht="20.25" customHeight="1">
      <c r="B61" s="10">
        <f>B58+1</f>
        <v>15</v>
      </c>
      <c r="C61" s="316"/>
      <c r="D61" s="323"/>
      <c r="E61" s="327"/>
      <c r="F61" s="333"/>
      <c r="G61" s="373" t="s">
        <v>175</v>
      </c>
      <c r="H61" s="378"/>
      <c r="I61" s="383"/>
      <c r="J61" s="388"/>
      <c r="K61" s="383"/>
      <c r="L61" s="388"/>
      <c r="M61" s="391" t="s">
        <v>24</v>
      </c>
      <c r="N61" s="396"/>
      <c r="O61" s="383" t="s">
        <v>46</v>
      </c>
      <c r="P61" s="401"/>
      <c r="Q61" s="401"/>
      <c r="R61" s="378"/>
      <c r="S61" s="406"/>
      <c r="T61" s="129"/>
      <c r="U61" s="131"/>
      <c r="V61" s="136" t="s">
        <v>121</v>
      </c>
      <c r="W61" s="145"/>
      <c r="X61" s="145"/>
      <c r="Y61" s="158"/>
      <c r="Z61" s="173"/>
      <c r="AA61" s="187">
        <f>IF(AA60="","",VLOOKUP(AA60,'【記載例】（ユニット型）シフト記号表'!$C$5:$W$46,21,FALSE))</f>
        <v>5.0000000000000009</v>
      </c>
      <c r="AB61" s="196">
        <f>IF(AB60="","",VLOOKUP(AB60,'【記載例】（ユニット型）シフト記号表'!$C$5:$W$46,21,FALSE))</f>
        <v>5.0000000000000009</v>
      </c>
      <c r="AC61" s="196" t="str">
        <f>IF(AC60="","",VLOOKUP(AC60,'【記載例】（ユニット型）シフト記号表'!$C$5:$W$46,21,FALSE))</f>
        <v>-</v>
      </c>
      <c r="AD61" s="196" t="str">
        <f>IF(AD60="","",VLOOKUP(AD60,'【記載例】（ユニット型）シフト記号表'!$C$5:$W$46,21,FALSE))</f>
        <v>-</v>
      </c>
      <c r="AE61" s="196">
        <f>IF(AE60="","",VLOOKUP(AE60,'【記載例】（ユニット型）シフト記号表'!$C$5:$W$46,21,FALSE))</f>
        <v>2</v>
      </c>
      <c r="AF61" s="196" t="str">
        <f>IF(AF60="","",VLOOKUP(AF60,'【記載例】（ユニット型）シフト記号表'!$C$5:$W$46,21,FALSE))</f>
        <v>-</v>
      </c>
      <c r="AG61" s="220">
        <f>IF(AG60="","",VLOOKUP(AG60,'【記載例】（ユニット型）シフト記号表'!$C$5:$W$46,21,FALSE))</f>
        <v>5.9999999999999991</v>
      </c>
      <c r="AH61" s="187">
        <f>IF(AH60="","",VLOOKUP(AH60,'【記載例】（ユニット型）シフト記号表'!$C$5:$W$46,21,FALSE))</f>
        <v>5.9999999999999991</v>
      </c>
      <c r="AI61" s="196" t="str">
        <f>IF(AI60="","",VLOOKUP(AI60,'【記載例】（ユニット型）シフト記号表'!$C$5:$W$46,21,FALSE))</f>
        <v>-</v>
      </c>
      <c r="AJ61" s="196">
        <f>IF(AJ60="","",VLOOKUP(AJ60,'【記載例】（ユニット型）シフト記号表'!$C$5:$W$46,21,FALSE))</f>
        <v>5.0000000000000009</v>
      </c>
      <c r="AK61" s="196">
        <f>IF(AK60="","",VLOOKUP(AK60,'【記載例】（ユニット型）シフト記号表'!$C$5:$W$46,21,FALSE))</f>
        <v>5.0000000000000009</v>
      </c>
      <c r="AL61" s="196" t="str">
        <f>IF(AL60="","",VLOOKUP(AL60,'【記載例】（ユニット型）シフト記号表'!$C$5:$W$46,21,FALSE))</f>
        <v>-</v>
      </c>
      <c r="AM61" s="196">
        <f>IF(AM60="","",VLOOKUP(AM60,'【記載例】（ユニット型）シフト記号表'!$C$5:$W$46,21,FALSE))</f>
        <v>2</v>
      </c>
      <c r="AN61" s="220" t="str">
        <f>IF(AN60="","",VLOOKUP(AN60,'【記載例】（ユニット型）シフト記号表'!$C$5:$W$46,21,FALSE))</f>
        <v>-</v>
      </c>
      <c r="AO61" s="187">
        <f>IF(AO60="","",VLOOKUP(AO60,'【記載例】（ユニット型）シフト記号表'!$C$5:$W$46,21,FALSE))</f>
        <v>5.9999999999999991</v>
      </c>
      <c r="AP61" s="196">
        <f>IF(AP60="","",VLOOKUP(AP60,'【記載例】（ユニット型）シフト記号表'!$C$5:$W$46,21,FALSE))</f>
        <v>5.9999999999999991</v>
      </c>
      <c r="AQ61" s="196" t="str">
        <f>IF(AQ60="","",VLOOKUP(AQ60,'【記載例】（ユニット型）シフト記号表'!$C$5:$W$46,21,FALSE))</f>
        <v>-</v>
      </c>
      <c r="AR61" s="196">
        <f>IF(AR60="","",VLOOKUP(AR60,'【記載例】（ユニット型）シフト記号表'!$C$5:$W$46,21,FALSE))</f>
        <v>5.0000000000000009</v>
      </c>
      <c r="AS61" s="196" t="str">
        <f>IF(AS60="","",VLOOKUP(AS60,'【記載例】（ユニット型）シフト記号表'!$C$5:$W$46,21,FALSE))</f>
        <v>-</v>
      </c>
      <c r="AT61" s="196" t="str">
        <f>IF(AT60="","",VLOOKUP(AT60,'【記載例】（ユニット型）シフト記号表'!$C$5:$W$46,21,FALSE))</f>
        <v>-</v>
      </c>
      <c r="AU61" s="220">
        <f>IF(AU60="","",VLOOKUP(AU60,'【記載例】（ユニット型）シフト記号表'!$C$5:$W$46,21,FALSE))</f>
        <v>2</v>
      </c>
      <c r="AV61" s="187" t="str">
        <f>IF(AV60="","",VLOOKUP(AV60,'【記載例】（ユニット型）シフト記号表'!$C$5:$W$46,21,FALSE))</f>
        <v>-</v>
      </c>
      <c r="AW61" s="196">
        <f>IF(AW60="","",VLOOKUP(AW60,'【記載例】（ユニット型）シフト記号表'!$C$5:$W$46,21,FALSE))</f>
        <v>5.9999999999999991</v>
      </c>
      <c r="AX61" s="196">
        <f>IF(AX60="","",VLOOKUP(AX60,'【記載例】（ユニット型）シフト記号表'!$C$5:$W$46,21,FALSE))</f>
        <v>5.9999999999999991</v>
      </c>
      <c r="AY61" s="196" t="str">
        <f>IF(AY60="","",VLOOKUP(AY60,'【記載例】（ユニット型）シフト記号表'!$C$5:$W$46,21,FALSE))</f>
        <v>-</v>
      </c>
      <c r="AZ61" s="196">
        <f>IF(AZ60="","",VLOOKUP(AZ60,'【記載例】（ユニット型）シフト記号表'!$C$5:$W$46,21,FALSE))</f>
        <v>5.9999999999999991</v>
      </c>
      <c r="BA61" s="196">
        <f>IF(BA60="","",VLOOKUP(BA60,'【記載例】（ユニット型）シフト記号表'!$C$5:$W$46,21,FALSE))</f>
        <v>5.0000000000000009</v>
      </c>
      <c r="BB61" s="220">
        <f>IF(BB60="","",VLOOKUP(BB60,'【記載例】（ユニット型）シフト記号表'!$C$5:$W$46,21,FALSE))</f>
        <v>5.0000000000000009</v>
      </c>
      <c r="BC61" s="187">
        <f>IF(BC60="","",VLOOKUP(BC60,'【記載例】（ユニット型）シフト記号表'!$C$5:$W$46,21,FALSE))</f>
        <v>5.9999999999999991</v>
      </c>
      <c r="BD61" s="196" t="str">
        <f>IF(BD60="","",VLOOKUP(BD60,'【記載例】（ユニット型）シフト記号表'!$C$5:$W$46,21,FALSE))</f>
        <v>-</v>
      </c>
      <c r="BE61" s="244" t="str">
        <f>IF(BE60="","",VLOOKUP(BE60,'【記載例】（ユニット型）シフト記号表'!$C$5:$W$46,21,FALSE))</f>
        <v/>
      </c>
      <c r="BF61" s="253">
        <f>IF($BI$3="計画",SUM(AA61:BB61),IF($BI$3="実績",SUM(AA61:BE61),""))</f>
        <v>89</v>
      </c>
      <c r="BG61" s="258"/>
      <c r="BH61" s="437">
        <f>IF($BI$3="計画",BF61/4,IF($BI$3="実績",(BF61/($P$10/7)),""))</f>
        <v>20.766666666666666</v>
      </c>
      <c r="BI61" s="443"/>
      <c r="BJ61" s="449"/>
      <c r="BK61" s="129"/>
      <c r="BL61" s="129"/>
      <c r="BM61" s="129"/>
      <c r="BN61" s="456"/>
    </row>
    <row r="62" spans="2:66" ht="20.25" customHeight="1">
      <c r="B62" s="11"/>
      <c r="C62" s="316"/>
      <c r="D62" s="323"/>
      <c r="E62" s="327"/>
      <c r="F62" s="333"/>
      <c r="G62" s="374"/>
      <c r="H62" s="379"/>
      <c r="I62" s="384" t="str">
        <f>G61</f>
        <v>介護職員</v>
      </c>
      <c r="J62" s="379"/>
      <c r="K62" s="384" t="str">
        <f>M61</f>
        <v>A</v>
      </c>
      <c r="L62" s="379"/>
      <c r="M62" s="392"/>
      <c r="N62" s="397"/>
      <c r="O62" s="384"/>
      <c r="P62" s="402"/>
      <c r="Q62" s="402"/>
      <c r="R62" s="379"/>
      <c r="S62" s="407"/>
      <c r="T62" s="410"/>
      <c r="U62" s="132"/>
      <c r="V62" s="137" t="s">
        <v>162</v>
      </c>
      <c r="W62" s="150"/>
      <c r="X62" s="150"/>
      <c r="Y62" s="163"/>
      <c r="Z62" s="179"/>
      <c r="AA62" s="188">
        <f>IF(AA60="","",VLOOKUP(AA60,'【記載例】（ユニット型）シフト記号表'!$C$5:$Y$46,23,FALSE))</f>
        <v>2.9999999999999991</v>
      </c>
      <c r="AB62" s="197">
        <f>IF(AB60="","",VLOOKUP(AB60,'【記載例】（ユニット型）シフト記号表'!$C$5:$Y$46,23,FALSE))</f>
        <v>2.9999999999999991</v>
      </c>
      <c r="AC62" s="197" t="str">
        <f>IF(AC60="","",VLOOKUP(AC60,'【記載例】（ユニット型）シフト記号表'!$C$5:$Y$46,23,FALSE))</f>
        <v>-</v>
      </c>
      <c r="AD62" s="197" t="str">
        <f>IF(AD60="","",VLOOKUP(AD60,'【記載例】（ユニット型）シフト記号表'!$C$5:$Y$46,23,FALSE))</f>
        <v>-</v>
      </c>
      <c r="AE62" s="197">
        <f>IF(AE60="","",VLOOKUP(AE60,'【記載例】（ユニット型）シフト記号表'!$C$5:$Y$46,23,FALSE))</f>
        <v>14</v>
      </c>
      <c r="AF62" s="197" t="str">
        <f>IF(AF60="","",VLOOKUP(AF60,'【記載例】（ユニット型）シフト記号表'!$C$5:$Y$46,23,FALSE))</f>
        <v>-</v>
      </c>
      <c r="AG62" s="221">
        <f>IF(AG60="","",VLOOKUP(AG60,'【記載例】（ユニット型）シフト記号表'!$C$5:$Y$46,23,FALSE))</f>
        <v>1.9999999999999991</v>
      </c>
      <c r="AH62" s="188">
        <f>IF(AH60="","",VLOOKUP(AH60,'【記載例】（ユニット型）シフト記号表'!$C$5:$Y$46,23,FALSE))</f>
        <v>1.9999999999999991</v>
      </c>
      <c r="AI62" s="197" t="str">
        <f>IF(AI60="","",VLOOKUP(AI60,'【記載例】（ユニット型）シフト記号表'!$C$5:$Y$46,23,FALSE))</f>
        <v>-</v>
      </c>
      <c r="AJ62" s="197">
        <f>IF(AJ60="","",VLOOKUP(AJ60,'【記載例】（ユニット型）シフト記号表'!$C$5:$Y$46,23,FALSE))</f>
        <v>2.9999999999999991</v>
      </c>
      <c r="AK62" s="197">
        <f>IF(AK60="","",VLOOKUP(AK60,'【記載例】（ユニット型）シフト記号表'!$C$5:$Y$46,23,FALSE))</f>
        <v>2.9999999999999991</v>
      </c>
      <c r="AL62" s="197" t="str">
        <f>IF(AL60="","",VLOOKUP(AL60,'【記載例】（ユニット型）シフト記号表'!$C$5:$Y$46,23,FALSE))</f>
        <v>-</v>
      </c>
      <c r="AM62" s="197">
        <f>IF(AM60="","",VLOOKUP(AM60,'【記載例】（ユニット型）シフト記号表'!$C$5:$Y$46,23,FALSE))</f>
        <v>14</v>
      </c>
      <c r="AN62" s="221" t="str">
        <f>IF(AN60="","",VLOOKUP(AN60,'【記載例】（ユニット型）シフト記号表'!$C$5:$Y$46,23,FALSE))</f>
        <v>-</v>
      </c>
      <c r="AO62" s="188">
        <f>IF(AO60="","",VLOOKUP(AO60,'【記載例】（ユニット型）シフト記号表'!$C$5:$Y$46,23,FALSE))</f>
        <v>1.9999999999999991</v>
      </c>
      <c r="AP62" s="197">
        <f>IF(AP60="","",VLOOKUP(AP60,'【記載例】（ユニット型）シフト記号表'!$C$5:$Y$46,23,FALSE))</f>
        <v>1.9999999999999991</v>
      </c>
      <c r="AQ62" s="197" t="str">
        <f>IF(AQ60="","",VLOOKUP(AQ60,'【記載例】（ユニット型）シフト記号表'!$C$5:$Y$46,23,FALSE))</f>
        <v>-</v>
      </c>
      <c r="AR62" s="197">
        <f>IF(AR60="","",VLOOKUP(AR60,'【記載例】（ユニット型）シフト記号表'!$C$5:$Y$46,23,FALSE))</f>
        <v>2.9999999999999991</v>
      </c>
      <c r="AS62" s="197" t="str">
        <f>IF(AS60="","",VLOOKUP(AS60,'【記載例】（ユニット型）シフト記号表'!$C$5:$Y$46,23,FALSE))</f>
        <v>-</v>
      </c>
      <c r="AT62" s="197" t="str">
        <f>IF(AT60="","",VLOOKUP(AT60,'【記載例】（ユニット型）シフト記号表'!$C$5:$Y$46,23,FALSE))</f>
        <v>-</v>
      </c>
      <c r="AU62" s="221">
        <f>IF(AU60="","",VLOOKUP(AU60,'【記載例】（ユニット型）シフト記号表'!$C$5:$Y$46,23,FALSE))</f>
        <v>14</v>
      </c>
      <c r="AV62" s="188" t="str">
        <f>IF(AV60="","",VLOOKUP(AV60,'【記載例】（ユニット型）シフト記号表'!$C$5:$Y$46,23,FALSE))</f>
        <v>-</v>
      </c>
      <c r="AW62" s="197">
        <f>IF(AW60="","",VLOOKUP(AW60,'【記載例】（ユニット型）シフト記号表'!$C$5:$Y$46,23,FALSE))</f>
        <v>1.9999999999999991</v>
      </c>
      <c r="AX62" s="197">
        <f>IF(AX60="","",VLOOKUP(AX60,'【記載例】（ユニット型）シフト記号表'!$C$5:$Y$46,23,FALSE))</f>
        <v>1.9999999999999991</v>
      </c>
      <c r="AY62" s="197" t="str">
        <f>IF(AY60="","",VLOOKUP(AY60,'【記載例】（ユニット型）シフト記号表'!$C$5:$Y$46,23,FALSE))</f>
        <v>-</v>
      </c>
      <c r="AZ62" s="197">
        <f>IF(AZ60="","",VLOOKUP(AZ60,'【記載例】（ユニット型）シフト記号表'!$C$5:$Y$46,23,FALSE))</f>
        <v>1.9999999999999991</v>
      </c>
      <c r="BA62" s="197">
        <f>IF(BA60="","",VLOOKUP(BA60,'【記載例】（ユニット型）シフト記号表'!$C$5:$Y$46,23,FALSE))</f>
        <v>2.9999999999999991</v>
      </c>
      <c r="BB62" s="221">
        <f>IF(BB60="","",VLOOKUP(BB60,'【記載例】（ユニット型）シフト記号表'!$C$5:$Y$46,23,FALSE))</f>
        <v>2.9999999999999991</v>
      </c>
      <c r="BC62" s="188">
        <f>IF(BC60="","",VLOOKUP(BC60,'【記載例】（ユニット型）シフト記号表'!$C$5:$Y$46,23,FALSE))</f>
        <v>1.9999999999999991</v>
      </c>
      <c r="BD62" s="197" t="str">
        <f>IF(BD60="","",VLOOKUP(BD60,'【記載例】（ユニット型）シフト記号表'!$C$5:$Y$46,23,FALSE))</f>
        <v>-</v>
      </c>
      <c r="BE62" s="245" t="str">
        <f>IF(BE60="","",VLOOKUP(BE60,'【記載例】（ユニット型）シフト記号表'!$C$5:$Y$46,23,FALSE))</f>
        <v/>
      </c>
      <c r="BF62" s="254">
        <f>IF($BI$3="計画",SUM(AA62:BB62),IF($BI$3="実績",SUM(AA62:BE62),""))</f>
        <v>79</v>
      </c>
      <c r="BG62" s="259"/>
      <c r="BH62" s="438">
        <f>IF($BI$3="計画",BF62/4,IF($BI$3="実績",(BF62/($P$10/7)),""))</f>
        <v>18.433333333333334</v>
      </c>
      <c r="BI62" s="444"/>
      <c r="BJ62" s="450"/>
      <c r="BK62" s="410"/>
      <c r="BL62" s="410"/>
      <c r="BM62" s="410"/>
      <c r="BN62" s="457"/>
    </row>
    <row r="63" spans="2:66" ht="20.25" customHeight="1">
      <c r="B63" s="369"/>
      <c r="C63" s="317"/>
      <c r="D63" s="324" t="s">
        <v>217</v>
      </c>
      <c r="E63" s="327"/>
      <c r="F63" s="333"/>
      <c r="G63" s="373"/>
      <c r="H63" s="378"/>
      <c r="I63" s="383"/>
      <c r="J63" s="388"/>
      <c r="K63" s="383"/>
      <c r="L63" s="388"/>
      <c r="M63" s="393"/>
      <c r="N63" s="398"/>
      <c r="O63" s="383"/>
      <c r="P63" s="401"/>
      <c r="Q63" s="401"/>
      <c r="R63" s="378"/>
      <c r="S63" s="408" t="s">
        <v>115</v>
      </c>
      <c r="T63" s="411"/>
      <c r="U63" s="130"/>
      <c r="V63" s="138" t="s">
        <v>44</v>
      </c>
      <c r="W63" s="148"/>
      <c r="X63" s="148"/>
      <c r="Y63" s="161"/>
      <c r="Z63" s="178"/>
      <c r="AA63" s="419" t="s">
        <v>74</v>
      </c>
      <c r="AB63" s="422" t="s">
        <v>81</v>
      </c>
      <c r="AC63" s="422" t="s">
        <v>84</v>
      </c>
      <c r="AD63" s="422" t="s">
        <v>84</v>
      </c>
      <c r="AE63" s="422" t="s">
        <v>74</v>
      </c>
      <c r="AF63" s="422" t="s">
        <v>41</v>
      </c>
      <c r="AG63" s="429" t="s">
        <v>74</v>
      </c>
      <c r="AH63" s="419" t="s">
        <v>84</v>
      </c>
      <c r="AI63" s="422" t="s">
        <v>74</v>
      </c>
      <c r="AJ63" s="422" t="s">
        <v>84</v>
      </c>
      <c r="AK63" s="422" t="s">
        <v>84</v>
      </c>
      <c r="AL63" s="422" t="s">
        <v>74</v>
      </c>
      <c r="AM63" s="422" t="s">
        <v>74</v>
      </c>
      <c r="AN63" s="429" t="s">
        <v>41</v>
      </c>
      <c r="AO63" s="419" t="s">
        <v>74</v>
      </c>
      <c r="AP63" s="422" t="s">
        <v>84</v>
      </c>
      <c r="AQ63" s="422" t="s">
        <v>84</v>
      </c>
      <c r="AR63" s="422" t="s">
        <v>84</v>
      </c>
      <c r="AS63" s="422" t="s">
        <v>81</v>
      </c>
      <c r="AT63" s="422" t="s">
        <v>81</v>
      </c>
      <c r="AU63" s="429" t="s">
        <v>74</v>
      </c>
      <c r="AV63" s="419" t="s">
        <v>41</v>
      </c>
      <c r="AW63" s="422" t="s">
        <v>74</v>
      </c>
      <c r="AX63" s="422" t="s">
        <v>81</v>
      </c>
      <c r="AY63" s="422" t="s">
        <v>84</v>
      </c>
      <c r="AZ63" s="422" t="s">
        <v>74</v>
      </c>
      <c r="BA63" s="422" t="s">
        <v>74</v>
      </c>
      <c r="BB63" s="429" t="s">
        <v>81</v>
      </c>
      <c r="BC63" s="419" t="s">
        <v>84</v>
      </c>
      <c r="BD63" s="422" t="s">
        <v>74</v>
      </c>
      <c r="BE63" s="435"/>
      <c r="BF63" s="255"/>
      <c r="BG63" s="260"/>
      <c r="BH63" s="439"/>
      <c r="BI63" s="445"/>
      <c r="BJ63" s="451"/>
      <c r="BK63" s="411"/>
      <c r="BL63" s="411"/>
      <c r="BM63" s="411"/>
      <c r="BN63" s="458"/>
    </row>
    <row r="64" spans="2:66" ht="20.25" customHeight="1">
      <c r="B64" s="10">
        <f>B61+1</f>
        <v>16</v>
      </c>
      <c r="C64" s="316"/>
      <c r="D64" s="323"/>
      <c r="E64" s="327"/>
      <c r="F64" s="333"/>
      <c r="G64" s="373" t="s">
        <v>175</v>
      </c>
      <c r="H64" s="378"/>
      <c r="I64" s="383"/>
      <c r="J64" s="388"/>
      <c r="K64" s="383"/>
      <c r="L64" s="388"/>
      <c r="M64" s="391" t="s">
        <v>24</v>
      </c>
      <c r="N64" s="396"/>
      <c r="O64" s="383" t="s">
        <v>151</v>
      </c>
      <c r="P64" s="401"/>
      <c r="Q64" s="401"/>
      <c r="R64" s="378"/>
      <c r="S64" s="406"/>
      <c r="T64" s="129"/>
      <c r="U64" s="131"/>
      <c r="V64" s="136" t="s">
        <v>121</v>
      </c>
      <c r="W64" s="145"/>
      <c r="X64" s="145"/>
      <c r="Y64" s="158"/>
      <c r="Z64" s="173"/>
      <c r="AA64" s="187" t="str">
        <f>IF(AA63="","",VLOOKUP(AA63,'【記載例】（ユニット型）シフト記号表'!$C$5:$W$46,21,FALSE))</f>
        <v>-</v>
      </c>
      <c r="AB64" s="196">
        <f>IF(AB63="","",VLOOKUP(AB63,'【記載例】（ユニット型）シフト記号表'!$C$5:$W$46,21,FALSE))</f>
        <v>5.9999999999999991</v>
      </c>
      <c r="AC64" s="196">
        <f>IF(AC63="","",VLOOKUP(AC63,'【記載例】（ユニット型）シフト記号表'!$C$5:$W$46,21,FALSE))</f>
        <v>5.0000000000000009</v>
      </c>
      <c r="AD64" s="196">
        <f>IF(AD63="","",VLOOKUP(AD63,'【記載例】（ユニット型）シフト記号表'!$C$5:$W$46,21,FALSE))</f>
        <v>5.0000000000000009</v>
      </c>
      <c r="AE64" s="196" t="str">
        <f>IF(AE63="","",VLOOKUP(AE63,'【記載例】（ユニット型）シフト記号表'!$C$5:$W$46,21,FALSE))</f>
        <v>-</v>
      </c>
      <c r="AF64" s="196">
        <f>IF(AF63="","",VLOOKUP(AF63,'【記載例】（ユニット型）シフト記号表'!$C$5:$W$46,21,FALSE))</f>
        <v>2</v>
      </c>
      <c r="AG64" s="220" t="str">
        <f>IF(AG63="","",VLOOKUP(AG63,'【記載例】（ユニット型）シフト記号表'!$C$5:$W$46,21,FALSE))</f>
        <v>-</v>
      </c>
      <c r="AH64" s="187">
        <f>IF(AH63="","",VLOOKUP(AH63,'【記載例】（ユニット型）シフト記号表'!$C$5:$W$46,21,FALSE))</f>
        <v>5.0000000000000009</v>
      </c>
      <c r="AI64" s="196" t="str">
        <f>IF(AI63="","",VLOOKUP(AI63,'【記載例】（ユニット型）シフト記号表'!$C$5:$W$46,21,FALSE))</f>
        <v>-</v>
      </c>
      <c r="AJ64" s="196">
        <f>IF(AJ63="","",VLOOKUP(AJ63,'【記載例】（ユニット型）シフト記号表'!$C$5:$W$46,21,FALSE))</f>
        <v>5.0000000000000009</v>
      </c>
      <c r="AK64" s="196">
        <f>IF(AK63="","",VLOOKUP(AK63,'【記載例】（ユニット型）シフト記号表'!$C$5:$W$46,21,FALSE))</f>
        <v>5.0000000000000009</v>
      </c>
      <c r="AL64" s="196" t="str">
        <f>IF(AL63="","",VLOOKUP(AL63,'【記載例】（ユニット型）シフト記号表'!$C$5:$W$46,21,FALSE))</f>
        <v>-</v>
      </c>
      <c r="AM64" s="196" t="str">
        <f>IF(AM63="","",VLOOKUP(AM63,'【記載例】（ユニット型）シフト記号表'!$C$5:$W$46,21,FALSE))</f>
        <v>-</v>
      </c>
      <c r="AN64" s="220">
        <f>IF(AN63="","",VLOOKUP(AN63,'【記載例】（ユニット型）シフト記号表'!$C$5:$W$46,21,FALSE))</f>
        <v>2</v>
      </c>
      <c r="AO64" s="187" t="str">
        <f>IF(AO63="","",VLOOKUP(AO63,'【記載例】（ユニット型）シフト記号表'!$C$5:$W$46,21,FALSE))</f>
        <v>-</v>
      </c>
      <c r="AP64" s="196">
        <f>IF(AP63="","",VLOOKUP(AP63,'【記載例】（ユニット型）シフト記号表'!$C$5:$W$46,21,FALSE))</f>
        <v>5.0000000000000009</v>
      </c>
      <c r="AQ64" s="196">
        <f>IF(AQ63="","",VLOOKUP(AQ63,'【記載例】（ユニット型）シフト記号表'!$C$5:$W$46,21,FALSE))</f>
        <v>5.0000000000000009</v>
      </c>
      <c r="AR64" s="196">
        <f>IF(AR63="","",VLOOKUP(AR63,'【記載例】（ユニット型）シフト記号表'!$C$5:$W$46,21,FALSE))</f>
        <v>5.0000000000000009</v>
      </c>
      <c r="AS64" s="196">
        <f>IF(AS63="","",VLOOKUP(AS63,'【記載例】（ユニット型）シフト記号表'!$C$5:$W$46,21,FALSE))</f>
        <v>5.9999999999999991</v>
      </c>
      <c r="AT64" s="196">
        <f>IF(AT63="","",VLOOKUP(AT63,'【記載例】（ユニット型）シフト記号表'!$C$5:$W$46,21,FALSE))</f>
        <v>5.9999999999999991</v>
      </c>
      <c r="AU64" s="220" t="str">
        <f>IF(AU63="","",VLOOKUP(AU63,'【記載例】（ユニット型）シフト記号表'!$C$5:$W$46,21,FALSE))</f>
        <v>-</v>
      </c>
      <c r="AV64" s="187">
        <f>IF(AV63="","",VLOOKUP(AV63,'【記載例】（ユニット型）シフト記号表'!$C$5:$W$46,21,FALSE))</f>
        <v>2</v>
      </c>
      <c r="AW64" s="196" t="str">
        <f>IF(AW63="","",VLOOKUP(AW63,'【記載例】（ユニット型）シフト記号表'!$C$5:$W$46,21,FALSE))</f>
        <v>-</v>
      </c>
      <c r="AX64" s="196">
        <f>IF(AX63="","",VLOOKUP(AX63,'【記載例】（ユニット型）シフト記号表'!$C$5:$W$46,21,FALSE))</f>
        <v>5.9999999999999991</v>
      </c>
      <c r="AY64" s="196">
        <f>IF(AY63="","",VLOOKUP(AY63,'【記載例】（ユニット型）シフト記号表'!$C$5:$W$46,21,FALSE))</f>
        <v>5.0000000000000009</v>
      </c>
      <c r="AZ64" s="196" t="str">
        <f>IF(AZ63="","",VLOOKUP(AZ63,'【記載例】（ユニット型）シフト記号表'!$C$5:$W$46,21,FALSE))</f>
        <v>-</v>
      </c>
      <c r="BA64" s="196" t="str">
        <f>IF(BA63="","",VLOOKUP(BA63,'【記載例】（ユニット型）シフト記号表'!$C$5:$W$46,21,FALSE))</f>
        <v>-</v>
      </c>
      <c r="BB64" s="220">
        <f>IF(BB63="","",VLOOKUP(BB63,'【記載例】（ユニット型）シフト記号表'!$C$5:$W$46,21,FALSE))</f>
        <v>5.9999999999999991</v>
      </c>
      <c r="BC64" s="187">
        <f>IF(BC63="","",VLOOKUP(BC63,'【記載例】（ユニット型）シフト記号表'!$C$5:$W$46,21,FALSE))</f>
        <v>5.0000000000000009</v>
      </c>
      <c r="BD64" s="196" t="str">
        <f>IF(BD63="","",VLOOKUP(BD63,'【記載例】（ユニット型）シフト記号表'!$C$5:$W$46,21,FALSE))</f>
        <v>-</v>
      </c>
      <c r="BE64" s="244" t="str">
        <f>IF(BE63="","",VLOOKUP(BE63,'【記載例】（ユニット型）シフト記号表'!$C$5:$W$46,21,FALSE))</f>
        <v/>
      </c>
      <c r="BF64" s="253">
        <f>IF($BI$3="計画",SUM(AA64:BB64),IF($BI$3="実績",SUM(AA64:BE64),""))</f>
        <v>86</v>
      </c>
      <c r="BG64" s="258"/>
      <c r="BH64" s="437">
        <f>IF($BI$3="計画",BF64/4,IF($BI$3="実績",(BF64/($P$10/7)),""))</f>
        <v>20.066666666666666</v>
      </c>
      <c r="BI64" s="443"/>
      <c r="BJ64" s="449"/>
      <c r="BK64" s="129"/>
      <c r="BL64" s="129"/>
      <c r="BM64" s="129"/>
      <c r="BN64" s="456"/>
    </row>
    <row r="65" spans="2:66" ht="20.25" customHeight="1">
      <c r="B65" s="11"/>
      <c r="C65" s="316"/>
      <c r="D65" s="323"/>
      <c r="E65" s="327"/>
      <c r="F65" s="333"/>
      <c r="G65" s="374"/>
      <c r="H65" s="379"/>
      <c r="I65" s="384" t="str">
        <f>G64</f>
        <v>介護職員</v>
      </c>
      <c r="J65" s="379"/>
      <c r="K65" s="384" t="str">
        <f>M64</f>
        <v>A</v>
      </c>
      <c r="L65" s="379"/>
      <c r="M65" s="392"/>
      <c r="N65" s="397"/>
      <c r="O65" s="384"/>
      <c r="P65" s="402"/>
      <c r="Q65" s="402"/>
      <c r="R65" s="379"/>
      <c r="S65" s="407"/>
      <c r="T65" s="410"/>
      <c r="U65" s="132"/>
      <c r="V65" s="137" t="s">
        <v>162</v>
      </c>
      <c r="W65" s="150"/>
      <c r="X65" s="150"/>
      <c r="Y65" s="163"/>
      <c r="Z65" s="179"/>
      <c r="AA65" s="188" t="str">
        <f>IF(AA63="","",VLOOKUP(AA63,'【記載例】（ユニット型）シフト記号表'!$C$5:$Y$46,23,FALSE))</f>
        <v>-</v>
      </c>
      <c r="AB65" s="197">
        <f>IF(AB63="","",VLOOKUP(AB63,'【記載例】（ユニット型）シフト記号表'!$C$5:$Y$46,23,FALSE))</f>
        <v>1.9999999999999991</v>
      </c>
      <c r="AC65" s="197">
        <f>IF(AC63="","",VLOOKUP(AC63,'【記載例】（ユニット型）シフト記号表'!$C$5:$Y$46,23,FALSE))</f>
        <v>2.9999999999999991</v>
      </c>
      <c r="AD65" s="197">
        <f>IF(AD63="","",VLOOKUP(AD63,'【記載例】（ユニット型）シフト記号表'!$C$5:$Y$46,23,FALSE))</f>
        <v>2.9999999999999991</v>
      </c>
      <c r="AE65" s="197" t="str">
        <f>IF(AE63="","",VLOOKUP(AE63,'【記載例】（ユニット型）シフト記号表'!$C$5:$Y$46,23,FALSE))</f>
        <v>-</v>
      </c>
      <c r="AF65" s="197">
        <f>IF(AF63="","",VLOOKUP(AF63,'【記載例】（ユニット型）シフト記号表'!$C$5:$Y$46,23,FALSE))</f>
        <v>14</v>
      </c>
      <c r="AG65" s="221" t="str">
        <f>IF(AG63="","",VLOOKUP(AG63,'【記載例】（ユニット型）シフト記号表'!$C$5:$Y$46,23,FALSE))</f>
        <v>-</v>
      </c>
      <c r="AH65" s="188">
        <f>IF(AH63="","",VLOOKUP(AH63,'【記載例】（ユニット型）シフト記号表'!$C$5:$Y$46,23,FALSE))</f>
        <v>2.9999999999999991</v>
      </c>
      <c r="AI65" s="197" t="str">
        <f>IF(AI63="","",VLOOKUP(AI63,'【記載例】（ユニット型）シフト記号表'!$C$5:$Y$46,23,FALSE))</f>
        <v>-</v>
      </c>
      <c r="AJ65" s="197">
        <f>IF(AJ63="","",VLOOKUP(AJ63,'【記載例】（ユニット型）シフト記号表'!$C$5:$Y$46,23,FALSE))</f>
        <v>2.9999999999999991</v>
      </c>
      <c r="AK65" s="197">
        <f>IF(AK63="","",VLOOKUP(AK63,'【記載例】（ユニット型）シフト記号表'!$C$5:$Y$46,23,FALSE))</f>
        <v>2.9999999999999991</v>
      </c>
      <c r="AL65" s="197" t="str">
        <f>IF(AL63="","",VLOOKUP(AL63,'【記載例】（ユニット型）シフト記号表'!$C$5:$Y$46,23,FALSE))</f>
        <v>-</v>
      </c>
      <c r="AM65" s="197" t="str">
        <f>IF(AM63="","",VLOOKUP(AM63,'【記載例】（ユニット型）シフト記号表'!$C$5:$Y$46,23,FALSE))</f>
        <v>-</v>
      </c>
      <c r="AN65" s="221">
        <f>IF(AN63="","",VLOOKUP(AN63,'【記載例】（ユニット型）シフト記号表'!$C$5:$Y$46,23,FALSE))</f>
        <v>14</v>
      </c>
      <c r="AO65" s="188" t="str">
        <f>IF(AO63="","",VLOOKUP(AO63,'【記載例】（ユニット型）シフト記号表'!$C$5:$Y$46,23,FALSE))</f>
        <v>-</v>
      </c>
      <c r="AP65" s="197">
        <f>IF(AP63="","",VLOOKUP(AP63,'【記載例】（ユニット型）シフト記号表'!$C$5:$Y$46,23,FALSE))</f>
        <v>2.9999999999999991</v>
      </c>
      <c r="AQ65" s="197">
        <f>IF(AQ63="","",VLOOKUP(AQ63,'【記載例】（ユニット型）シフト記号表'!$C$5:$Y$46,23,FALSE))</f>
        <v>2.9999999999999991</v>
      </c>
      <c r="AR65" s="197">
        <f>IF(AR63="","",VLOOKUP(AR63,'【記載例】（ユニット型）シフト記号表'!$C$5:$Y$46,23,FALSE))</f>
        <v>2.9999999999999991</v>
      </c>
      <c r="AS65" s="197">
        <f>IF(AS63="","",VLOOKUP(AS63,'【記載例】（ユニット型）シフト記号表'!$C$5:$Y$46,23,FALSE))</f>
        <v>1.9999999999999991</v>
      </c>
      <c r="AT65" s="197">
        <f>IF(AT63="","",VLOOKUP(AT63,'【記載例】（ユニット型）シフト記号表'!$C$5:$Y$46,23,FALSE))</f>
        <v>1.9999999999999991</v>
      </c>
      <c r="AU65" s="221" t="str">
        <f>IF(AU63="","",VLOOKUP(AU63,'【記載例】（ユニット型）シフト記号表'!$C$5:$Y$46,23,FALSE))</f>
        <v>-</v>
      </c>
      <c r="AV65" s="188">
        <f>IF(AV63="","",VLOOKUP(AV63,'【記載例】（ユニット型）シフト記号表'!$C$5:$Y$46,23,FALSE))</f>
        <v>14</v>
      </c>
      <c r="AW65" s="197" t="str">
        <f>IF(AW63="","",VLOOKUP(AW63,'【記載例】（ユニット型）シフト記号表'!$C$5:$Y$46,23,FALSE))</f>
        <v>-</v>
      </c>
      <c r="AX65" s="197">
        <f>IF(AX63="","",VLOOKUP(AX63,'【記載例】（ユニット型）シフト記号表'!$C$5:$Y$46,23,FALSE))</f>
        <v>1.9999999999999991</v>
      </c>
      <c r="AY65" s="197">
        <f>IF(AY63="","",VLOOKUP(AY63,'【記載例】（ユニット型）シフト記号表'!$C$5:$Y$46,23,FALSE))</f>
        <v>2.9999999999999991</v>
      </c>
      <c r="AZ65" s="197" t="str">
        <f>IF(AZ63="","",VLOOKUP(AZ63,'【記載例】（ユニット型）シフト記号表'!$C$5:$Y$46,23,FALSE))</f>
        <v>-</v>
      </c>
      <c r="BA65" s="197" t="str">
        <f>IF(BA63="","",VLOOKUP(BA63,'【記載例】（ユニット型）シフト記号表'!$C$5:$Y$46,23,FALSE))</f>
        <v>-</v>
      </c>
      <c r="BB65" s="221">
        <f>IF(BB63="","",VLOOKUP(BB63,'【記載例】（ユニット型）シフト記号表'!$C$5:$Y$46,23,FALSE))</f>
        <v>1.9999999999999991</v>
      </c>
      <c r="BC65" s="188">
        <f>IF(BC63="","",VLOOKUP(BC63,'【記載例】（ユニット型）シフト記号表'!$C$5:$Y$46,23,FALSE))</f>
        <v>2.9999999999999991</v>
      </c>
      <c r="BD65" s="197" t="str">
        <f>IF(BD63="","",VLOOKUP(BD63,'【記載例】（ユニット型）シフト記号表'!$C$5:$Y$46,23,FALSE))</f>
        <v>-</v>
      </c>
      <c r="BE65" s="245" t="str">
        <f>IF(BE63="","",VLOOKUP(BE63,'【記載例】（ユニット型）シフト記号表'!$C$5:$Y$46,23,FALSE))</f>
        <v/>
      </c>
      <c r="BF65" s="254">
        <f>IF($BI$3="計画",SUM(AA65:BB65),IF($BI$3="実績",SUM(AA65:BE65),""))</f>
        <v>82</v>
      </c>
      <c r="BG65" s="259"/>
      <c r="BH65" s="438">
        <f>IF($BI$3="計画",BF65/4,IF($BI$3="実績",(BF65/($P$10/7)),""))</f>
        <v>19.133333333333333</v>
      </c>
      <c r="BI65" s="444"/>
      <c r="BJ65" s="450"/>
      <c r="BK65" s="410"/>
      <c r="BL65" s="410"/>
      <c r="BM65" s="410"/>
      <c r="BN65" s="457"/>
    </row>
    <row r="66" spans="2:66" ht="20.25" customHeight="1">
      <c r="B66" s="369"/>
      <c r="C66" s="317"/>
      <c r="D66" s="324" t="s">
        <v>217</v>
      </c>
      <c r="E66" s="327"/>
      <c r="F66" s="333"/>
      <c r="G66" s="373"/>
      <c r="H66" s="378"/>
      <c r="I66" s="383"/>
      <c r="J66" s="388"/>
      <c r="K66" s="383"/>
      <c r="L66" s="388"/>
      <c r="M66" s="393"/>
      <c r="N66" s="398"/>
      <c r="O66" s="383"/>
      <c r="P66" s="401"/>
      <c r="Q66" s="401"/>
      <c r="R66" s="378"/>
      <c r="S66" s="408" t="s">
        <v>227</v>
      </c>
      <c r="T66" s="411"/>
      <c r="U66" s="130"/>
      <c r="V66" s="138" t="s">
        <v>44</v>
      </c>
      <c r="W66" s="148"/>
      <c r="X66" s="148"/>
      <c r="Y66" s="161"/>
      <c r="Z66" s="178"/>
      <c r="AA66" s="419" t="s">
        <v>81</v>
      </c>
      <c r="AB66" s="422" t="s">
        <v>74</v>
      </c>
      <c r="AC66" s="422" t="s">
        <v>81</v>
      </c>
      <c r="AD66" s="422" t="s">
        <v>74</v>
      </c>
      <c r="AE66" s="422" t="s">
        <v>84</v>
      </c>
      <c r="AF66" s="422" t="s">
        <v>74</v>
      </c>
      <c r="AG66" s="429" t="s">
        <v>41</v>
      </c>
      <c r="AH66" s="419" t="s">
        <v>74</v>
      </c>
      <c r="AI66" s="422" t="s">
        <v>84</v>
      </c>
      <c r="AJ66" s="422" t="s">
        <v>84</v>
      </c>
      <c r="AK66" s="422" t="s">
        <v>81</v>
      </c>
      <c r="AL66" s="422" t="s">
        <v>81</v>
      </c>
      <c r="AM66" s="422" t="s">
        <v>74</v>
      </c>
      <c r="AN66" s="429" t="s">
        <v>84</v>
      </c>
      <c r="AO66" s="419" t="s">
        <v>41</v>
      </c>
      <c r="AP66" s="422" t="s">
        <v>74</v>
      </c>
      <c r="AQ66" s="422" t="s">
        <v>81</v>
      </c>
      <c r="AR66" s="422" t="s">
        <v>74</v>
      </c>
      <c r="AS66" s="422" t="s">
        <v>84</v>
      </c>
      <c r="AT66" s="422" t="s">
        <v>84</v>
      </c>
      <c r="AU66" s="429" t="s">
        <v>74</v>
      </c>
      <c r="AV66" s="419" t="s">
        <v>74</v>
      </c>
      <c r="AW66" s="422" t="s">
        <v>41</v>
      </c>
      <c r="AX66" s="422" t="s">
        <v>74</v>
      </c>
      <c r="AY66" s="422" t="s">
        <v>81</v>
      </c>
      <c r="AZ66" s="422" t="s">
        <v>84</v>
      </c>
      <c r="BA66" s="422" t="s">
        <v>84</v>
      </c>
      <c r="BB66" s="429" t="s">
        <v>74</v>
      </c>
      <c r="BC66" s="419" t="s">
        <v>74</v>
      </c>
      <c r="BD66" s="422" t="s">
        <v>84</v>
      </c>
      <c r="BE66" s="435"/>
      <c r="BF66" s="255"/>
      <c r="BG66" s="260"/>
      <c r="BH66" s="439"/>
      <c r="BI66" s="445"/>
      <c r="BJ66" s="451"/>
      <c r="BK66" s="411"/>
      <c r="BL66" s="411"/>
      <c r="BM66" s="411"/>
      <c r="BN66" s="458"/>
    </row>
    <row r="67" spans="2:66" ht="20.25" customHeight="1">
      <c r="B67" s="10">
        <f>B64+1</f>
        <v>17</v>
      </c>
      <c r="C67" s="316"/>
      <c r="D67" s="323"/>
      <c r="E67" s="327"/>
      <c r="F67" s="333"/>
      <c r="G67" s="373" t="s">
        <v>175</v>
      </c>
      <c r="H67" s="378"/>
      <c r="I67" s="383"/>
      <c r="J67" s="388"/>
      <c r="K67" s="383"/>
      <c r="L67" s="388"/>
      <c r="M67" s="391" t="s">
        <v>24</v>
      </c>
      <c r="N67" s="396"/>
      <c r="O67" s="383" t="s">
        <v>151</v>
      </c>
      <c r="P67" s="401"/>
      <c r="Q67" s="401"/>
      <c r="R67" s="378"/>
      <c r="S67" s="406"/>
      <c r="T67" s="129"/>
      <c r="U67" s="131"/>
      <c r="V67" s="136" t="s">
        <v>121</v>
      </c>
      <c r="W67" s="145"/>
      <c r="X67" s="145"/>
      <c r="Y67" s="158"/>
      <c r="Z67" s="173"/>
      <c r="AA67" s="187">
        <f>IF(AA66="","",VLOOKUP(AA66,'【記載例】（ユニット型）シフト記号表'!$C$5:$W$46,21,FALSE))</f>
        <v>5.9999999999999991</v>
      </c>
      <c r="AB67" s="196" t="str">
        <f>IF(AB66="","",VLOOKUP(AB66,'【記載例】（ユニット型）シフト記号表'!$C$5:$W$46,21,FALSE))</f>
        <v>-</v>
      </c>
      <c r="AC67" s="196">
        <f>IF(AC66="","",VLOOKUP(AC66,'【記載例】（ユニット型）シフト記号表'!$C$5:$W$46,21,FALSE))</f>
        <v>5.9999999999999991</v>
      </c>
      <c r="AD67" s="196" t="str">
        <f>IF(AD66="","",VLOOKUP(AD66,'【記載例】（ユニット型）シフト記号表'!$C$5:$W$46,21,FALSE))</f>
        <v>-</v>
      </c>
      <c r="AE67" s="196">
        <f>IF(AE66="","",VLOOKUP(AE66,'【記載例】（ユニット型）シフト記号表'!$C$5:$W$46,21,FALSE))</f>
        <v>5.0000000000000009</v>
      </c>
      <c r="AF67" s="196" t="str">
        <f>IF(AF66="","",VLOOKUP(AF66,'【記載例】（ユニット型）シフト記号表'!$C$5:$W$46,21,FALSE))</f>
        <v>-</v>
      </c>
      <c r="AG67" s="220">
        <f>IF(AG66="","",VLOOKUP(AG66,'【記載例】（ユニット型）シフト記号表'!$C$5:$W$46,21,FALSE))</f>
        <v>2</v>
      </c>
      <c r="AH67" s="187" t="str">
        <f>IF(AH66="","",VLOOKUP(AH66,'【記載例】（ユニット型）シフト記号表'!$C$5:$W$46,21,FALSE))</f>
        <v>-</v>
      </c>
      <c r="AI67" s="196">
        <f>IF(AI66="","",VLOOKUP(AI66,'【記載例】（ユニット型）シフト記号表'!$C$5:$W$46,21,FALSE))</f>
        <v>5.0000000000000009</v>
      </c>
      <c r="AJ67" s="196">
        <f>IF(AJ66="","",VLOOKUP(AJ66,'【記載例】（ユニット型）シフト記号表'!$C$5:$W$46,21,FALSE))</f>
        <v>5.0000000000000009</v>
      </c>
      <c r="AK67" s="196">
        <f>IF(AK66="","",VLOOKUP(AK66,'【記載例】（ユニット型）シフト記号表'!$C$5:$W$46,21,FALSE))</f>
        <v>5.9999999999999991</v>
      </c>
      <c r="AL67" s="196">
        <f>IF(AL66="","",VLOOKUP(AL66,'【記載例】（ユニット型）シフト記号表'!$C$5:$W$46,21,FALSE))</f>
        <v>5.9999999999999991</v>
      </c>
      <c r="AM67" s="196" t="str">
        <f>IF(AM66="","",VLOOKUP(AM66,'【記載例】（ユニット型）シフト記号表'!$C$5:$W$46,21,FALSE))</f>
        <v>-</v>
      </c>
      <c r="AN67" s="220">
        <f>IF(AN66="","",VLOOKUP(AN66,'【記載例】（ユニット型）シフト記号表'!$C$5:$W$46,21,FALSE))</f>
        <v>5.0000000000000009</v>
      </c>
      <c r="AO67" s="187">
        <f>IF(AO66="","",VLOOKUP(AO66,'【記載例】（ユニット型）シフト記号表'!$C$5:$W$46,21,FALSE))</f>
        <v>2</v>
      </c>
      <c r="AP67" s="196" t="str">
        <f>IF(AP66="","",VLOOKUP(AP66,'【記載例】（ユニット型）シフト記号表'!$C$5:$W$46,21,FALSE))</f>
        <v>-</v>
      </c>
      <c r="AQ67" s="196">
        <f>IF(AQ66="","",VLOOKUP(AQ66,'【記載例】（ユニット型）シフト記号表'!$C$5:$W$46,21,FALSE))</f>
        <v>5.9999999999999991</v>
      </c>
      <c r="AR67" s="196" t="str">
        <f>IF(AR66="","",VLOOKUP(AR66,'【記載例】（ユニット型）シフト記号表'!$C$5:$W$46,21,FALSE))</f>
        <v>-</v>
      </c>
      <c r="AS67" s="196">
        <f>IF(AS66="","",VLOOKUP(AS66,'【記載例】（ユニット型）シフト記号表'!$C$5:$W$46,21,FALSE))</f>
        <v>5.0000000000000009</v>
      </c>
      <c r="AT67" s="196">
        <f>IF(AT66="","",VLOOKUP(AT66,'【記載例】（ユニット型）シフト記号表'!$C$5:$W$46,21,FALSE))</f>
        <v>5.0000000000000009</v>
      </c>
      <c r="AU67" s="220" t="str">
        <f>IF(AU66="","",VLOOKUP(AU66,'【記載例】（ユニット型）シフト記号表'!$C$5:$W$46,21,FALSE))</f>
        <v>-</v>
      </c>
      <c r="AV67" s="187" t="str">
        <f>IF(AV66="","",VLOOKUP(AV66,'【記載例】（ユニット型）シフト記号表'!$C$5:$W$46,21,FALSE))</f>
        <v>-</v>
      </c>
      <c r="AW67" s="196">
        <f>IF(AW66="","",VLOOKUP(AW66,'【記載例】（ユニット型）シフト記号表'!$C$5:$W$46,21,FALSE))</f>
        <v>2</v>
      </c>
      <c r="AX67" s="196" t="str">
        <f>IF(AX66="","",VLOOKUP(AX66,'【記載例】（ユニット型）シフト記号表'!$C$5:$W$46,21,FALSE))</f>
        <v>-</v>
      </c>
      <c r="AY67" s="196">
        <f>IF(AY66="","",VLOOKUP(AY66,'【記載例】（ユニット型）シフト記号表'!$C$5:$W$46,21,FALSE))</f>
        <v>5.9999999999999991</v>
      </c>
      <c r="AZ67" s="196">
        <f>IF(AZ66="","",VLOOKUP(AZ66,'【記載例】（ユニット型）シフト記号表'!$C$5:$W$46,21,FALSE))</f>
        <v>5.0000000000000009</v>
      </c>
      <c r="BA67" s="196">
        <f>IF(BA66="","",VLOOKUP(BA66,'【記載例】（ユニット型）シフト記号表'!$C$5:$W$46,21,FALSE))</f>
        <v>5.0000000000000009</v>
      </c>
      <c r="BB67" s="220" t="str">
        <f>IF(BB66="","",VLOOKUP(BB66,'【記載例】（ユニット型）シフト記号表'!$C$5:$W$46,21,FALSE))</f>
        <v>-</v>
      </c>
      <c r="BC67" s="187" t="str">
        <f>IF(BC66="","",VLOOKUP(BC66,'【記載例】（ユニット型）シフト記号表'!$C$5:$W$46,21,FALSE))</f>
        <v>-</v>
      </c>
      <c r="BD67" s="196">
        <f>IF(BD66="","",VLOOKUP(BD66,'【記載例】（ユニット型）シフト記号表'!$C$5:$W$46,21,FALSE))</f>
        <v>5.0000000000000009</v>
      </c>
      <c r="BE67" s="244" t="str">
        <f>IF(BE66="","",VLOOKUP(BE66,'【記載例】（ユニット型）シフト記号表'!$C$5:$W$46,21,FALSE))</f>
        <v/>
      </c>
      <c r="BF67" s="253">
        <f>IF($BI$3="計画",SUM(AA67:BB67),IF($BI$3="実績",SUM(AA67:BE67),""))</f>
        <v>87</v>
      </c>
      <c r="BG67" s="258"/>
      <c r="BH67" s="437">
        <f>IF($BI$3="計画",BF67/4,IF($BI$3="実績",(BF67/($P$10/7)),""))</f>
        <v>20.3</v>
      </c>
      <c r="BI67" s="443"/>
      <c r="BJ67" s="449"/>
      <c r="BK67" s="129"/>
      <c r="BL67" s="129"/>
      <c r="BM67" s="129"/>
      <c r="BN67" s="456"/>
    </row>
    <row r="68" spans="2:66" ht="20.25" customHeight="1">
      <c r="B68" s="11"/>
      <c r="C68" s="316"/>
      <c r="D68" s="323"/>
      <c r="E68" s="327"/>
      <c r="F68" s="333"/>
      <c r="G68" s="374"/>
      <c r="H68" s="379"/>
      <c r="I68" s="384" t="str">
        <f>G67</f>
        <v>介護職員</v>
      </c>
      <c r="J68" s="379"/>
      <c r="K68" s="384" t="str">
        <f>M67</f>
        <v>A</v>
      </c>
      <c r="L68" s="379"/>
      <c r="M68" s="392"/>
      <c r="N68" s="397"/>
      <c r="O68" s="384"/>
      <c r="P68" s="402"/>
      <c r="Q68" s="402"/>
      <c r="R68" s="379"/>
      <c r="S68" s="407"/>
      <c r="T68" s="410"/>
      <c r="U68" s="132"/>
      <c r="V68" s="137" t="s">
        <v>162</v>
      </c>
      <c r="W68" s="150"/>
      <c r="X68" s="150"/>
      <c r="Y68" s="163"/>
      <c r="Z68" s="179"/>
      <c r="AA68" s="188">
        <f>IF(AA66="","",VLOOKUP(AA66,'【記載例】（ユニット型）シフト記号表'!$C$5:$Y$46,23,FALSE))</f>
        <v>1.9999999999999991</v>
      </c>
      <c r="AB68" s="197" t="str">
        <f>IF(AB66="","",VLOOKUP(AB66,'【記載例】（ユニット型）シフト記号表'!$C$5:$Y$46,23,FALSE))</f>
        <v>-</v>
      </c>
      <c r="AC68" s="197">
        <f>IF(AC66="","",VLOOKUP(AC66,'【記載例】（ユニット型）シフト記号表'!$C$5:$Y$46,23,FALSE))</f>
        <v>1.9999999999999991</v>
      </c>
      <c r="AD68" s="197" t="str">
        <f>IF(AD66="","",VLOOKUP(AD66,'【記載例】（ユニット型）シフト記号表'!$C$5:$Y$46,23,FALSE))</f>
        <v>-</v>
      </c>
      <c r="AE68" s="197">
        <f>IF(AE66="","",VLOOKUP(AE66,'【記載例】（ユニット型）シフト記号表'!$C$5:$Y$46,23,FALSE))</f>
        <v>2.9999999999999991</v>
      </c>
      <c r="AF68" s="197" t="str">
        <f>IF(AF66="","",VLOOKUP(AF66,'【記載例】（ユニット型）シフト記号表'!$C$5:$Y$46,23,FALSE))</f>
        <v>-</v>
      </c>
      <c r="AG68" s="221">
        <f>IF(AG66="","",VLOOKUP(AG66,'【記載例】（ユニット型）シフト記号表'!$C$5:$Y$46,23,FALSE))</f>
        <v>14</v>
      </c>
      <c r="AH68" s="188" t="str">
        <f>IF(AH66="","",VLOOKUP(AH66,'【記載例】（ユニット型）シフト記号表'!$C$5:$Y$46,23,FALSE))</f>
        <v>-</v>
      </c>
      <c r="AI68" s="197">
        <f>IF(AI66="","",VLOOKUP(AI66,'【記載例】（ユニット型）シフト記号表'!$C$5:$Y$46,23,FALSE))</f>
        <v>2.9999999999999991</v>
      </c>
      <c r="AJ68" s="197">
        <f>IF(AJ66="","",VLOOKUP(AJ66,'【記載例】（ユニット型）シフト記号表'!$C$5:$Y$46,23,FALSE))</f>
        <v>2.9999999999999991</v>
      </c>
      <c r="AK68" s="197">
        <f>IF(AK66="","",VLOOKUP(AK66,'【記載例】（ユニット型）シフト記号表'!$C$5:$Y$46,23,FALSE))</f>
        <v>1.9999999999999991</v>
      </c>
      <c r="AL68" s="197">
        <f>IF(AL66="","",VLOOKUP(AL66,'【記載例】（ユニット型）シフト記号表'!$C$5:$Y$46,23,FALSE))</f>
        <v>1.9999999999999991</v>
      </c>
      <c r="AM68" s="197" t="str">
        <f>IF(AM66="","",VLOOKUP(AM66,'【記載例】（ユニット型）シフト記号表'!$C$5:$Y$46,23,FALSE))</f>
        <v>-</v>
      </c>
      <c r="AN68" s="221">
        <f>IF(AN66="","",VLOOKUP(AN66,'【記載例】（ユニット型）シフト記号表'!$C$5:$Y$46,23,FALSE))</f>
        <v>2.9999999999999991</v>
      </c>
      <c r="AO68" s="188">
        <f>IF(AO66="","",VLOOKUP(AO66,'【記載例】（ユニット型）シフト記号表'!$C$5:$Y$46,23,FALSE))</f>
        <v>14</v>
      </c>
      <c r="AP68" s="197" t="str">
        <f>IF(AP66="","",VLOOKUP(AP66,'【記載例】（ユニット型）シフト記号表'!$C$5:$Y$46,23,FALSE))</f>
        <v>-</v>
      </c>
      <c r="AQ68" s="197">
        <f>IF(AQ66="","",VLOOKUP(AQ66,'【記載例】（ユニット型）シフト記号表'!$C$5:$Y$46,23,FALSE))</f>
        <v>1.9999999999999991</v>
      </c>
      <c r="AR68" s="197" t="str">
        <f>IF(AR66="","",VLOOKUP(AR66,'【記載例】（ユニット型）シフト記号表'!$C$5:$Y$46,23,FALSE))</f>
        <v>-</v>
      </c>
      <c r="AS68" s="197">
        <f>IF(AS66="","",VLOOKUP(AS66,'【記載例】（ユニット型）シフト記号表'!$C$5:$Y$46,23,FALSE))</f>
        <v>2.9999999999999991</v>
      </c>
      <c r="AT68" s="197">
        <f>IF(AT66="","",VLOOKUP(AT66,'【記載例】（ユニット型）シフト記号表'!$C$5:$Y$46,23,FALSE))</f>
        <v>2.9999999999999991</v>
      </c>
      <c r="AU68" s="221" t="str">
        <f>IF(AU66="","",VLOOKUP(AU66,'【記載例】（ユニット型）シフト記号表'!$C$5:$Y$46,23,FALSE))</f>
        <v>-</v>
      </c>
      <c r="AV68" s="188" t="str">
        <f>IF(AV66="","",VLOOKUP(AV66,'【記載例】（ユニット型）シフト記号表'!$C$5:$Y$46,23,FALSE))</f>
        <v>-</v>
      </c>
      <c r="AW68" s="197">
        <f>IF(AW66="","",VLOOKUP(AW66,'【記載例】（ユニット型）シフト記号表'!$C$5:$Y$46,23,FALSE))</f>
        <v>14</v>
      </c>
      <c r="AX68" s="197" t="str">
        <f>IF(AX66="","",VLOOKUP(AX66,'【記載例】（ユニット型）シフト記号表'!$C$5:$Y$46,23,FALSE))</f>
        <v>-</v>
      </c>
      <c r="AY68" s="197">
        <f>IF(AY66="","",VLOOKUP(AY66,'【記載例】（ユニット型）シフト記号表'!$C$5:$Y$46,23,FALSE))</f>
        <v>1.9999999999999991</v>
      </c>
      <c r="AZ68" s="197">
        <f>IF(AZ66="","",VLOOKUP(AZ66,'【記載例】（ユニット型）シフト記号表'!$C$5:$Y$46,23,FALSE))</f>
        <v>2.9999999999999991</v>
      </c>
      <c r="BA68" s="197">
        <f>IF(BA66="","",VLOOKUP(BA66,'【記載例】（ユニット型）シフト記号表'!$C$5:$Y$46,23,FALSE))</f>
        <v>2.9999999999999991</v>
      </c>
      <c r="BB68" s="221" t="str">
        <f>IF(BB66="","",VLOOKUP(BB66,'【記載例】（ユニット型）シフト記号表'!$C$5:$Y$46,23,FALSE))</f>
        <v>-</v>
      </c>
      <c r="BC68" s="188" t="str">
        <f>IF(BC66="","",VLOOKUP(BC66,'【記載例】（ユニット型）シフト記号表'!$C$5:$Y$46,23,FALSE))</f>
        <v>-</v>
      </c>
      <c r="BD68" s="197">
        <f>IF(BD66="","",VLOOKUP(BD66,'【記載例】（ユニット型）シフト記号表'!$C$5:$Y$46,23,FALSE))</f>
        <v>2.9999999999999991</v>
      </c>
      <c r="BE68" s="245" t="str">
        <f>IF(BE66="","",VLOOKUP(BE66,'【記載例】（ユニット型）シフト記号表'!$C$5:$Y$46,23,FALSE))</f>
        <v/>
      </c>
      <c r="BF68" s="254">
        <f>IF($BI$3="計画",SUM(AA68:BB68),IF($BI$3="実績",SUM(AA68:BE68),""))</f>
        <v>81</v>
      </c>
      <c r="BG68" s="259"/>
      <c r="BH68" s="438">
        <f>IF($BI$3="計画",BF68/4,IF($BI$3="実績",(BF68/($P$10/7)),""))</f>
        <v>18.900000000000002</v>
      </c>
      <c r="BI68" s="444"/>
      <c r="BJ68" s="450"/>
      <c r="BK68" s="410"/>
      <c r="BL68" s="410"/>
      <c r="BM68" s="410"/>
      <c r="BN68" s="457"/>
    </row>
    <row r="69" spans="2:66" ht="20.25" customHeight="1">
      <c r="B69" s="369"/>
      <c r="C69" s="317"/>
      <c r="D69" s="324" t="s">
        <v>217</v>
      </c>
      <c r="E69" s="327"/>
      <c r="F69" s="333"/>
      <c r="G69" s="373"/>
      <c r="H69" s="378"/>
      <c r="I69" s="383"/>
      <c r="J69" s="388"/>
      <c r="K69" s="383"/>
      <c r="L69" s="388"/>
      <c r="M69" s="393"/>
      <c r="N69" s="398"/>
      <c r="O69" s="383"/>
      <c r="P69" s="401"/>
      <c r="Q69" s="401"/>
      <c r="R69" s="378"/>
      <c r="S69" s="408" t="s">
        <v>228</v>
      </c>
      <c r="T69" s="411"/>
      <c r="U69" s="130"/>
      <c r="V69" s="138" t="s">
        <v>44</v>
      </c>
      <c r="W69" s="148"/>
      <c r="X69" s="148"/>
      <c r="Y69" s="161"/>
      <c r="Z69" s="178"/>
      <c r="AA69" s="419" t="s">
        <v>74</v>
      </c>
      <c r="AB69" s="422" t="s">
        <v>84</v>
      </c>
      <c r="AC69" s="422" t="s">
        <v>84</v>
      </c>
      <c r="AD69" s="422" t="s">
        <v>81</v>
      </c>
      <c r="AE69" s="422" t="s">
        <v>81</v>
      </c>
      <c r="AF69" s="422" t="s">
        <v>81</v>
      </c>
      <c r="AG69" s="429" t="s">
        <v>74</v>
      </c>
      <c r="AH69" s="419" t="s">
        <v>41</v>
      </c>
      <c r="AI69" s="422" t="s">
        <v>74</v>
      </c>
      <c r="AJ69" s="422" t="s">
        <v>81</v>
      </c>
      <c r="AK69" s="422" t="s">
        <v>74</v>
      </c>
      <c r="AL69" s="422" t="s">
        <v>84</v>
      </c>
      <c r="AM69" s="422" t="s">
        <v>84</v>
      </c>
      <c r="AN69" s="429" t="s">
        <v>74</v>
      </c>
      <c r="AO69" s="419" t="s">
        <v>74</v>
      </c>
      <c r="AP69" s="422" t="s">
        <v>41</v>
      </c>
      <c r="AQ69" s="422" t="s">
        <v>74</v>
      </c>
      <c r="AR69" s="422" t="s">
        <v>81</v>
      </c>
      <c r="AS69" s="422" t="s">
        <v>74</v>
      </c>
      <c r="AT69" s="422" t="s">
        <v>84</v>
      </c>
      <c r="AU69" s="429" t="s">
        <v>84</v>
      </c>
      <c r="AV69" s="419" t="s">
        <v>84</v>
      </c>
      <c r="AW69" s="422" t="s">
        <v>74</v>
      </c>
      <c r="AX69" s="422" t="s">
        <v>41</v>
      </c>
      <c r="AY69" s="422" t="s">
        <v>74</v>
      </c>
      <c r="AZ69" s="422" t="s">
        <v>81</v>
      </c>
      <c r="BA69" s="422" t="s">
        <v>74</v>
      </c>
      <c r="BB69" s="429" t="s">
        <v>84</v>
      </c>
      <c r="BC69" s="419" t="s">
        <v>41</v>
      </c>
      <c r="BD69" s="422" t="s">
        <v>74</v>
      </c>
      <c r="BE69" s="435"/>
      <c r="BF69" s="255"/>
      <c r="BG69" s="260"/>
      <c r="BH69" s="439"/>
      <c r="BI69" s="445"/>
      <c r="BJ69" s="451"/>
      <c r="BK69" s="411"/>
      <c r="BL69" s="411"/>
      <c r="BM69" s="411"/>
      <c r="BN69" s="458"/>
    </row>
    <row r="70" spans="2:66" ht="20.25" customHeight="1">
      <c r="B70" s="10">
        <f>B67+1</f>
        <v>18</v>
      </c>
      <c r="C70" s="316"/>
      <c r="D70" s="323"/>
      <c r="E70" s="327"/>
      <c r="F70" s="333"/>
      <c r="G70" s="373" t="s">
        <v>175</v>
      </c>
      <c r="H70" s="378"/>
      <c r="I70" s="383"/>
      <c r="J70" s="388"/>
      <c r="K70" s="383"/>
      <c r="L70" s="388"/>
      <c r="M70" s="391" t="s">
        <v>24</v>
      </c>
      <c r="N70" s="396"/>
      <c r="O70" s="383" t="s">
        <v>151</v>
      </c>
      <c r="P70" s="401"/>
      <c r="Q70" s="401"/>
      <c r="R70" s="378"/>
      <c r="S70" s="406"/>
      <c r="T70" s="129"/>
      <c r="U70" s="131"/>
      <c r="V70" s="136" t="s">
        <v>121</v>
      </c>
      <c r="W70" s="145"/>
      <c r="X70" s="145"/>
      <c r="Y70" s="158"/>
      <c r="Z70" s="173"/>
      <c r="AA70" s="187" t="str">
        <f>IF(AA69="","",VLOOKUP(AA69,'【記載例】（ユニット型）シフト記号表'!$C$5:$W$46,21,FALSE))</f>
        <v>-</v>
      </c>
      <c r="AB70" s="196">
        <f>IF(AB69="","",VLOOKUP(AB69,'【記載例】（ユニット型）シフト記号表'!$C$5:$W$46,21,FALSE))</f>
        <v>5.0000000000000009</v>
      </c>
      <c r="AC70" s="196">
        <f>IF(AC69="","",VLOOKUP(AC69,'【記載例】（ユニット型）シフト記号表'!$C$5:$W$46,21,FALSE))</f>
        <v>5.0000000000000009</v>
      </c>
      <c r="AD70" s="196">
        <f>IF(AD69="","",VLOOKUP(AD69,'【記載例】（ユニット型）シフト記号表'!$C$5:$W$46,21,FALSE))</f>
        <v>5.9999999999999991</v>
      </c>
      <c r="AE70" s="196">
        <f>IF(AE69="","",VLOOKUP(AE69,'【記載例】（ユニット型）シフト記号表'!$C$5:$W$46,21,FALSE))</f>
        <v>5.9999999999999991</v>
      </c>
      <c r="AF70" s="196">
        <f>IF(AF69="","",VLOOKUP(AF69,'【記載例】（ユニット型）シフト記号表'!$C$5:$W$46,21,FALSE))</f>
        <v>5.9999999999999991</v>
      </c>
      <c r="AG70" s="220" t="str">
        <f>IF(AG69="","",VLOOKUP(AG69,'【記載例】（ユニット型）シフト記号表'!$C$5:$W$46,21,FALSE))</f>
        <v>-</v>
      </c>
      <c r="AH70" s="187">
        <f>IF(AH69="","",VLOOKUP(AH69,'【記載例】（ユニット型）シフト記号表'!$C$5:$W$46,21,FALSE))</f>
        <v>2</v>
      </c>
      <c r="AI70" s="196" t="str">
        <f>IF(AI69="","",VLOOKUP(AI69,'【記載例】（ユニット型）シフト記号表'!$C$5:$W$46,21,FALSE))</f>
        <v>-</v>
      </c>
      <c r="AJ70" s="196">
        <f>IF(AJ69="","",VLOOKUP(AJ69,'【記載例】（ユニット型）シフト記号表'!$C$5:$W$46,21,FALSE))</f>
        <v>5.9999999999999991</v>
      </c>
      <c r="AK70" s="196" t="str">
        <f>IF(AK69="","",VLOOKUP(AK69,'【記載例】（ユニット型）シフト記号表'!$C$5:$W$46,21,FALSE))</f>
        <v>-</v>
      </c>
      <c r="AL70" s="196">
        <f>IF(AL69="","",VLOOKUP(AL69,'【記載例】（ユニット型）シフト記号表'!$C$5:$W$46,21,FALSE))</f>
        <v>5.0000000000000009</v>
      </c>
      <c r="AM70" s="196">
        <f>IF(AM69="","",VLOOKUP(AM69,'【記載例】（ユニット型）シフト記号表'!$C$5:$W$46,21,FALSE))</f>
        <v>5.0000000000000009</v>
      </c>
      <c r="AN70" s="220" t="str">
        <f>IF(AN69="","",VLOOKUP(AN69,'【記載例】（ユニット型）シフト記号表'!$C$5:$W$46,21,FALSE))</f>
        <v>-</v>
      </c>
      <c r="AO70" s="187" t="str">
        <f>IF(AO69="","",VLOOKUP(AO69,'【記載例】（ユニット型）シフト記号表'!$C$5:$W$46,21,FALSE))</f>
        <v>-</v>
      </c>
      <c r="AP70" s="196">
        <f>IF(AP69="","",VLOOKUP(AP69,'【記載例】（ユニット型）シフト記号表'!$C$5:$W$46,21,FALSE))</f>
        <v>2</v>
      </c>
      <c r="AQ70" s="196" t="str">
        <f>IF(AQ69="","",VLOOKUP(AQ69,'【記載例】（ユニット型）シフト記号表'!$C$5:$W$46,21,FALSE))</f>
        <v>-</v>
      </c>
      <c r="AR70" s="196">
        <f>IF(AR69="","",VLOOKUP(AR69,'【記載例】（ユニット型）シフト記号表'!$C$5:$W$46,21,FALSE))</f>
        <v>5.9999999999999991</v>
      </c>
      <c r="AS70" s="196" t="str">
        <f>IF(AS69="","",VLOOKUP(AS69,'【記載例】（ユニット型）シフト記号表'!$C$5:$W$46,21,FALSE))</f>
        <v>-</v>
      </c>
      <c r="AT70" s="196">
        <f>IF(AT69="","",VLOOKUP(AT69,'【記載例】（ユニット型）シフト記号表'!$C$5:$W$46,21,FALSE))</f>
        <v>5.0000000000000009</v>
      </c>
      <c r="AU70" s="220">
        <f>IF(AU69="","",VLOOKUP(AU69,'【記載例】（ユニット型）シフト記号表'!$C$5:$W$46,21,FALSE))</f>
        <v>5.0000000000000009</v>
      </c>
      <c r="AV70" s="187">
        <f>IF(AV69="","",VLOOKUP(AV69,'【記載例】（ユニット型）シフト記号表'!$C$5:$W$46,21,FALSE))</f>
        <v>5.0000000000000009</v>
      </c>
      <c r="AW70" s="196" t="str">
        <f>IF(AW69="","",VLOOKUP(AW69,'【記載例】（ユニット型）シフト記号表'!$C$5:$W$46,21,FALSE))</f>
        <v>-</v>
      </c>
      <c r="AX70" s="196">
        <f>IF(AX69="","",VLOOKUP(AX69,'【記載例】（ユニット型）シフト記号表'!$C$5:$W$46,21,FALSE))</f>
        <v>2</v>
      </c>
      <c r="AY70" s="196" t="str">
        <f>IF(AY69="","",VLOOKUP(AY69,'【記載例】（ユニット型）シフト記号表'!$C$5:$W$46,21,FALSE))</f>
        <v>-</v>
      </c>
      <c r="AZ70" s="196">
        <f>IF(AZ69="","",VLOOKUP(AZ69,'【記載例】（ユニット型）シフト記号表'!$C$5:$W$46,21,FALSE))</f>
        <v>5.9999999999999991</v>
      </c>
      <c r="BA70" s="196" t="str">
        <f>IF(BA69="","",VLOOKUP(BA69,'【記載例】（ユニット型）シフト記号表'!$C$5:$W$46,21,FALSE))</f>
        <v>-</v>
      </c>
      <c r="BB70" s="220">
        <f>IF(BB69="","",VLOOKUP(BB69,'【記載例】（ユニット型）シフト記号表'!$C$5:$W$46,21,FALSE))</f>
        <v>5.0000000000000009</v>
      </c>
      <c r="BC70" s="187">
        <f>IF(BC69="","",VLOOKUP(BC69,'【記載例】（ユニット型）シフト記号表'!$C$5:$W$46,21,FALSE))</f>
        <v>2</v>
      </c>
      <c r="BD70" s="196" t="str">
        <f>IF(BD69="","",VLOOKUP(BD69,'【記載例】（ユニット型）シフト記号表'!$C$5:$W$46,21,FALSE))</f>
        <v>-</v>
      </c>
      <c r="BE70" s="244" t="str">
        <f>IF(BE69="","",VLOOKUP(BE69,'【記載例】（ユニット型）シフト記号表'!$C$5:$W$46,21,FALSE))</f>
        <v/>
      </c>
      <c r="BF70" s="253">
        <f>IF($BI$3="計画",SUM(AA70:BB70),IF($BI$3="実績",SUM(AA70:BE70),""))</f>
        <v>84</v>
      </c>
      <c r="BG70" s="258"/>
      <c r="BH70" s="437">
        <f>IF($BI$3="計画",BF70/4,IF($BI$3="実績",(BF70/($P$10/7)),""))</f>
        <v>19.600000000000001</v>
      </c>
      <c r="BI70" s="443"/>
      <c r="BJ70" s="449"/>
      <c r="BK70" s="129"/>
      <c r="BL70" s="129"/>
      <c r="BM70" s="129"/>
      <c r="BN70" s="456"/>
    </row>
    <row r="71" spans="2:66" ht="20.25" customHeight="1">
      <c r="B71" s="11"/>
      <c r="C71" s="316"/>
      <c r="D71" s="323"/>
      <c r="E71" s="327"/>
      <c r="F71" s="333"/>
      <c r="G71" s="374"/>
      <c r="H71" s="379"/>
      <c r="I71" s="384" t="str">
        <f>G70</f>
        <v>介護職員</v>
      </c>
      <c r="J71" s="379"/>
      <c r="K71" s="384" t="str">
        <f>M70</f>
        <v>A</v>
      </c>
      <c r="L71" s="379"/>
      <c r="M71" s="392"/>
      <c r="N71" s="397"/>
      <c r="O71" s="384"/>
      <c r="P71" s="402"/>
      <c r="Q71" s="402"/>
      <c r="R71" s="379"/>
      <c r="S71" s="407"/>
      <c r="T71" s="410"/>
      <c r="U71" s="132"/>
      <c r="V71" s="137" t="s">
        <v>162</v>
      </c>
      <c r="W71" s="150"/>
      <c r="X71" s="150"/>
      <c r="Y71" s="163"/>
      <c r="Z71" s="179"/>
      <c r="AA71" s="188" t="str">
        <f>IF(AA69="","",VLOOKUP(AA69,'【記載例】（ユニット型）シフト記号表'!$C$5:$Y$46,23,FALSE))</f>
        <v>-</v>
      </c>
      <c r="AB71" s="197">
        <f>IF(AB69="","",VLOOKUP(AB69,'【記載例】（ユニット型）シフト記号表'!$C$5:$Y$46,23,FALSE))</f>
        <v>2.9999999999999991</v>
      </c>
      <c r="AC71" s="197">
        <f>IF(AC69="","",VLOOKUP(AC69,'【記載例】（ユニット型）シフト記号表'!$C$5:$Y$46,23,FALSE))</f>
        <v>2.9999999999999991</v>
      </c>
      <c r="AD71" s="197">
        <f>IF(AD69="","",VLOOKUP(AD69,'【記載例】（ユニット型）シフト記号表'!$C$5:$Y$46,23,FALSE))</f>
        <v>1.9999999999999991</v>
      </c>
      <c r="AE71" s="197">
        <f>IF(AE69="","",VLOOKUP(AE69,'【記載例】（ユニット型）シフト記号表'!$C$5:$Y$46,23,FALSE))</f>
        <v>1.9999999999999991</v>
      </c>
      <c r="AF71" s="197">
        <f>IF(AF69="","",VLOOKUP(AF69,'【記載例】（ユニット型）シフト記号表'!$C$5:$Y$46,23,FALSE))</f>
        <v>1.9999999999999991</v>
      </c>
      <c r="AG71" s="221" t="str">
        <f>IF(AG69="","",VLOOKUP(AG69,'【記載例】（ユニット型）シフト記号表'!$C$5:$Y$46,23,FALSE))</f>
        <v>-</v>
      </c>
      <c r="AH71" s="188">
        <f>IF(AH69="","",VLOOKUP(AH69,'【記載例】（ユニット型）シフト記号表'!$C$5:$Y$46,23,FALSE))</f>
        <v>14</v>
      </c>
      <c r="AI71" s="197" t="str">
        <f>IF(AI69="","",VLOOKUP(AI69,'【記載例】（ユニット型）シフト記号表'!$C$5:$Y$46,23,FALSE))</f>
        <v>-</v>
      </c>
      <c r="AJ71" s="197">
        <f>IF(AJ69="","",VLOOKUP(AJ69,'【記載例】（ユニット型）シフト記号表'!$C$5:$Y$46,23,FALSE))</f>
        <v>1.9999999999999991</v>
      </c>
      <c r="AK71" s="197" t="str">
        <f>IF(AK69="","",VLOOKUP(AK69,'【記載例】（ユニット型）シフト記号表'!$C$5:$Y$46,23,FALSE))</f>
        <v>-</v>
      </c>
      <c r="AL71" s="197">
        <f>IF(AL69="","",VLOOKUP(AL69,'【記載例】（ユニット型）シフト記号表'!$C$5:$Y$46,23,FALSE))</f>
        <v>2.9999999999999991</v>
      </c>
      <c r="AM71" s="197">
        <f>IF(AM69="","",VLOOKUP(AM69,'【記載例】（ユニット型）シフト記号表'!$C$5:$Y$46,23,FALSE))</f>
        <v>2.9999999999999991</v>
      </c>
      <c r="AN71" s="221" t="str">
        <f>IF(AN69="","",VLOOKUP(AN69,'【記載例】（ユニット型）シフト記号表'!$C$5:$Y$46,23,FALSE))</f>
        <v>-</v>
      </c>
      <c r="AO71" s="188" t="str">
        <f>IF(AO69="","",VLOOKUP(AO69,'【記載例】（ユニット型）シフト記号表'!$C$5:$Y$46,23,FALSE))</f>
        <v>-</v>
      </c>
      <c r="AP71" s="197">
        <f>IF(AP69="","",VLOOKUP(AP69,'【記載例】（ユニット型）シフト記号表'!$C$5:$Y$46,23,FALSE))</f>
        <v>14</v>
      </c>
      <c r="AQ71" s="197" t="str">
        <f>IF(AQ69="","",VLOOKUP(AQ69,'【記載例】（ユニット型）シフト記号表'!$C$5:$Y$46,23,FALSE))</f>
        <v>-</v>
      </c>
      <c r="AR71" s="197">
        <f>IF(AR69="","",VLOOKUP(AR69,'【記載例】（ユニット型）シフト記号表'!$C$5:$Y$46,23,FALSE))</f>
        <v>1.9999999999999991</v>
      </c>
      <c r="AS71" s="197" t="str">
        <f>IF(AS69="","",VLOOKUP(AS69,'【記載例】（ユニット型）シフト記号表'!$C$5:$Y$46,23,FALSE))</f>
        <v>-</v>
      </c>
      <c r="AT71" s="197">
        <f>IF(AT69="","",VLOOKUP(AT69,'【記載例】（ユニット型）シフト記号表'!$C$5:$Y$46,23,FALSE))</f>
        <v>2.9999999999999991</v>
      </c>
      <c r="AU71" s="221">
        <f>IF(AU69="","",VLOOKUP(AU69,'【記載例】（ユニット型）シフト記号表'!$C$5:$Y$46,23,FALSE))</f>
        <v>2.9999999999999991</v>
      </c>
      <c r="AV71" s="188">
        <f>IF(AV69="","",VLOOKUP(AV69,'【記載例】（ユニット型）シフト記号表'!$C$5:$Y$46,23,FALSE))</f>
        <v>2.9999999999999991</v>
      </c>
      <c r="AW71" s="197" t="str">
        <f>IF(AW69="","",VLOOKUP(AW69,'【記載例】（ユニット型）シフト記号表'!$C$5:$Y$46,23,FALSE))</f>
        <v>-</v>
      </c>
      <c r="AX71" s="197">
        <f>IF(AX69="","",VLOOKUP(AX69,'【記載例】（ユニット型）シフト記号表'!$C$5:$Y$46,23,FALSE))</f>
        <v>14</v>
      </c>
      <c r="AY71" s="197" t="str">
        <f>IF(AY69="","",VLOOKUP(AY69,'【記載例】（ユニット型）シフト記号表'!$C$5:$Y$46,23,FALSE))</f>
        <v>-</v>
      </c>
      <c r="AZ71" s="197">
        <f>IF(AZ69="","",VLOOKUP(AZ69,'【記載例】（ユニット型）シフト記号表'!$C$5:$Y$46,23,FALSE))</f>
        <v>1.9999999999999991</v>
      </c>
      <c r="BA71" s="197" t="str">
        <f>IF(BA69="","",VLOOKUP(BA69,'【記載例】（ユニット型）シフト記号表'!$C$5:$Y$46,23,FALSE))</f>
        <v>-</v>
      </c>
      <c r="BB71" s="221">
        <f>IF(BB69="","",VLOOKUP(BB69,'【記載例】（ユニット型）シフト記号表'!$C$5:$Y$46,23,FALSE))</f>
        <v>2.9999999999999991</v>
      </c>
      <c r="BC71" s="188">
        <f>IF(BC69="","",VLOOKUP(BC69,'【記載例】（ユニット型）シフト記号表'!$C$5:$Y$46,23,FALSE))</f>
        <v>14</v>
      </c>
      <c r="BD71" s="197" t="str">
        <f>IF(BD69="","",VLOOKUP(BD69,'【記載例】（ユニット型）シフト記号表'!$C$5:$Y$46,23,FALSE))</f>
        <v>-</v>
      </c>
      <c r="BE71" s="245" t="str">
        <f>IF(BE69="","",VLOOKUP(BE69,'【記載例】（ユニット型）シフト記号表'!$C$5:$Y$46,23,FALSE))</f>
        <v/>
      </c>
      <c r="BF71" s="254">
        <f>IF($BI$3="計画",SUM(AA71:BB71),IF($BI$3="実績",SUM(AA71:BE71),""))</f>
        <v>92</v>
      </c>
      <c r="BG71" s="259"/>
      <c r="BH71" s="438">
        <f>IF($BI$3="計画",BF71/4,IF($BI$3="実績",(BF71/($P$10/7)),""))</f>
        <v>21.466666666666669</v>
      </c>
      <c r="BI71" s="444"/>
      <c r="BJ71" s="450"/>
      <c r="BK71" s="410"/>
      <c r="BL71" s="410"/>
      <c r="BM71" s="410"/>
      <c r="BN71" s="457"/>
    </row>
    <row r="72" spans="2:66" ht="20.25" customHeight="1">
      <c r="B72" s="369"/>
      <c r="C72" s="317"/>
      <c r="D72" s="324" t="s">
        <v>217</v>
      </c>
      <c r="E72" s="327"/>
      <c r="F72" s="333"/>
      <c r="G72" s="375"/>
      <c r="H72" s="380"/>
      <c r="I72" s="385"/>
      <c r="J72" s="389"/>
      <c r="K72" s="385"/>
      <c r="L72" s="389"/>
      <c r="M72" s="393"/>
      <c r="N72" s="398"/>
      <c r="O72" s="385"/>
      <c r="P72" s="403"/>
      <c r="Q72" s="403"/>
      <c r="R72" s="380"/>
      <c r="S72" s="408" t="s">
        <v>229</v>
      </c>
      <c r="T72" s="411"/>
      <c r="U72" s="130"/>
      <c r="V72" s="138" t="s">
        <v>44</v>
      </c>
      <c r="W72" s="147"/>
      <c r="X72" s="147"/>
      <c r="Y72" s="160"/>
      <c r="Z72" s="175"/>
      <c r="AA72" s="419" t="s">
        <v>84</v>
      </c>
      <c r="AB72" s="422" t="s">
        <v>74</v>
      </c>
      <c r="AC72" s="422" t="s">
        <v>74</v>
      </c>
      <c r="AD72" s="422" t="s">
        <v>84</v>
      </c>
      <c r="AE72" s="422" t="s">
        <v>74</v>
      </c>
      <c r="AF72" s="422" t="s">
        <v>84</v>
      </c>
      <c r="AG72" s="429" t="s">
        <v>84</v>
      </c>
      <c r="AH72" s="419" t="s">
        <v>74</v>
      </c>
      <c r="AI72" s="422" t="s">
        <v>84</v>
      </c>
      <c r="AJ72" s="422" t="s">
        <v>74</v>
      </c>
      <c r="AK72" s="422" t="s">
        <v>74</v>
      </c>
      <c r="AL72" s="422" t="s">
        <v>84</v>
      </c>
      <c r="AM72" s="422" t="s">
        <v>81</v>
      </c>
      <c r="AN72" s="429" t="s">
        <v>81</v>
      </c>
      <c r="AO72" s="419" t="s">
        <v>84</v>
      </c>
      <c r="AP72" s="422" t="s">
        <v>74</v>
      </c>
      <c r="AQ72" s="422" t="s">
        <v>84</v>
      </c>
      <c r="AR72" s="422" t="s">
        <v>74</v>
      </c>
      <c r="AS72" s="422" t="s">
        <v>84</v>
      </c>
      <c r="AT72" s="422" t="s">
        <v>74</v>
      </c>
      <c r="AU72" s="429" t="s">
        <v>81</v>
      </c>
      <c r="AV72" s="419" t="s">
        <v>81</v>
      </c>
      <c r="AW72" s="422" t="s">
        <v>84</v>
      </c>
      <c r="AX72" s="422" t="s">
        <v>74</v>
      </c>
      <c r="AY72" s="422" t="s">
        <v>84</v>
      </c>
      <c r="AZ72" s="422" t="s">
        <v>74</v>
      </c>
      <c r="BA72" s="422" t="s">
        <v>81</v>
      </c>
      <c r="BB72" s="429" t="s">
        <v>74</v>
      </c>
      <c r="BC72" s="419" t="s">
        <v>74</v>
      </c>
      <c r="BD72" s="422" t="s">
        <v>84</v>
      </c>
      <c r="BE72" s="435"/>
      <c r="BF72" s="255"/>
      <c r="BG72" s="260"/>
      <c r="BH72" s="439"/>
      <c r="BI72" s="445"/>
      <c r="BJ72" s="451"/>
      <c r="BK72" s="411"/>
      <c r="BL72" s="411"/>
      <c r="BM72" s="411"/>
      <c r="BN72" s="458"/>
    </row>
    <row r="73" spans="2:66" ht="20.25" customHeight="1">
      <c r="B73" s="10">
        <f>B70+1</f>
        <v>19</v>
      </c>
      <c r="C73" s="316"/>
      <c r="D73" s="323"/>
      <c r="E73" s="327"/>
      <c r="F73" s="333"/>
      <c r="G73" s="373" t="s">
        <v>175</v>
      </c>
      <c r="H73" s="378"/>
      <c r="I73" s="383"/>
      <c r="J73" s="388"/>
      <c r="K73" s="383"/>
      <c r="L73" s="388"/>
      <c r="M73" s="391" t="s">
        <v>20</v>
      </c>
      <c r="N73" s="396"/>
      <c r="O73" s="383" t="s">
        <v>151</v>
      </c>
      <c r="P73" s="401"/>
      <c r="Q73" s="401"/>
      <c r="R73" s="378"/>
      <c r="S73" s="406"/>
      <c r="T73" s="129"/>
      <c r="U73" s="131"/>
      <c r="V73" s="136" t="s">
        <v>121</v>
      </c>
      <c r="W73" s="145"/>
      <c r="X73" s="145"/>
      <c r="Y73" s="158"/>
      <c r="Z73" s="173"/>
      <c r="AA73" s="187">
        <f>IF(AA72="","",VLOOKUP(AA72,'【記載例】（ユニット型）シフト記号表'!$C$5:$W$46,21,FALSE))</f>
        <v>5.0000000000000009</v>
      </c>
      <c r="AB73" s="196" t="str">
        <f>IF(AB72="","",VLOOKUP(AB72,'【記載例】（ユニット型）シフト記号表'!$C$5:$W$46,21,FALSE))</f>
        <v>-</v>
      </c>
      <c r="AC73" s="196" t="str">
        <f>IF(AC72="","",VLOOKUP(AC72,'【記載例】（ユニット型）シフト記号表'!$C$5:$W$46,21,FALSE))</f>
        <v>-</v>
      </c>
      <c r="AD73" s="196">
        <f>IF(AD72="","",VLOOKUP(AD72,'【記載例】（ユニット型）シフト記号表'!$C$5:$W$46,21,FALSE))</f>
        <v>5.0000000000000009</v>
      </c>
      <c r="AE73" s="196" t="str">
        <f>IF(AE72="","",VLOOKUP(AE72,'【記載例】（ユニット型）シフト記号表'!$C$5:$W$46,21,FALSE))</f>
        <v>-</v>
      </c>
      <c r="AF73" s="196">
        <f>IF(AF72="","",VLOOKUP(AF72,'【記載例】（ユニット型）シフト記号表'!$C$5:$W$46,21,FALSE))</f>
        <v>5.0000000000000009</v>
      </c>
      <c r="AG73" s="220">
        <f>IF(AG72="","",VLOOKUP(AG72,'【記載例】（ユニット型）シフト記号表'!$C$5:$W$46,21,FALSE))</f>
        <v>5.0000000000000009</v>
      </c>
      <c r="AH73" s="187" t="str">
        <f>IF(AH72="","",VLOOKUP(AH72,'【記載例】（ユニット型）シフト記号表'!$C$5:$W$46,21,FALSE))</f>
        <v>-</v>
      </c>
      <c r="AI73" s="196">
        <f>IF(AI72="","",VLOOKUP(AI72,'【記載例】（ユニット型）シフト記号表'!$C$5:$W$46,21,FALSE))</f>
        <v>5.0000000000000009</v>
      </c>
      <c r="AJ73" s="196" t="str">
        <f>IF(AJ72="","",VLOOKUP(AJ72,'【記載例】（ユニット型）シフト記号表'!$C$5:$W$46,21,FALSE))</f>
        <v>-</v>
      </c>
      <c r="AK73" s="196" t="str">
        <f>IF(AK72="","",VLOOKUP(AK72,'【記載例】（ユニット型）シフト記号表'!$C$5:$W$46,21,FALSE))</f>
        <v>-</v>
      </c>
      <c r="AL73" s="196">
        <f>IF(AL72="","",VLOOKUP(AL72,'【記載例】（ユニット型）シフト記号表'!$C$5:$W$46,21,FALSE))</f>
        <v>5.0000000000000009</v>
      </c>
      <c r="AM73" s="196">
        <f>IF(AM72="","",VLOOKUP(AM72,'【記載例】（ユニット型）シフト記号表'!$C$5:$W$46,21,FALSE))</f>
        <v>5.9999999999999991</v>
      </c>
      <c r="AN73" s="220">
        <f>IF(AN72="","",VLOOKUP(AN72,'【記載例】（ユニット型）シフト記号表'!$C$5:$W$46,21,FALSE))</f>
        <v>5.9999999999999991</v>
      </c>
      <c r="AO73" s="187">
        <f>IF(AO72="","",VLOOKUP(AO72,'【記載例】（ユニット型）シフト記号表'!$C$5:$W$46,21,FALSE))</f>
        <v>5.0000000000000009</v>
      </c>
      <c r="AP73" s="196" t="str">
        <f>IF(AP72="","",VLOOKUP(AP72,'【記載例】（ユニット型）シフト記号表'!$C$5:$W$46,21,FALSE))</f>
        <v>-</v>
      </c>
      <c r="AQ73" s="196">
        <f>IF(AQ72="","",VLOOKUP(AQ72,'【記載例】（ユニット型）シフト記号表'!$C$5:$W$46,21,FALSE))</f>
        <v>5.0000000000000009</v>
      </c>
      <c r="AR73" s="196" t="str">
        <f>IF(AR72="","",VLOOKUP(AR72,'【記載例】（ユニット型）シフト記号表'!$C$5:$W$46,21,FALSE))</f>
        <v>-</v>
      </c>
      <c r="AS73" s="196">
        <f>IF(AS72="","",VLOOKUP(AS72,'【記載例】（ユニット型）シフト記号表'!$C$5:$W$46,21,FALSE))</f>
        <v>5.0000000000000009</v>
      </c>
      <c r="AT73" s="196" t="str">
        <f>IF(AT72="","",VLOOKUP(AT72,'【記載例】（ユニット型）シフト記号表'!$C$5:$W$46,21,FALSE))</f>
        <v>-</v>
      </c>
      <c r="AU73" s="220">
        <f>IF(AU72="","",VLOOKUP(AU72,'【記載例】（ユニット型）シフト記号表'!$C$5:$W$46,21,FALSE))</f>
        <v>5.9999999999999991</v>
      </c>
      <c r="AV73" s="187">
        <f>IF(AV72="","",VLOOKUP(AV72,'【記載例】（ユニット型）シフト記号表'!$C$5:$W$46,21,FALSE))</f>
        <v>5.9999999999999991</v>
      </c>
      <c r="AW73" s="196">
        <f>IF(AW72="","",VLOOKUP(AW72,'【記載例】（ユニット型）シフト記号表'!$C$5:$W$46,21,FALSE))</f>
        <v>5.0000000000000009</v>
      </c>
      <c r="AX73" s="196" t="str">
        <f>IF(AX72="","",VLOOKUP(AX72,'【記載例】（ユニット型）シフト記号表'!$C$5:$W$46,21,FALSE))</f>
        <v>-</v>
      </c>
      <c r="AY73" s="196">
        <f>IF(AY72="","",VLOOKUP(AY72,'【記載例】（ユニット型）シフト記号表'!$C$5:$W$46,21,FALSE))</f>
        <v>5.0000000000000009</v>
      </c>
      <c r="AZ73" s="196" t="str">
        <f>IF(AZ72="","",VLOOKUP(AZ72,'【記載例】（ユニット型）シフト記号表'!$C$5:$W$46,21,FALSE))</f>
        <v>-</v>
      </c>
      <c r="BA73" s="196">
        <f>IF(BA72="","",VLOOKUP(BA72,'【記載例】（ユニット型）シフト記号表'!$C$5:$W$46,21,FALSE))</f>
        <v>5.9999999999999991</v>
      </c>
      <c r="BB73" s="220" t="str">
        <f>IF(BB72="","",VLOOKUP(BB72,'【記載例】（ユニット型）シフト記号表'!$C$5:$W$46,21,FALSE))</f>
        <v>-</v>
      </c>
      <c r="BC73" s="187" t="str">
        <f>IF(BC72="","",VLOOKUP(BC72,'【記載例】（ユニット型）シフト記号表'!$C$5:$W$46,21,FALSE))</f>
        <v>-</v>
      </c>
      <c r="BD73" s="196">
        <f>IF(BD72="","",VLOOKUP(BD72,'【記載例】（ユニット型）シフト記号表'!$C$5:$W$46,21,FALSE))</f>
        <v>5.0000000000000009</v>
      </c>
      <c r="BE73" s="244" t="str">
        <f>IF(BE72="","",VLOOKUP(BE72,'【記載例】（ユニット型）シフト記号表'!$C$5:$W$46,21,FALSE))</f>
        <v/>
      </c>
      <c r="BF73" s="253">
        <f>IF($BI$3="計画",SUM(AA73:BB73),IF($BI$3="実績",SUM(AA73:BE73),""))</f>
        <v>90</v>
      </c>
      <c r="BG73" s="258"/>
      <c r="BH73" s="437">
        <f>IF($BI$3="計画",BF73/4,IF($BI$3="実績",(BF73/($P$10/7)),""))</f>
        <v>21</v>
      </c>
      <c r="BI73" s="443"/>
      <c r="BJ73" s="449"/>
      <c r="BK73" s="129"/>
      <c r="BL73" s="129"/>
      <c r="BM73" s="129"/>
      <c r="BN73" s="456"/>
    </row>
    <row r="74" spans="2:66" ht="20.25" customHeight="1">
      <c r="B74" s="11"/>
      <c r="C74" s="316"/>
      <c r="D74" s="323"/>
      <c r="E74" s="327"/>
      <c r="F74" s="333"/>
      <c r="G74" s="374"/>
      <c r="H74" s="379"/>
      <c r="I74" s="384" t="str">
        <f>G73</f>
        <v>介護職員</v>
      </c>
      <c r="J74" s="379"/>
      <c r="K74" s="384" t="str">
        <f>M73</f>
        <v>C</v>
      </c>
      <c r="L74" s="379"/>
      <c r="M74" s="392"/>
      <c r="N74" s="397"/>
      <c r="O74" s="384"/>
      <c r="P74" s="402"/>
      <c r="Q74" s="402"/>
      <c r="R74" s="379"/>
      <c r="S74" s="407"/>
      <c r="T74" s="410"/>
      <c r="U74" s="132"/>
      <c r="V74" s="139" t="s">
        <v>162</v>
      </c>
      <c r="W74" s="150"/>
      <c r="X74" s="150"/>
      <c r="Y74" s="163"/>
      <c r="Z74" s="179"/>
      <c r="AA74" s="188">
        <f>IF(AA72="","",VLOOKUP(AA72,'【記載例】（ユニット型）シフト記号表'!$C$5:$Y$46,23,FALSE))</f>
        <v>2.9999999999999991</v>
      </c>
      <c r="AB74" s="197" t="str">
        <f>IF(AB72="","",VLOOKUP(AB72,'【記載例】（ユニット型）シフト記号表'!$C$5:$Y$46,23,FALSE))</f>
        <v>-</v>
      </c>
      <c r="AC74" s="197" t="str">
        <f>IF(AC72="","",VLOOKUP(AC72,'【記載例】（ユニット型）シフト記号表'!$C$5:$Y$46,23,FALSE))</f>
        <v>-</v>
      </c>
      <c r="AD74" s="197">
        <f>IF(AD72="","",VLOOKUP(AD72,'【記載例】（ユニット型）シフト記号表'!$C$5:$Y$46,23,FALSE))</f>
        <v>2.9999999999999991</v>
      </c>
      <c r="AE74" s="197" t="str">
        <f>IF(AE72="","",VLOOKUP(AE72,'【記載例】（ユニット型）シフト記号表'!$C$5:$Y$46,23,FALSE))</f>
        <v>-</v>
      </c>
      <c r="AF74" s="197">
        <f>IF(AF72="","",VLOOKUP(AF72,'【記載例】（ユニット型）シフト記号表'!$C$5:$Y$46,23,FALSE))</f>
        <v>2.9999999999999991</v>
      </c>
      <c r="AG74" s="221">
        <f>IF(AG72="","",VLOOKUP(AG72,'【記載例】（ユニット型）シフト記号表'!$C$5:$Y$46,23,FALSE))</f>
        <v>2.9999999999999991</v>
      </c>
      <c r="AH74" s="188" t="str">
        <f>IF(AH72="","",VLOOKUP(AH72,'【記載例】（ユニット型）シフト記号表'!$C$5:$Y$46,23,FALSE))</f>
        <v>-</v>
      </c>
      <c r="AI74" s="197">
        <f>IF(AI72="","",VLOOKUP(AI72,'【記載例】（ユニット型）シフト記号表'!$C$5:$Y$46,23,FALSE))</f>
        <v>2.9999999999999991</v>
      </c>
      <c r="AJ74" s="197" t="str">
        <f>IF(AJ72="","",VLOOKUP(AJ72,'【記載例】（ユニット型）シフト記号表'!$C$5:$Y$46,23,FALSE))</f>
        <v>-</v>
      </c>
      <c r="AK74" s="197" t="str">
        <f>IF(AK72="","",VLOOKUP(AK72,'【記載例】（ユニット型）シフト記号表'!$C$5:$Y$46,23,FALSE))</f>
        <v>-</v>
      </c>
      <c r="AL74" s="197">
        <f>IF(AL72="","",VLOOKUP(AL72,'【記載例】（ユニット型）シフト記号表'!$C$5:$Y$46,23,FALSE))</f>
        <v>2.9999999999999991</v>
      </c>
      <c r="AM74" s="197">
        <f>IF(AM72="","",VLOOKUP(AM72,'【記載例】（ユニット型）シフト記号表'!$C$5:$Y$46,23,FALSE))</f>
        <v>1.9999999999999991</v>
      </c>
      <c r="AN74" s="221">
        <f>IF(AN72="","",VLOOKUP(AN72,'【記載例】（ユニット型）シフト記号表'!$C$5:$Y$46,23,FALSE))</f>
        <v>1.9999999999999991</v>
      </c>
      <c r="AO74" s="188">
        <f>IF(AO72="","",VLOOKUP(AO72,'【記載例】（ユニット型）シフト記号表'!$C$5:$Y$46,23,FALSE))</f>
        <v>2.9999999999999991</v>
      </c>
      <c r="AP74" s="197" t="str">
        <f>IF(AP72="","",VLOOKUP(AP72,'【記載例】（ユニット型）シフト記号表'!$C$5:$Y$46,23,FALSE))</f>
        <v>-</v>
      </c>
      <c r="AQ74" s="197">
        <f>IF(AQ72="","",VLOOKUP(AQ72,'【記載例】（ユニット型）シフト記号表'!$C$5:$Y$46,23,FALSE))</f>
        <v>2.9999999999999991</v>
      </c>
      <c r="AR74" s="197" t="str">
        <f>IF(AR72="","",VLOOKUP(AR72,'【記載例】（ユニット型）シフト記号表'!$C$5:$Y$46,23,FALSE))</f>
        <v>-</v>
      </c>
      <c r="AS74" s="197">
        <f>IF(AS72="","",VLOOKUP(AS72,'【記載例】（ユニット型）シフト記号表'!$C$5:$Y$46,23,FALSE))</f>
        <v>2.9999999999999991</v>
      </c>
      <c r="AT74" s="197" t="str">
        <f>IF(AT72="","",VLOOKUP(AT72,'【記載例】（ユニット型）シフト記号表'!$C$5:$Y$46,23,FALSE))</f>
        <v>-</v>
      </c>
      <c r="AU74" s="221">
        <f>IF(AU72="","",VLOOKUP(AU72,'【記載例】（ユニット型）シフト記号表'!$C$5:$Y$46,23,FALSE))</f>
        <v>1.9999999999999991</v>
      </c>
      <c r="AV74" s="188">
        <f>IF(AV72="","",VLOOKUP(AV72,'【記載例】（ユニット型）シフト記号表'!$C$5:$Y$46,23,FALSE))</f>
        <v>1.9999999999999991</v>
      </c>
      <c r="AW74" s="197">
        <f>IF(AW72="","",VLOOKUP(AW72,'【記載例】（ユニット型）シフト記号表'!$C$5:$Y$46,23,FALSE))</f>
        <v>2.9999999999999991</v>
      </c>
      <c r="AX74" s="197" t="str">
        <f>IF(AX72="","",VLOOKUP(AX72,'【記載例】（ユニット型）シフト記号表'!$C$5:$Y$46,23,FALSE))</f>
        <v>-</v>
      </c>
      <c r="AY74" s="197">
        <f>IF(AY72="","",VLOOKUP(AY72,'【記載例】（ユニット型）シフト記号表'!$C$5:$Y$46,23,FALSE))</f>
        <v>2.9999999999999991</v>
      </c>
      <c r="AZ74" s="197" t="str">
        <f>IF(AZ72="","",VLOOKUP(AZ72,'【記載例】（ユニット型）シフト記号表'!$C$5:$Y$46,23,FALSE))</f>
        <v>-</v>
      </c>
      <c r="BA74" s="197">
        <f>IF(BA72="","",VLOOKUP(BA72,'【記載例】（ユニット型）シフト記号表'!$C$5:$Y$46,23,FALSE))</f>
        <v>1.9999999999999991</v>
      </c>
      <c r="BB74" s="221" t="str">
        <f>IF(BB72="","",VLOOKUP(BB72,'【記載例】（ユニット型）シフト記号表'!$C$5:$Y$46,23,FALSE))</f>
        <v>-</v>
      </c>
      <c r="BC74" s="188" t="str">
        <f>IF(BC72="","",VLOOKUP(BC72,'【記載例】（ユニット型）シフト記号表'!$C$5:$Y$46,23,FALSE))</f>
        <v>-</v>
      </c>
      <c r="BD74" s="197">
        <f>IF(BD72="","",VLOOKUP(BD72,'【記載例】（ユニット型）シフト記号表'!$C$5:$Y$46,23,FALSE))</f>
        <v>2.9999999999999991</v>
      </c>
      <c r="BE74" s="245" t="str">
        <f>IF(BE72="","",VLOOKUP(BE72,'【記載例】（ユニット型）シフト記号表'!$C$5:$Y$46,23,FALSE))</f>
        <v/>
      </c>
      <c r="BF74" s="254">
        <f>IF($BI$3="計画",SUM(AA74:BB74),IF($BI$3="実績",SUM(AA74:BE74),""))</f>
        <v>45.999999999999993</v>
      </c>
      <c r="BG74" s="259"/>
      <c r="BH74" s="438">
        <f>IF($BI$3="計画",BF74/4,IF($BI$3="実績",(BF74/($P$10/7)),""))</f>
        <v>10.733333333333333</v>
      </c>
      <c r="BI74" s="444"/>
      <c r="BJ74" s="450"/>
      <c r="BK74" s="410"/>
      <c r="BL74" s="410"/>
      <c r="BM74" s="410"/>
      <c r="BN74" s="457"/>
    </row>
    <row r="75" spans="2:66" ht="20.25" customHeight="1">
      <c r="B75" s="369"/>
      <c r="C75" s="317" t="s">
        <v>193</v>
      </c>
      <c r="D75" s="324" t="s">
        <v>219</v>
      </c>
      <c r="E75" s="327"/>
      <c r="F75" s="333"/>
      <c r="G75" s="375"/>
      <c r="H75" s="380"/>
      <c r="I75" s="385"/>
      <c r="J75" s="389"/>
      <c r="K75" s="385"/>
      <c r="L75" s="389"/>
      <c r="M75" s="393"/>
      <c r="N75" s="398"/>
      <c r="O75" s="385"/>
      <c r="P75" s="403"/>
      <c r="Q75" s="403"/>
      <c r="R75" s="380"/>
      <c r="S75" s="408" t="s">
        <v>230</v>
      </c>
      <c r="T75" s="411"/>
      <c r="U75" s="130"/>
      <c r="V75" s="138" t="s">
        <v>44</v>
      </c>
      <c r="W75" s="147"/>
      <c r="X75" s="147"/>
      <c r="Y75" s="160"/>
      <c r="Z75" s="175"/>
      <c r="AA75" s="419" t="s">
        <v>41</v>
      </c>
      <c r="AB75" s="422" t="s">
        <v>74</v>
      </c>
      <c r="AC75" s="422" t="s">
        <v>81</v>
      </c>
      <c r="AD75" s="422" t="s">
        <v>81</v>
      </c>
      <c r="AE75" s="422" t="s">
        <v>74</v>
      </c>
      <c r="AF75" s="422" t="s">
        <v>84</v>
      </c>
      <c r="AG75" s="429" t="s">
        <v>74</v>
      </c>
      <c r="AH75" s="419" t="s">
        <v>74</v>
      </c>
      <c r="AI75" s="422" t="s">
        <v>41</v>
      </c>
      <c r="AJ75" s="422" t="s">
        <v>74</v>
      </c>
      <c r="AK75" s="422" t="s">
        <v>81</v>
      </c>
      <c r="AL75" s="422" t="s">
        <v>81</v>
      </c>
      <c r="AM75" s="422" t="s">
        <v>74</v>
      </c>
      <c r="AN75" s="429" t="s">
        <v>84</v>
      </c>
      <c r="AO75" s="419" t="s">
        <v>84</v>
      </c>
      <c r="AP75" s="422" t="s">
        <v>74</v>
      </c>
      <c r="AQ75" s="422" t="s">
        <v>41</v>
      </c>
      <c r="AR75" s="422" t="s">
        <v>74</v>
      </c>
      <c r="AS75" s="422" t="s">
        <v>81</v>
      </c>
      <c r="AT75" s="422" t="s">
        <v>81</v>
      </c>
      <c r="AU75" s="429" t="s">
        <v>74</v>
      </c>
      <c r="AV75" s="419" t="s">
        <v>84</v>
      </c>
      <c r="AW75" s="422" t="s">
        <v>74</v>
      </c>
      <c r="AX75" s="422" t="s">
        <v>74</v>
      </c>
      <c r="AY75" s="422" t="s">
        <v>41</v>
      </c>
      <c r="AZ75" s="422" t="s">
        <v>74</v>
      </c>
      <c r="BA75" s="422" t="s">
        <v>81</v>
      </c>
      <c r="BB75" s="429" t="s">
        <v>81</v>
      </c>
      <c r="BC75" s="419" t="s">
        <v>74</v>
      </c>
      <c r="BD75" s="422" t="s">
        <v>41</v>
      </c>
      <c r="BE75" s="435"/>
      <c r="BF75" s="255"/>
      <c r="BG75" s="260"/>
      <c r="BH75" s="439"/>
      <c r="BI75" s="445"/>
      <c r="BJ75" s="451"/>
      <c r="BK75" s="411"/>
      <c r="BL75" s="411"/>
      <c r="BM75" s="411"/>
      <c r="BN75" s="458"/>
    </row>
    <row r="76" spans="2:66" ht="20.25" customHeight="1">
      <c r="B76" s="10">
        <f>B73+1</f>
        <v>20</v>
      </c>
      <c r="C76" s="316"/>
      <c r="D76" s="323"/>
      <c r="E76" s="327"/>
      <c r="F76" s="333"/>
      <c r="G76" s="373" t="s">
        <v>175</v>
      </c>
      <c r="H76" s="378"/>
      <c r="I76" s="383"/>
      <c r="J76" s="388"/>
      <c r="K76" s="383"/>
      <c r="L76" s="388"/>
      <c r="M76" s="391" t="s">
        <v>24</v>
      </c>
      <c r="N76" s="396"/>
      <c r="O76" s="383" t="s">
        <v>46</v>
      </c>
      <c r="P76" s="401"/>
      <c r="Q76" s="401"/>
      <c r="R76" s="378"/>
      <c r="S76" s="406"/>
      <c r="T76" s="129"/>
      <c r="U76" s="131"/>
      <c r="V76" s="136" t="s">
        <v>121</v>
      </c>
      <c r="W76" s="145"/>
      <c r="X76" s="145"/>
      <c r="Y76" s="158"/>
      <c r="Z76" s="173"/>
      <c r="AA76" s="187">
        <f>IF(AA75="","",VLOOKUP(AA75,'【記載例】（ユニット型）シフト記号表'!$C$5:$W$46,21,FALSE))</f>
        <v>2</v>
      </c>
      <c r="AB76" s="196" t="str">
        <f>IF(AB75="","",VLOOKUP(AB75,'【記載例】（ユニット型）シフト記号表'!$C$5:$W$46,21,FALSE))</f>
        <v>-</v>
      </c>
      <c r="AC76" s="196">
        <f>IF(AC75="","",VLOOKUP(AC75,'【記載例】（ユニット型）シフト記号表'!$C$5:$W$46,21,FALSE))</f>
        <v>5.9999999999999991</v>
      </c>
      <c r="AD76" s="196">
        <f>IF(AD75="","",VLOOKUP(AD75,'【記載例】（ユニット型）シフト記号表'!$C$5:$W$46,21,FALSE))</f>
        <v>5.9999999999999991</v>
      </c>
      <c r="AE76" s="196" t="str">
        <f>IF(AE75="","",VLOOKUP(AE75,'【記載例】（ユニット型）シフト記号表'!$C$5:$W$46,21,FALSE))</f>
        <v>-</v>
      </c>
      <c r="AF76" s="196">
        <f>IF(AF75="","",VLOOKUP(AF75,'【記載例】（ユニット型）シフト記号表'!$C$5:$W$46,21,FALSE))</f>
        <v>5.0000000000000009</v>
      </c>
      <c r="AG76" s="220" t="str">
        <f>IF(AG75="","",VLOOKUP(AG75,'【記載例】（ユニット型）シフト記号表'!$C$5:$W$46,21,FALSE))</f>
        <v>-</v>
      </c>
      <c r="AH76" s="187" t="str">
        <f>IF(AH75="","",VLOOKUP(AH75,'【記載例】（ユニット型）シフト記号表'!$C$5:$W$46,21,FALSE))</f>
        <v>-</v>
      </c>
      <c r="AI76" s="196">
        <f>IF(AI75="","",VLOOKUP(AI75,'【記載例】（ユニット型）シフト記号表'!$C$5:$W$46,21,FALSE))</f>
        <v>2</v>
      </c>
      <c r="AJ76" s="196" t="str">
        <f>IF(AJ75="","",VLOOKUP(AJ75,'【記載例】（ユニット型）シフト記号表'!$C$5:$W$46,21,FALSE))</f>
        <v>-</v>
      </c>
      <c r="AK76" s="196">
        <f>IF(AK75="","",VLOOKUP(AK75,'【記載例】（ユニット型）シフト記号表'!$C$5:$W$46,21,FALSE))</f>
        <v>5.9999999999999991</v>
      </c>
      <c r="AL76" s="196">
        <f>IF(AL75="","",VLOOKUP(AL75,'【記載例】（ユニット型）シフト記号表'!$C$5:$W$46,21,FALSE))</f>
        <v>5.9999999999999991</v>
      </c>
      <c r="AM76" s="196" t="str">
        <f>IF(AM75="","",VLOOKUP(AM75,'【記載例】（ユニット型）シフト記号表'!$C$5:$W$46,21,FALSE))</f>
        <v>-</v>
      </c>
      <c r="AN76" s="220">
        <f>IF(AN75="","",VLOOKUP(AN75,'【記載例】（ユニット型）シフト記号表'!$C$5:$W$46,21,FALSE))</f>
        <v>5.0000000000000009</v>
      </c>
      <c r="AO76" s="187">
        <f>IF(AO75="","",VLOOKUP(AO75,'【記載例】（ユニット型）シフト記号表'!$C$5:$W$46,21,FALSE))</f>
        <v>5.0000000000000009</v>
      </c>
      <c r="AP76" s="196" t="str">
        <f>IF(AP75="","",VLOOKUP(AP75,'【記載例】（ユニット型）シフト記号表'!$C$5:$W$46,21,FALSE))</f>
        <v>-</v>
      </c>
      <c r="AQ76" s="196">
        <f>IF(AQ75="","",VLOOKUP(AQ75,'【記載例】（ユニット型）シフト記号表'!$C$5:$W$46,21,FALSE))</f>
        <v>2</v>
      </c>
      <c r="AR76" s="196" t="str">
        <f>IF(AR75="","",VLOOKUP(AR75,'【記載例】（ユニット型）シフト記号表'!$C$5:$W$46,21,FALSE))</f>
        <v>-</v>
      </c>
      <c r="AS76" s="196">
        <f>IF(AS75="","",VLOOKUP(AS75,'【記載例】（ユニット型）シフト記号表'!$C$5:$W$46,21,FALSE))</f>
        <v>5.9999999999999991</v>
      </c>
      <c r="AT76" s="196">
        <f>IF(AT75="","",VLOOKUP(AT75,'【記載例】（ユニット型）シフト記号表'!$C$5:$W$46,21,FALSE))</f>
        <v>5.9999999999999991</v>
      </c>
      <c r="AU76" s="220" t="str">
        <f>IF(AU75="","",VLOOKUP(AU75,'【記載例】（ユニット型）シフト記号表'!$C$5:$W$46,21,FALSE))</f>
        <v>-</v>
      </c>
      <c r="AV76" s="187">
        <f>IF(AV75="","",VLOOKUP(AV75,'【記載例】（ユニット型）シフト記号表'!$C$5:$W$46,21,FALSE))</f>
        <v>5.0000000000000009</v>
      </c>
      <c r="AW76" s="196" t="str">
        <f>IF(AW75="","",VLOOKUP(AW75,'【記載例】（ユニット型）シフト記号表'!$C$5:$W$46,21,FALSE))</f>
        <v>-</v>
      </c>
      <c r="AX76" s="196" t="str">
        <f>IF(AX75="","",VLOOKUP(AX75,'【記載例】（ユニット型）シフト記号表'!$C$5:$W$46,21,FALSE))</f>
        <v>-</v>
      </c>
      <c r="AY76" s="196">
        <f>IF(AY75="","",VLOOKUP(AY75,'【記載例】（ユニット型）シフト記号表'!$C$5:$W$46,21,FALSE))</f>
        <v>2</v>
      </c>
      <c r="AZ76" s="196" t="str">
        <f>IF(AZ75="","",VLOOKUP(AZ75,'【記載例】（ユニット型）シフト記号表'!$C$5:$W$46,21,FALSE))</f>
        <v>-</v>
      </c>
      <c r="BA76" s="196">
        <f>IF(BA75="","",VLOOKUP(BA75,'【記載例】（ユニット型）シフト記号表'!$C$5:$W$46,21,FALSE))</f>
        <v>5.9999999999999991</v>
      </c>
      <c r="BB76" s="220">
        <f>IF(BB75="","",VLOOKUP(BB75,'【記載例】（ユニット型）シフト記号表'!$C$5:$W$46,21,FALSE))</f>
        <v>5.9999999999999991</v>
      </c>
      <c r="BC76" s="187" t="str">
        <f>IF(BC75="","",VLOOKUP(BC75,'【記載例】（ユニット型）シフト記号表'!$C$5:$W$46,21,FALSE))</f>
        <v>-</v>
      </c>
      <c r="BD76" s="196">
        <f>IF(BD75="","",VLOOKUP(BD75,'【記載例】（ユニット型）シフト記号表'!$C$5:$W$46,21,FALSE))</f>
        <v>2</v>
      </c>
      <c r="BE76" s="244" t="str">
        <f>IF(BE75="","",VLOOKUP(BE75,'【記載例】（ユニット型）シフト記号表'!$C$5:$W$46,21,FALSE))</f>
        <v/>
      </c>
      <c r="BF76" s="253">
        <f>IF($BI$3="計画",SUM(AA76:BB76),IF($BI$3="実績",SUM(AA76:BE76),""))</f>
        <v>78</v>
      </c>
      <c r="BG76" s="258"/>
      <c r="BH76" s="437">
        <f>IF($BI$3="計画",BF76/4,IF($BI$3="実績",(BF76/($P$10/7)),""))</f>
        <v>18.2</v>
      </c>
      <c r="BI76" s="443"/>
      <c r="BJ76" s="449"/>
      <c r="BK76" s="129"/>
      <c r="BL76" s="129"/>
      <c r="BM76" s="129"/>
      <c r="BN76" s="456"/>
    </row>
    <row r="77" spans="2:66" ht="20.25" customHeight="1">
      <c r="B77" s="11"/>
      <c r="C77" s="316"/>
      <c r="D77" s="323"/>
      <c r="E77" s="327"/>
      <c r="F77" s="333"/>
      <c r="G77" s="374"/>
      <c r="H77" s="379"/>
      <c r="I77" s="384" t="str">
        <f>G76</f>
        <v>介護職員</v>
      </c>
      <c r="J77" s="379"/>
      <c r="K77" s="384" t="str">
        <f>M76</f>
        <v>A</v>
      </c>
      <c r="L77" s="379"/>
      <c r="M77" s="392"/>
      <c r="N77" s="397"/>
      <c r="O77" s="384"/>
      <c r="P77" s="402"/>
      <c r="Q77" s="402"/>
      <c r="R77" s="379"/>
      <c r="S77" s="407"/>
      <c r="T77" s="410"/>
      <c r="U77" s="132"/>
      <c r="V77" s="139" t="s">
        <v>162</v>
      </c>
      <c r="W77" s="150"/>
      <c r="X77" s="150"/>
      <c r="Y77" s="163"/>
      <c r="Z77" s="179"/>
      <c r="AA77" s="188">
        <f>IF(AA75="","",VLOOKUP(AA75,'【記載例】（ユニット型）シフト記号表'!$C$5:$Y$46,23,FALSE))</f>
        <v>14</v>
      </c>
      <c r="AB77" s="197" t="str">
        <f>IF(AB75="","",VLOOKUP(AB75,'【記載例】（ユニット型）シフト記号表'!$C$5:$Y$46,23,FALSE))</f>
        <v>-</v>
      </c>
      <c r="AC77" s="197">
        <f>IF(AC75="","",VLOOKUP(AC75,'【記載例】（ユニット型）シフト記号表'!$C$5:$Y$46,23,FALSE))</f>
        <v>1.9999999999999991</v>
      </c>
      <c r="AD77" s="197">
        <f>IF(AD75="","",VLOOKUP(AD75,'【記載例】（ユニット型）シフト記号表'!$C$5:$Y$46,23,FALSE))</f>
        <v>1.9999999999999991</v>
      </c>
      <c r="AE77" s="197" t="str">
        <f>IF(AE75="","",VLOOKUP(AE75,'【記載例】（ユニット型）シフト記号表'!$C$5:$Y$46,23,FALSE))</f>
        <v>-</v>
      </c>
      <c r="AF77" s="197">
        <f>IF(AF75="","",VLOOKUP(AF75,'【記載例】（ユニット型）シフト記号表'!$C$5:$Y$46,23,FALSE))</f>
        <v>2.9999999999999991</v>
      </c>
      <c r="AG77" s="221" t="str">
        <f>IF(AG75="","",VLOOKUP(AG75,'【記載例】（ユニット型）シフト記号表'!$C$5:$Y$46,23,FALSE))</f>
        <v>-</v>
      </c>
      <c r="AH77" s="188" t="str">
        <f>IF(AH75="","",VLOOKUP(AH75,'【記載例】（ユニット型）シフト記号表'!$C$5:$Y$46,23,FALSE))</f>
        <v>-</v>
      </c>
      <c r="AI77" s="197">
        <f>IF(AI75="","",VLOOKUP(AI75,'【記載例】（ユニット型）シフト記号表'!$C$5:$Y$46,23,FALSE))</f>
        <v>14</v>
      </c>
      <c r="AJ77" s="197" t="str">
        <f>IF(AJ75="","",VLOOKUP(AJ75,'【記載例】（ユニット型）シフト記号表'!$C$5:$Y$46,23,FALSE))</f>
        <v>-</v>
      </c>
      <c r="AK77" s="197">
        <f>IF(AK75="","",VLOOKUP(AK75,'【記載例】（ユニット型）シフト記号表'!$C$5:$Y$46,23,FALSE))</f>
        <v>1.9999999999999991</v>
      </c>
      <c r="AL77" s="197">
        <f>IF(AL75="","",VLOOKUP(AL75,'【記載例】（ユニット型）シフト記号表'!$C$5:$Y$46,23,FALSE))</f>
        <v>1.9999999999999991</v>
      </c>
      <c r="AM77" s="197" t="str">
        <f>IF(AM75="","",VLOOKUP(AM75,'【記載例】（ユニット型）シフト記号表'!$C$5:$Y$46,23,FALSE))</f>
        <v>-</v>
      </c>
      <c r="AN77" s="221">
        <f>IF(AN75="","",VLOOKUP(AN75,'【記載例】（ユニット型）シフト記号表'!$C$5:$Y$46,23,FALSE))</f>
        <v>2.9999999999999991</v>
      </c>
      <c r="AO77" s="188">
        <f>IF(AO75="","",VLOOKUP(AO75,'【記載例】（ユニット型）シフト記号表'!$C$5:$Y$46,23,FALSE))</f>
        <v>2.9999999999999991</v>
      </c>
      <c r="AP77" s="197" t="str">
        <f>IF(AP75="","",VLOOKUP(AP75,'【記載例】（ユニット型）シフト記号表'!$C$5:$Y$46,23,FALSE))</f>
        <v>-</v>
      </c>
      <c r="AQ77" s="197">
        <f>IF(AQ75="","",VLOOKUP(AQ75,'【記載例】（ユニット型）シフト記号表'!$C$5:$Y$46,23,FALSE))</f>
        <v>14</v>
      </c>
      <c r="AR77" s="197" t="str">
        <f>IF(AR75="","",VLOOKUP(AR75,'【記載例】（ユニット型）シフト記号表'!$C$5:$Y$46,23,FALSE))</f>
        <v>-</v>
      </c>
      <c r="AS77" s="197">
        <f>IF(AS75="","",VLOOKUP(AS75,'【記載例】（ユニット型）シフト記号表'!$C$5:$Y$46,23,FALSE))</f>
        <v>1.9999999999999991</v>
      </c>
      <c r="AT77" s="197">
        <f>IF(AT75="","",VLOOKUP(AT75,'【記載例】（ユニット型）シフト記号表'!$C$5:$Y$46,23,FALSE))</f>
        <v>1.9999999999999991</v>
      </c>
      <c r="AU77" s="221" t="str">
        <f>IF(AU75="","",VLOOKUP(AU75,'【記載例】（ユニット型）シフト記号表'!$C$5:$Y$46,23,FALSE))</f>
        <v>-</v>
      </c>
      <c r="AV77" s="188">
        <f>IF(AV75="","",VLOOKUP(AV75,'【記載例】（ユニット型）シフト記号表'!$C$5:$Y$46,23,FALSE))</f>
        <v>2.9999999999999991</v>
      </c>
      <c r="AW77" s="197" t="str">
        <f>IF(AW75="","",VLOOKUP(AW75,'【記載例】（ユニット型）シフト記号表'!$C$5:$Y$46,23,FALSE))</f>
        <v>-</v>
      </c>
      <c r="AX77" s="197" t="str">
        <f>IF(AX75="","",VLOOKUP(AX75,'【記載例】（ユニット型）シフト記号表'!$C$5:$Y$46,23,FALSE))</f>
        <v>-</v>
      </c>
      <c r="AY77" s="197">
        <f>IF(AY75="","",VLOOKUP(AY75,'【記載例】（ユニット型）シフト記号表'!$C$5:$Y$46,23,FALSE))</f>
        <v>14</v>
      </c>
      <c r="AZ77" s="197" t="str">
        <f>IF(AZ75="","",VLOOKUP(AZ75,'【記載例】（ユニット型）シフト記号表'!$C$5:$Y$46,23,FALSE))</f>
        <v>-</v>
      </c>
      <c r="BA77" s="197">
        <f>IF(BA75="","",VLOOKUP(BA75,'【記載例】（ユニット型）シフト記号表'!$C$5:$Y$46,23,FALSE))</f>
        <v>1.9999999999999991</v>
      </c>
      <c r="BB77" s="221">
        <f>IF(BB75="","",VLOOKUP(BB75,'【記載例】（ユニット型）シフト記号表'!$C$5:$Y$46,23,FALSE))</f>
        <v>1.9999999999999991</v>
      </c>
      <c r="BC77" s="188" t="str">
        <f>IF(BC75="","",VLOOKUP(BC75,'【記載例】（ユニット型）シフト記号表'!$C$5:$Y$46,23,FALSE))</f>
        <v>-</v>
      </c>
      <c r="BD77" s="197">
        <f>IF(BD75="","",VLOOKUP(BD75,'【記載例】（ユニット型）シフト記号表'!$C$5:$Y$46,23,FALSE))</f>
        <v>14</v>
      </c>
      <c r="BE77" s="245" t="str">
        <f>IF(BE75="","",VLOOKUP(BE75,'【記載例】（ユニット型）シフト記号表'!$C$5:$Y$46,23,FALSE))</f>
        <v/>
      </c>
      <c r="BF77" s="254">
        <f>IF($BI$3="計画",SUM(AA77:BB77),IF($BI$3="実績",SUM(AA77:BE77),""))</f>
        <v>98</v>
      </c>
      <c r="BG77" s="259"/>
      <c r="BH77" s="438">
        <f>IF($BI$3="計画",BF77/4,IF($BI$3="実績",(BF77/($P$10/7)),""))</f>
        <v>22.866666666666667</v>
      </c>
      <c r="BI77" s="444"/>
      <c r="BJ77" s="450"/>
      <c r="BK77" s="410"/>
      <c r="BL77" s="410"/>
      <c r="BM77" s="410"/>
      <c r="BN77" s="457"/>
    </row>
    <row r="78" spans="2:66" ht="20.25" customHeight="1">
      <c r="B78" s="369"/>
      <c r="C78" s="317"/>
      <c r="D78" s="324" t="s">
        <v>219</v>
      </c>
      <c r="E78" s="327"/>
      <c r="F78" s="333"/>
      <c r="G78" s="373"/>
      <c r="H78" s="378"/>
      <c r="I78" s="383"/>
      <c r="J78" s="388"/>
      <c r="K78" s="383"/>
      <c r="L78" s="388"/>
      <c r="M78" s="393"/>
      <c r="N78" s="398"/>
      <c r="O78" s="383"/>
      <c r="P78" s="401"/>
      <c r="Q78" s="401"/>
      <c r="R78" s="378"/>
      <c r="S78" s="408" t="s">
        <v>179</v>
      </c>
      <c r="T78" s="411"/>
      <c r="U78" s="130"/>
      <c r="V78" s="138" t="s">
        <v>44</v>
      </c>
      <c r="W78" s="148"/>
      <c r="X78" s="148"/>
      <c r="Y78" s="161"/>
      <c r="Z78" s="178"/>
      <c r="AA78" s="419" t="s">
        <v>74</v>
      </c>
      <c r="AB78" s="422" t="s">
        <v>41</v>
      </c>
      <c r="AC78" s="422" t="s">
        <v>74</v>
      </c>
      <c r="AD78" s="422" t="s">
        <v>84</v>
      </c>
      <c r="AE78" s="422" t="s">
        <v>81</v>
      </c>
      <c r="AF78" s="422" t="s">
        <v>74</v>
      </c>
      <c r="AG78" s="429" t="s">
        <v>84</v>
      </c>
      <c r="AH78" s="419" t="s">
        <v>84</v>
      </c>
      <c r="AI78" s="422" t="s">
        <v>74</v>
      </c>
      <c r="AJ78" s="422" t="s">
        <v>41</v>
      </c>
      <c r="AK78" s="422" t="s">
        <v>74</v>
      </c>
      <c r="AL78" s="422" t="s">
        <v>84</v>
      </c>
      <c r="AM78" s="422" t="s">
        <v>81</v>
      </c>
      <c r="AN78" s="429" t="s">
        <v>74</v>
      </c>
      <c r="AO78" s="419" t="s">
        <v>84</v>
      </c>
      <c r="AP78" s="422" t="s">
        <v>81</v>
      </c>
      <c r="AQ78" s="422" t="s">
        <v>74</v>
      </c>
      <c r="AR78" s="422" t="s">
        <v>41</v>
      </c>
      <c r="AS78" s="422" t="s">
        <v>74</v>
      </c>
      <c r="AT78" s="422" t="s">
        <v>84</v>
      </c>
      <c r="AU78" s="429" t="s">
        <v>74</v>
      </c>
      <c r="AV78" s="419" t="s">
        <v>74</v>
      </c>
      <c r="AW78" s="422" t="s">
        <v>84</v>
      </c>
      <c r="AX78" s="422" t="s">
        <v>81</v>
      </c>
      <c r="AY78" s="422" t="s">
        <v>74</v>
      </c>
      <c r="AZ78" s="422" t="s">
        <v>41</v>
      </c>
      <c r="BA78" s="422" t="s">
        <v>74</v>
      </c>
      <c r="BB78" s="429" t="s">
        <v>84</v>
      </c>
      <c r="BC78" s="419" t="s">
        <v>84</v>
      </c>
      <c r="BD78" s="422" t="s">
        <v>74</v>
      </c>
      <c r="BE78" s="435"/>
      <c r="BF78" s="255"/>
      <c r="BG78" s="260"/>
      <c r="BH78" s="439"/>
      <c r="BI78" s="445"/>
      <c r="BJ78" s="451"/>
      <c r="BK78" s="411"/>
      <c r="BL78" s="411"/>
      <c r="BM78" s="411"/>
      <c r="BN78" s="458"/>
    </row>
    <row r="79" spans="2:66" ht="20.25" customHeight="1">
      <c r="B79" s="10">
        <f>B76+1</f>
        <v>21</v>
      </c>
      <c r="C79" s="316"/>
      <c r="D79" s="323"/>
      <c r="E79" s="327"/>
      <c r="F79" s="333"/>
      <c r="G79" s="373" t="s">
        <v>175</v>
      </c>
      <c r="H79" s="378"/>
      <c r="I79" s="383"/>
      <c r="J79" s="388"/>
      <c r="K79" s="383"/>
      <c r="L79" s="388"/>
      <c r="M79" s="391" t="s">
        <v>24</v>
      </c>
      <c r="N79" s="396"/>
      <c r="O79" s="383" t="s">
        <v>151</v>
      </c>
      <c r="P79" s="401"/>
      <c r="Q79" s="401"/>
      <c r="R79" s="378"/>
      <c r="S79" s="406"/>
      <c r="T79" s="129"/>
      <c r="U79" s="131"/>
      <c r="V79" s="136" t="s">
        <v>121</v>
      </c>
      <c r="W79" s="145"/>
      <c r="X79" s="145"/>
      <c r="Y79" s="158"/>
      <c r="Z79" s="173"/>
      <c r="AA79" s="187" t="str">
        <f>IF(AA78="","",VLOOKUP(AA78,'【記載例】（ユニット型）シフト記号表'!$C$5:$W$46,21,FALSE))</f>
        <v>-</v>
      </c>
      <c r="AB79" s="196">
        <f>IF(AB78="","",VLOOKUP(AB78,'【記載例】（ユニット型）シフト記号表'!$C$5:$W$46,21,FALSE))</f>
        <v>2</v>
      </c>
      <c r="AC79" s="196" t="str">
        <f>IF(AC78="","",VLOOKUP(AC78,'【記載例】（ユニット型）シフト記号表'!$C$5:$W$46,21,FALSE))</f>
        <v>-</v>
      </c>
      <c r="AD79" s="196">
        <f>IF(AD78="","",VLOOKUP(AD78,'【記載例】（ユニット型）シフト記号表'!$C$5:$W$46,21,FALSE))</f>
        <v>5.0000000000000009</v>
      </c>
      <c r="AE79" s="196">
        <f>IF(AE78="","",VLOOKUP(AE78,'【記載例】（ユニット型）シフト記号表'!$C$5:$W$46,21,FALSE))</f>
        <v>5.9999999999999991</v>
      </c>
      <c r="AF79" s="196" t="str">
        <f>IF(AF78="","",VLOOKUP(AF78,'【記載例】（ユニット型）シフト記号表'!$C$5:$W$46,21,FALSE))</f>
        <v>-</v>
      </c>
      <c r="AG79" s="220">
        <f>IF(AG78="","",VLOOKUP(AG78,'【記載例】（ユニット型）シフト記号表'!$C$5:$W$46,21,FALSE))</f>
        <v>5.0000000000000009</v>
      </c>
      <c r="AH79" s="187">
        <f>IF(AH78="","",VLOOKUP(AH78,'【記載例】（ユニット型）シフト記号表'!$C$5:$W$46,21,FALSE))</f>
        <v>5.0000000000000009</v>
      </c>
      <c r="AI79" s="196" t="str">
        <f>IF(AI78="","",VLOOKUP(AI78,'【記載例】（ユニット型）シフト記号表'!$C$5:$W$46,21,FALSE))</f>
        <v>-</v>
      </c>
      <c r="AJ79" s="196">
        <f>IF(AJ78="","",VLOOKUP(AJ78,'【記載例】（ユニット型）シフト記号表'!$C$5:$W$46,21,FALSE))</f>
        <v>2</v>
      </c>
      <c r="AK79" s="196" t="str">
        <f>IF(AK78="","",VLOOKUP(AK78,'【記載例】（ユニット型）シフト記号表'!$C$5:$W$46,21,FALSE))</f>
        <v>-</v>
      </c>
      <c r="AL79" s="196">
        <f>IF(AL78="","",VLOOKUP(AL78,'【記載例】（ユニット型）シフト記号表'!$C$5:$W$46,21,FALSE))</f>
        <v>5.0000000000000009</v>
      </c>
      <c r="AM79" s="196">
        <f>IF(AM78="","",VLOOKUP(AM78,'【記載例】（ユニット型）シフト記号表'!$C$5:$W$46,21,FALSE))</f>
        <v>5.9999999999999991</v>
      </c>
      <c r="AN79" s="220" t="str">
        <f>IF(AN78="","",VLOOKUP(AN78,'【記載例】（ユニット型）シフト記号表'!$C$5:$W$46,21,FALSE))</f>
        <v>-</v>
      </c>
      <c r="AO79" s="187">
        <f>IF(AO78="","",VLOOKUP(AO78,'【記載例】（ユニット型）シフト記号表'!$C$5:$W$46,21,FALSE))</f>
        <v>5.0000000000000009</v>
      </c>
      <c r="AP79" s="196">
        <f>IF(AP78="","",VLOOKUP(AP78,'【記載例】（ユニット型）シフト記号表'!$C$5:$W$46,21,FALSE))</f>
        <v>5.9999999999999991</v>
      </c>
      <c r="AQ79" s="196" t="str">
        <f>IF(AQ78="","",VLOOKUP(AQ78,'【記載例】（ユニット型）シフト記号表'!$C$5:$W$46,21,FALSE))</f>
        <v>-</v>
      </c>
      <c r="AR79" s="196">
        <f>IF(AR78="","",VLOOKUP(AR78,'【記載例】（ユニット型）シフト記号表'!$C$5:$W$46,21,FALSE))</f>
        <v>2</v>
      </c>
      <c r="AS79" s="196" t="str">
        <f>IF(AS78="","",VLOOKUP(AS78,'【記載例】（ユニット型）シフト記号表'!$C$5:$W$46,21,FALSE))</f>
        <v>-</v>
      </c>
      <c r="AT79" s="196">
        <f>IF(AT78="","",VLOOKUP(AT78,'【記載例】（ユニット型）シフト記号表'!$C$5:$W$46,21,FALSE))</f>
        <v>5.0000000000000009</v>
      </c>
      <c r="AU79" s="220" t="str">
        <f>IF(AU78="","",VLOOKUP(AU78,'【記載例】（ユニット型）シフト記号表'!$C$5:$W$46,21,FALSE))</f>
        <v>-</v>
      </c>
      <c r="AV79" s="187" t="str">
        <f>IF(AV78="","",VLOOKUP(AV78,'【記載例】（ユニット型）シフト記号表'!$C$5:$W$46,21,FALSE))</f>
        <v>-</v>
      </c>
      <c r="AW79" s="196">
        <f>IF(AW78="","",VLOOKUP(AW78,'【記載例】（ユニット型）シフト記号表'!$C$5:$W$46,21,FALSE))</f>
        <v>5.0000000000000009</v>
      </c>
      <c r="AX79" s="196">
        <f>IF(AX78="","",VLOOKUP(AX78,'【記載例】（ユニット型）シフト記号表'!$C$5:$W$46,21,FALSE))</f>
        <v>5.9999999999999991</v>
      </c>
      <c r="AY79" s="196" t="str">
        <f>IF(AY78="","",VLOOKUP(AY78,'【記載例】（ユニット型）シフト記号表'!$C$5:$W$46,21,FALSE))</f>
        <v>-</v>
      </c>
      <c r="AZ79" s="196">
        <f>IF(AZ78="","",VLOOKUP(AZ78,'【記載例】（ユニット型）シフト記号表'!$C$5:$W$46,21,FALSE))</f>
        <v>2</v>
      </c>
      <c r="BA79" s="196" t="str">
        <f>IF(BA78="","",VLOOKUP(BA78,'【記載例】（ユニット型）シフト記号表'!$C$5:$W$46,21,FALSE))</f>
        <v>-</v>
      </c>
      <c r="BB79" s="220">
        <f>IF(BB78="","",VLOOKUP(BB78,'【記載例】（ユニット型）シフト記号表'!$C$5:$W$46,21,FALSE))</f>
        <v>5.0000000000000009</v>
      </c>
      <c r="BC79" s="187">
        <f>IF(BC78="","",VLOOKUP(BC78,'【記載例】（ユニット型）シフト記号表'!$C$5:$W$46,21,FALSE))</f>
        <v>5.0000000000000009</v>
      </c>
      <c r="BD79" s="196" t="str">
        <f>IF(BD78="","",VLOOKUP(BD78,'【記載例】（ユニット型）シフト記号表'!$C$5:$W$46,21,FALSE))</f>
        <v>-</v>
      </c>
      <c r="BE79" s="244" t="str">
        <f>IF(BE78="","",VLOOKUP(BE78,'【記載例】（ユニット型）シフト記号表'!$C$5:$W$46,21,FALSE))</f>
        <v/>
      </c>
      <c r="BF79" s="253">
        <f>IF($BI$3="計画",SUM(AA79:BB79),IF($BI$3="実績",SUM(AA79:BE79),""))</f>
        <v>77</v>
      </c>
      <c r="BG79" s="258"/>
      <c r="BH79" s="437">
        <f>IF($BI$3="計画",BF79/4,IF($BI$3="実績",(BF79/($P$10/7)),""))</f>
        <v>17.966666666666669</v>
      </c>
      <c r="BI79" s="443"/>
      <c r="BJ79" s="449"/>
      <c r="BK79" s="129"/>
      <c r="BL79" s="129"/>
      <c r="BM79" s="129"/>
      <c r="BN79" s="456"/>
    </row>
    <row r="80" spans="2:66" ht="20.25" customHeight="1">
      <c r="B80" s="11"/>
      <c r="C80" s="316"/>
      <c r="D80" s="323"/>
      <c r="E80" s="327"/>
      <c r="F80" s="333"/>
      <c r="G80" s="374"/>
      <c r="H80" s="379"/>
      <c r="I80" s="384" t="str">
        <f>G79</f>
        <v>介護職員</v>
      </c>
      <c r="J80" s="379"/>
      <c r="K80" s="384" t="str">
        <f>M79</f>
        <v>A</v>
      </c>
      <c r="L80" s="379"/>
      <c r="M80" s="392"/>
      <c r="N80" s="397"/>
      <c r="O80" s="384"/>
      <c r="P80" s="402"/>
      <c r="Q80" s="402"/>
      <c r="R80" s="379"/>
      <c r="S80" s="407"/>
      <c r="T80" s="410"/>
      <c r="U80" s="132"/>
      <c r="V80" s="137" t="s">
        <v>162</v>
      </c>
      <c r="W80" s="150"/>
      <c r="X80" s="150"/>
      <c r="Y80" s="163"/>
      <c r="Z80" s="179"/>
      <c r="AA80" s="188" t="str">
        <f>IF(AA78="","",VLOOKUP(AA78,'【記載例】（ユニット型）シフト記号表'!$C$5:$Y$46,23,FALSE))</f>
        <v>-</v>
      </c>
      <c r="AB80" s="197">
        <f>IF(AB78="","",VLOOKUP(AB78,'【記載例】（ユニット型）シフト記号表'!$C$5:$Y$46,23,FALSE))</f>
        <v>14</v>
      </c>
      <c r="AC80" s="197" t="str">
        <f>IF(AC78="","",VLOOKUP(AC78,'【記載例】（ユニット型）シフト記号表'!$C$5:$Y$46,23,FALSE))</f>
        <v>-</v>
      </c>
      <c r="AD80" s="197">
        <f>IF(AD78="","",VLOOKUP(AD78,'【記載例】（ユニット型）シフト記号表'!$C$5:$Y$46,23,FALSE))</f>
        <v>2.9999999999999991</v>
      </c>
      <c r="AE80" s="197">
        <f>IF(AE78="","",VLOOKUP(AE78,'【記載例】（ユニット型）シフト記号表'!$C$5:$Y$46,23,FALSE))</f>
        <v>1.9999999999999991</v>
      </c>
      <c r="AF80" s="197" t="str">
        <f>IF(AF78="","",VLOOKUP(AF78,'【記載例】（ユニット型）シフト記号表'!$C$5:$Y$46,23,FALSE))</f>
        <v>-</v>
      </c>
      <c r="AG80" s="221">
        <f>IF(AG78="","",VLOOKUP(AG78,'【記載例】（ユニット型）シフト記号表'!$C$5:$Y$46,23,FALSE))</f>
        <v>2.9999999999999991</v>
      </c>
      <c r="AH80" s="188">
        <f>IF(AH78="","",VLOOKUP(AH78,'【記載例】（ユニット型）シフト記号表'!$C$5:$Y$46,23,FALSE))</f>
        <v>2.9999999999999991</v>
      </c>
      <c r="AI80" s="197" t="str">
        <f>IF(AI78="","",VLOOKUP(AI78,'【記載例】（ユニット型）シフト記号表'!$C$5:$Y$46,23,FALSE))</f>
        <v>-</v>
      </c>
      <c r="AJ80" s="197">
        <f>IF(AJ78="","",VLOOKUP(AJ78,'【記載例】（ユニット型）シフト記号表'!$C$5:$Y$46,23,FALSE))</f>
        <v>14</v>
      </c>
      <c r="AK80" s="197" t="str">
        <f>IF(AK78="","",VLOOKUP(AK78,'【記載例】（ユニット型）シフト記号表'!$C$5:$Y$46,23,FALSE))</f>
        <v>-</v>
      </c>
      <c r="AL80" s="197">
        <f>IF(AL78="","",VLOOKUP(AL78,'【記載例】（ユニット型）シフト記号表'!$C$5:$Y$46,23,FALSE))</f>
        <v>2.9999999999999991</v>
      </c>
      <c r="AM80" s="197">
        <f>IF(AM78="","",VLOOKUP(AM78,'【記載例】（ユニット型）シフト記号表'!$C$5:$Y$46,23,FALSE))</f>
        <v>1.9999999999999991</v>
      </c>
      <c r="AN80" s="221" t="str">
        <f>IF(AN78="","",VLOOKUP(AN78,'【記載例】（ユニット型）シフト記号表'!$C$5:$Y$46,23,FALSE))</f>
        <v>-</v>
      </c>
      <c r="AO80" s="188">
        <f>IF(AO78="","",VLOOKUP(AO78,'【記載例】（ユニット型）シフト記号表'!$C$5:$Y$46,23,FALSE))</f>
        <v>2.9999999999999991</v>
      </c>
      <c r="AP80" s="197">
        <f>IF(AP78="","",VLOOKUP(AP78,'【記載例】（ユニット型）シフト記号表'!$C$5:$Y$46,23,FALSE))</f>
        <v>1.9999999999999991</v>
      </c>
      <c r="AQ80" s="197" t="str">
        <f>IF(AQ78="","",VLOOKUP(AQ78,'【記載例】（ユニット型）シフト記号表'!$C$5:$Y$46,23,FALSE))</f>
        <v>-</v>
      </c>
      <c r="AR80" s="197">
        <f>IF(AR78="","",VLOOKUP(AR78,'【記載例】（ユニット型）シフト記号表'!$C$5:$Y$46,23,FALSE))</f>
        <v>14</v>
      </c>
      <c r="AS80" s="197" t="str">
        <f>IF(AS78="","",VLOOKUP(AS78,'【記載例】（ユニット型）シフト記号表'!$C$5:$Y$46,23,FALSE))</f>
        <v>-</v>
      </c>
      <c r="AT80" s="197">
        <f>IF(AT78="","",VLOOKUP(AT78,'【記載例】（ユニット型）シフト記号表'!$C$5:$Y$46,23,FALSE))</f>
        <v>2.9999999999999991</v>
      </c>
      <c r="AU80" s="221" t="str">
        <f>IF(AU78="","",VLOOKUP(AU78,'【記載例】（ユニット型）シフト記号表'!$C$5:$Y$46,23,FALSE))</f>
        <v>-</v>
      </c>
      <c r="AV80" s="188" t="str">
        <f>IF(AV78="","",VLOOKUP(AV78,'【記載例】（ユニット型）シフト記号表'!$C$5:$Y$46,23,FALSE))</f>
        <v>-</v>
      </c>
      <c r="AW80" s="197">
        <f>IF(AW78="","",VLOOKUP(AW78,'【記載例】（ユニット型）シフト記号表'!$C$5:$Y$46,23,FALSE))</f>
        <v>2.9999999999999991</v>
      </c>
      <c r="AX80" s="197">
        <f>IF(AX78="","",VLOOKUP(AX78,'【記載例】（ユニット型）シフト記号表'!$C$5:$Y$46,23,FALSE))</f>
        <v>1.9999999999999991</v>
      </c>
      <c r="AY80" s="197" t="str">
        <f>IF(AY78="","",VLOOKUP(AY78,'【記載例】（ユニット型）シフト記号表'!$C$5:$Y$46,23,FALSE))</f>
        <v>-</v>
      </c>
      <c r="AZ80" s="197">
        <f>IF(AZ78="","",VLOOKUP(AZ78,'【記載例】（ユニット型）シフト記号表'!$C$5:$Y$46,23,FALSE))</f>
        <v>14</v>
      </c>
      <c r="BA80" s="197" t="str">
        <f>IF(BA78="","",VLOOKUP(BA78,'【記載例】（ユニット型）シフト記号表'!$C$5:$Y$46,23,FALSE))</f>
        <v>-</v>
      </c>
      <c r="BB80" s="221">
        <f>IF(BB78="","",VLOOKUP(BB78,'【記載例】（ユニット型）シフト記号表'!$C$5:$Y$46,23,FALSE))</f>
        <v>2.9999999999999991</v>
      </c>
      <c r="BC80" s="188">
        <f>IF(BC78="","",VLOOKUP(BC78,'【記載例】（ユニット型）シフト記号表'!$C$5:$Y$46,23,FALSE))</f>
        <v>2.9999999999999991</v>
      </c>
      <c r="BD80" s="197" t="str">
        <f>IF(BD78="","",VLOOKUP(BD78,'【記載例】（ユニット型）シフト記号表'!$C$5:$Y$46,23,FALSE))</f>
        <v>-</v>
      </c>
      <c r="BE80" s="245" t="str">
        <f>IF(BE78="","",VLOOKUP(BE78,'【記載例】（ユニット型）シフト記号表'!$C$5:$Y$46,23,FALSE))</f>
        <v/>
      </c>
      <c r="BF80" s="254">
        <f>IF($BI$3="計画",SUM(AA80:BB80),IF($BI$3="実績",SUM(AA80:BE80),""))</f>
        <v>91</v>
      </c>
      <c r="BG80" s="259"/>
      <c r="BH80" s="438">
        <f>IF($BI$3="計画",BF80/4,IF($BI$3="実績",(BF80/($P$10/7)),""))</f>
        <v>21.233333333333334</v>
      </c>
      <c r="BI80" s="444"/>
      <c r="BJ80" s="450"/>
      <c r="BK80" s="410"/>
      <c r="BL80" s="410"/>
      <c r="BM80" s="410"/>
      <c r="BN80" s="457"/>
    </row>
    <row r="81" spans="2:66" ht="20.25" customHeight="1">
      <c r="B81" s="369"/>
      <c r="C81" s="317"/>
      <c r="D81" s="324" t="s">
        <v>219</v>
      </c>
      <c r="E81" s="327"/>
      <c r="F81" s="333"/>
      <c r="G81" s="373"/>
      <c r="H81" s="378"/>
      <c r="I81" s="383"/>
      <c r="J81" s="388"/>
      <c r="K81" s="383"/>
      <c r="L81" s="388"/>
      <c r="M81" s="393"/>
      <c r="N81" s="398"/>
      <c r="O81" s="383"/>
      <c r="P81" s="401"/>
      <c r="Q81" s="401"/>
      <c r="R81" s="378"/>
      <c r="S81" s="408" t="s">
        <v>231</v>
      </c>
      <c r="T81" s="411"/>
      <c r="U81" s="130"/>
      <c r="V81" s="138" t="s">
        <v>44</v>
      </c>
      <c r="W81" s="148"/>
      <c r="X81" s="148"/>
      <c r="Y81" s="161"/>
      <c r="Z81" s="178"/>
      <c r="AA81" s="419" t="s">
        <v>84</v>
      </c>
      <c r="AB81" s="422" t="s">
        <v>74</v>
      </c>
      <c r="AC81" s="422" t="s">
        <v>41</v>
      </c>
      <c r="AD81" s="422" t="s">
        <v>74</v>
      </c>
      <c r="AE81" s="422" t="s">
        <v>84</v>
      </c>
      <c r="AF81" s="422" t="s">
        <v>81</v>
      </c>
      <c r="AG81" s="429" t="s">
        <v>74</v>
      </c>
      <c r="AH81" s="419" t="s">
        <v>81</v>
      </c>
      <c r="AI81" s="422" t="s">
        <v>84</v>
      </c>
      <c r="AJ81" s="422" t="s">
        <v>74</v>
      </c>
      <c r="AK81" s="422" t="s">
        <v>41</v>
      </c>
      <c r="AL81" s="422" t="s">
        <v>74</v>
      </c>
      <c r="AM81" s="422" t="s">
        <v>84</v>
      </c>
      <c r="AN81" s="429" t="s">
        <v>74</v>
      </c>
      <c r="AO81" s="419" t="s">
        <v>81</v>
      </c>
      <c r="AP81" s="422" t="s">
        <v>84</v>
      </c>
      <c r="AQ81" s="422" t="s">
        <v>74</v>
      </c>
      <c r="AR81" s="422" t="s">
        <v>74</v>
      </c>
      <c r="AS81" s="422" t="s">
        <v>41</v>
      </c>
      <c r="AT81" s="422" t="s">
        <v>74</v>
      </c>
      <c r="AU81" s="429" t="s">
        <v>81</v>
      </c>
      <c r="AV81" s="419" t="s">
        <v>81</v>
      </c>
      <c r="AW81" s="422" t="s">
        <v>74</v>
      </c>
      <c r="AX81" s="422" t="s">
        <v>84</v>
      </c>
      <c r="AY81" s="422" t="s">
        <v>81</v>
      </c>
      <c r="AZ81" s="422" t="s">
        <v>74</v>
      </c>
      <c r="BA81" s="422" t="s">
        <v>41</v>
      </c>
      <c r="BB81" s="429" t="s">
        <v>74</v>
      </c>
      <c r="BC81" s="419" t="s">
        <v>81</v>
      </c>
      <c r="BD81" s="422" t="s">
        <v>84</v>
      </c>
      <c r="BE81" s="435"/>
      <c r="BF81" s="255"/>
      <c r="BG81" s="260"/>
      <c r="BH81" s="439"/>
      <c r="BI81" s="445"/>
      <c r="BJ81" s="451"/>
      <c r="BK81" s="411"/>
      <c r="BL81" s="411"/>
      <c r="BM81" s="411"/>
      <c r="BN81" s="458"/>
    </row>
    <row r="82" spans="2:66" ht="20.25" customHeight="1">
      <c r="B82" s="10">
        <f>B79+1</f>
        <v>22</v>
      </c>
      <c r="C82" s="316"/>
      <c r="D82" s="323"/>
      <c r="E82" s="327"/>
      <c r="F82" s="333"/>
      <c r="G82" s="373" t="s">
        <v>175</v>
      </c>
      <c r="H82" s="378"/>
      <c r="I82" s="383"/>
      <c r="J82" s="388"/>
      <c r="K82" s="383"/>
      <c r="L82" s="388"/>
      <c r="M82" s="391" t="s">
        <v>24</v>
      </c>
      <c r="N82" s="396"/>
      <c r="O82" s="383" t="s">
        <v>151</v>
      </c>
      <c r="P82" s="401"/>
      <c r="Q82" s="401"/>
      <c r="R82" s="378"/>
      <c r="S82" s="406"/>
      <c r="T82" s="129"/>
      <c r="U82" s="131"/>
      <c r="V82" s="136" t="s">
        <v>121</v>
      </c>
      <c r="W82" s="145"/>
      <c r="X82" s="145"/>
      <c r="Y82" s="158"/>
      <c r="Z82" s="173"/>
      <c r="AA82" s="187">
        <f>IF(AA81="","",VLOOKUP(AA81,'【記載例】（ユニット型）シフト記号表'!$C$5:$W$46,21,FALSE))</f>
        <v>5.0000000000000009</v>
      </c>
      <c r="AB82" s="196" t="str">
        <f>IF(AB81="","",VLOOKUP(AB81,'【記載例】（ユニット型）シフト記号表'!$C$5:$W$46,21,FALSE))</f>
        <v>-</v>
      </c>
      <c r="AC82" s="196">
        <f>IF(AC81="","",VLOOKUP(AC81,'【記載例】（ユニット型）シフト記号表'!$C$5:$W$46,21,FALSE))</f>
        <v>2</v>
      </c>
      <c r="AD82" s="196" t="str">
        <f>IF(AD81="","",VLOOKUP(AD81,'【記載例】（ユニット型）シフト記号表'!$C$5:$W$46,21,FALSE))</f>
        <v>-</v>
      </c>
      <c r="AE82" s="196">
        <f>IF(AE81="","",VLOOKUP(AE81,'【記載例】（ユニット型）シフト記号表'!$C$5:$W$46,21,FALSE))</f>
        <v>5.0000000000000009</v>
      </c>
      <c r="AF82" s="196">
        <f>IF(AF81="","",VLOOKUP(AF81,'【記載例】（ユニット型）シフト記号表'!$C$5:$W$46,21,FALSE))</f>
        <v>5.9999999999999991</v>
      </c>
      <c r="AG82" s="220" t="str">
        <f>IF(AG81="","",VLOOKUP(AG81,'【記載例】（ユニット型）シフト記号表'!$C$5:$W$46,21,FALSE))</f>
        <v>-</v>
      </c>
      <c r="AH82" s="187">
        <f>IF(AH81="","",VLOOKUP(AH81,'【記載例】（ユニット型）シフト記号表'!$C$5:$W$46,21,FALSE))</f>
        <v>5.9999999999999991</v>
      </c>
      <c r="AI82" s="196">
        <f>IF(AI81="","",VLOOKUP(AI81,'【記載例】（ユニット型）シフト記号表'!$C$5:$W$46,21,FALSE))</f>
        <v>5.0000000000000009</v>
      </c>
      <c r="AJ82" s="196" t="str">
        <f>IF(AJ81="","",VLOOKUP(AJ81,'【記載例】（ユニット型）シフト記号表'!$C$5:$W$46,21,FALSE))</f>
        <v>-</v>
      </c>
      <c r="AK82" s="196">
        <f>IF(AK81="","",VLOOKUP(AK81,'【記載例】（ユニット型）シフト記号表'!$C$5:$W$46,21,FALSE))</f>
        <v>2</v>
      </c>
      <c r="AL82" s="196" t="str">
        <f>IF(AL81="","",VLOOKUP(AL81,'【記載例】（ユニット型）シフト記号表'!$C$5:$W$46,21,FALSE))</f>
        <v>-</v>
      </c>
      <c r="AM82" s="196">
        <f>IF(AM81="","",VLOOKUP(AM81,'【記載例】（ユニット型）シフト記号表'!$C$5:$W$46,21,FALSE))</f>
        <v>5.0000000000000009</v>
      </c>
      <c r="AN82" s="220" t="str">
        <f>IF(AN81="","",VLOOKUP(AN81,'【記載例】（ユニット型）シフト記号表'!$C$5:$W$46,21,FALSE))</f>
        <v>-</v>
      </c>
      <c r="AO82" s="187">
        <f>IF(AO81="","",VLOOKUP(AO81,'【記載例】（ユニット型）シフト記号表'!$C$5:$W$46,21,FALSE))</f>
        <v>5.9999999999999991</v>
      </c>
      <c r="AP82" s="196">
        <f>IF(AP81="","",VLOOKUP(AP81,'【記載例】（ユニット型）シフト記号表'!$C$5:$W$46,21,FALSE))</f>
        <v>5.0000000000000009</v>
      </c>
      <c r="AQ82" s="196" t="str">
        <f>IF(AQ81="","",VLOOKUP(AQ81,'【記載例】（ユニット型）シフト記号表'!$C$5:$W$46,21,FALSE))</f>
        <v>-</v>
      </c>
      <c r="AR82" s="196" t="str">
        <f>IF(AR81="","",VLOOKUP(AR81,'【記載例】（ユニット型）シフト記号表'!$C$5:$W$46,21,FALSE))</f>
        <v>-</v>
      </c>
      <c r="AS82" s="196">
        <f>IF(AS81="","",VLOOKUP(AS81,'【記載例】（ユニット型）シフト記号表'!$C$5:$W$46,21,FALSE))</f>
        <v>2</v>
      </c>
      <c r="AT82" s="196" t="str">
        <f>IF(AT81="","",VLOOKUP(AT81,'【記載例】（ユニット型）シフト記号表'!$C$5:$W$46,21,FALSE))</f>
        <v>-</v>
      </c>
      <c r="AU82" s="220">
        <f>IF(AU81="","",VLOOKUP(AU81,'【記載例】（ユニット型）シフト記号表'!$C$5:$W$46,21,FALSE))</f>
        <v>5.9999999999999991</v>
      </c>
      <c r="AV82" s="187">
        <f>IF(AV81="","",VLOOKUP(AV81,'【記載例】（ユニット型）シフト記号表'!$C$5:$W$46,21,FALSE))</f>
        <v>5.9999999999999991</v>
      </c>
      <c r="AW82" s="196" t="str">
        <f>IF(AW81="","",VLOOKUP(AW81,'【記載例】（ユニット型）シフト記号表'!$C$5:$W$46,21,FALSE))</f>
        <v>-</v>
      </c>
      <c r="AX82" s="196">
        <f>IF(AX81="","",VLOOKUP(AX81,'【記載例】（ユニット型）シフト記号表'!$C$5:$W$46,21,FALSE))</f>
        <v>5.0000000000000009</v>
      </c>
      <c r="AY82" s="196">
        <f>IF(AY81="","",VLOOKUP(AY81,'【記載例】（ユニット型）シフト記号表'!$C$5:$W$46,21,FALSE))</f>
        <v>5.9999999999999991</v>
      </c>
      <c r="AZ82" s="196" t="str">
        <f>IF(AZ81="","",VLOOKUP(AZ81,'【記載例】（ユニット型）シフト記号表'!$C$5:$W$46,21,FALSE))</f>
        <v>-</v>
      </c>
      <c r="BA82" s="196">
        <f>IF(BA81="","",VLOOKUP(BA81,'【記載例】（ユニット型）シフト記号表'!$C$5:$W$46,21,FALSE))</f>
        <v>2</v>
      </c>
      <c r="BB82" s="220" t="str">
        <f>IF(BB81="","",VLOOKUP(BB81,'【記載例】（ユニット型）シフト記号表'!$C$5:$W$46,21,FALSE))</f>
        <v>-</v>
      </c>
      <c r="BC82" s="187">
        <f>IF(BC81="","",VLOOKUP(BC81,'【記載例】（ユニット型）シフト記号表'!$C$5:$W$46,21,FALSE))</f>
        <v>5.9999999999999991</v>
      </c>
      <c r="BD82" s="196">
        <f>IF(BD81="","",VLOOKUP(BD81,'【記載例】（ユニット型）シフト記号表'!$C$5:$W$46,21,FALSE))</f>
        <v>5.0000000000000009</v>
      </c>
      <c r="BE82" s="244" t="str">
        <f>IF(BE81="","",VLOOKUP(BE81,'【記載例】（ユニット型）シフト記号表'!$C$5:$W$46,21,FALSE))</f>
        <v/>
      </c>
      <c r="BF82" s="253">
        <f>IF($BI$3="計画",SUM(AA82:BB82),IF($BI$3="実績",SUM(AA82:BE82),""))</f>
        <v>85</v>
      </c>
      <c r="BG82" s="258"/>
      <c r="BH82" s="437">
        <f>IF($BI$3="計画",BF82/4,IF($BI$3="実績",(BF82/($P$10/7)),""))</f>
        <v>19.833333333333332</v>
      </c>
      <c r="BI82" s="443"/>
      <c r="BJ82" s="449"/>
      <c r="BK82" s="129"/>
      <c r="BL82" s="129"/>
      <c r="BM82" s="129"/>
      <c r="BN82" s="456"/>
    </row>
    <row r="83" spans="2:66" ht="20.25" customHeight="1">
      <c r="B83" s="11"/>
      <c r="C83" s="316"/>
      <c r="D83" s="323"/>
      <c r="E83" s="327"/>
      <c r="F83" s="333"/>
      <c r="G83" s="374"/>
      <c r="H83" s="379"/>
      <c r="I83" s="384" t="str">
        <f>G82</f>
        <v>介護職員</v>
      </c>
      <c r="J83" s="379"/>
      <c r="K83" s="384" t="str">
        <f>M82</f>
        <v>A</v>
      </c>
      <c r="L83" s="379"/>
      <c r="M83" s="392"/>
      <c r="N83" s="397"/>
      <c r="O83" s="384"/>
      <c r="P83" s="402"/>
      <c r="Q83" s="402"/>
      <c r="R83" s="379"/>
      <c r="S83" s="407"/>
      <c r="T83" s="410"/>
      <c r="U83" s="132"/>
      <c r="V83" s="137" t="s">
        <v>162</v>
      </c>
      <c r="W83" s="150"/>
      <c r="X83" s="150"/>
      <c r="Y83" s="163"/>
      <c r="Z83" s="179"/>
      <c r="AA83" s="188">
        <f>IF(AA81="","",VLOOKUP(AA81,'【記載例】（ユニット型）シフト記号表'!$C$5:$Y$46,23,FALSE))</f>
        <v>2.9999999999999991</v>
      </c>
      <c r="AB83" s="197" t="str">
        <f>IF(AB81="","",VLOOKUP(AB81,'【記載例】（ユニット型）シフト記号表'!$C$5:$Y$46,23,FALSE))</f>
        <v>-</v>
      </c>
      <c r="AC83" s="197">
        <f>IF(AC81="","",VLOOKUP(AC81,'【記載例】（ユニット型）シフト記号表'!$C$5:$Y$46,23,FALSE))</f>
        <v>14</v>
      </c>
      <c r="AD83" s="197" t="str">
        <f>IF(AD81="","",VLOOKUP(AD81,'【記載例】（ユニット型）シフト記号表'!$C$5:$Y$46,23,FALSE))</f>
        <v>-</v>
      </c>
      <c r="AE83" s="197">
        <f>IF(AE81="","",VLOOKUP(AE81,'【記載例】（ユニット型）シフト記号表'!$C$5:$Y$46,23,FALSE))</f>
        <v>2.9999999999999991</v>
      </c>
      <c r="AF83" s="197">
        <f>IF(AF81="","",VLOOKUP(AF81,'【記載例】（ユニット型）シフト記号表'!$C$5:$Y$46,23,FALSE))</f>
        <v>1.9999999999999991</v>
      </c>
      <c r="AG83" s="221" t="str">
        <f>IF(AG81="","",VLOOKUP(AG81,'【記載例】（ユニット型）シフト記号表'!$C$5:$Y$46,23,FALSE))</f>
        <v>-</v>
      </c>
      <c r="AH83" s="188">
        <f>IF(AH81="","",VLOOKUP(AH81,'【記載例】（ユニット型）シフト記号表'!$C$5:$Y$46,23,FALSE))</f>
        <v>1.9999999999999991</v>
      </c>
      <c r="AI83" s="197">
        <f>IF(AI81="","",VLOOKUP(AI81,'【記載例】（ユニット型）シフト記号表'!$C$5:$Y$46,23,FALSE))</f>
        <v>2.9999999999999991</v>
      </c>
      <c r="AJ83" s="197" t="str">
        <f>IF(AJ81="","",VLOOKUP(AJ81,'【記載例】（ユニット型）シフト記号表'!$C$5:$Y$46,23,FALSE))</f>
        <v>-</v>
      </c>
      <c r="AK83" s="197">
        <f>IF(AK81="","",VLOOKUP(AK81,'【記載例】（ユニット型）シフト記号表'!$C$5:$Y$46,23,FALSE))</f>
        <v>14</v>
      </c>
      <c r="AL83" s="197" t="str">
        <f>IF(AL81="","",VLOOKUP(AL81,'【記載例】（ユニット型）シフト記号表'!$C$5:$Y$46,23,FALSE))</f>
        <v>-</v>
      </c>
      <c r="AM83" s="197">
        <f>IF(AM81="","",VLOOKUP(AM81,'【記載例】（ユニット型）シフト記号表'!$C$5:$Y$46,23,FALSE))</f>
        <v>2.9999999999999991</v>
      </c>
      <c r="AN83" s="221" t="str">
        <f>IF(AN81="","",VLOOKUP(AN81,'【記載例】（ユニット型）シフト記号表'!$C$5:$Y$46,23,FALSE))</f>
        <v>-</v>
      </c>
      <c r="AO83" s="188">
        <f>IF(AO81="","",VLOOKUP(AO81,'【記載例】（ユニット型）シフト記号表'!$C$5:$Y$46,23,FALSE))</f>
        <v>1.9999999999999991</v>
      </c>
      <c r="AP83" s="197">
        <f>IF(AP81="","",VLOOKUP(AP81,'【記載例】（ユニット型）シフト記号表'!$C$5:$Y$46,23,FALSE))</f>
        <v>2.9999999999999991</v>
      </c>
      <c r="AQ83" s="197" t="str">
        <f>IF(AQ81="","",VLOOKUP(AQ81,'【記載例】（ユニット型）シフト記号表'!$C$5:$Y$46,23,FALSE))</f>
        <v>-</v>
      </c>
      <c r="AR83" s="197" t="str">
        <f>IF(AR81="","",VLOOKUP(AR81,'【記載例】（ユニット型）シフト記号表'!$C$5:$Y$46,23,FALSE))</f>
        <v>-</v>
      </c>
      <c r="AS83" s="197">
        <f>IF(AS81="","",VLOOKUP(AS81,'【記載例】（ユニット型）シフト記号表'!$C$5:$Y$46,23,FALSE))</f>
        <v>14</v>
      </c>
      <c r="AT83" s="197" t="str">
        <f>IF(AT81="","",VLOOKUP(AT81,'【記載例】（ユニット型）シフト記号表'!$C$5:$Y$46,23,FALSE))</f>
        <v>-</v>
      </c>
      <c r="AU83" s="221">
        <f>IF(AU81="","",VLOOKUP(AU81,'【記載例】（ユニット型）シフト記号表'!$C$5:$Y$46,23,FALSE))</f>
        <v>1.9999999999999991</v>
      </c>
      <c r="AV83" s="188">
        <f>IF(AV81="","",VLOOKUP(AV81,'【記載例】（ユニット型）シフト記号表'!$C$5:$Y$46,23,FALSE))</f>
        <v>1.9999999999999991</v>
      </c>
      <c r="AW83" s="197" t="str">
        <f>IF(AW81="","",VLOOKUP(AW81,'【記載例】（ユニット型）シフト記号表'!$C$5:$Y$46,23,FALSE))</f>
        <v>-</v>
      </c>
      <c r="AX83" s="197">
        <f>IF(AX81="","",VLOOKUP(AX81,'【記載例】（ユニット型）シフト記号表'!$C$5:$Y$46,23,FALSE))</f>
        <v>2.9999999999999991</v>
      </c>
      <c r="AY83" s="197">
        <f>IF(AY81="","",VLOOKUP(AY81,'【記載例】（ユニット型）シフト記号表'!$C$5:$Y$46,23,FALSE))</f>
        <v>1.9999999999999991</v>
      </c>
      <c r="AZ83" s="197" t="str">
        <f>IF(AZ81="","",VLOOKUP(AZ81,'【記載例】（ユニット型）シフト記号表'!$C$5:$Y$46,23,FALSE))</f>
        <v>-</v>
      </c>
      <c r="BA83" s="197">
        <f>IF(BA81="","",VLOOKUP(BA81,'【記載例】（ユニット型）シフト記号表'!$C$5:$Y$46,23,FALSE))</f>
        <v>14</v>
      </c>
      <c r="BB83" s="221" t="str">
        <f>IF(BB81="","",VLOOKUP(BB81,'【記載例】（ユニット型）シフト記号表'!$C$5:$Y$46,23,FALSE))</f>
        <v>-</v>
      </c>
      <c r="BC83" s="188">
        <f>IF(BC81="","",VLOOKUP(BC81,'【記載例】（ユニット型）シフト記号表'!$C$5:$Y$46,23,FALSE))</f>
        <v>1.9999999999999991</v>
      </c>
      <c r="BD83" s="197">
        <f>IF(BD81="","",VLOOKUP(BD81,'【記載例】（ユニット型）シフト記号表'!$C$5:$Y$46,23,FALSE))</f>
        <v>2.9999999999999991</v>
      </c>
      <c r="BE83" s="245" t="str">
        <f>IF(BE81="","",VLOOKUP(BE81,'【記載例】（ユニット型）シフト記号表'!$C$5:$Y$46,23,FALSE))</f>
        <v/>
      </c>
      <c r="BF83" s="254">
        <f>IF($BI$3="計画",SUM(AA83:BB83),IF($BI$3="実績",SUM(AA83:BE83),""))</f>
        <v>91</v>
      </c>
      <c r="BG83" s="259"/>
      <c r="BH83" s="438">
        <f>IF($BI$3="計画",BF83/4,IF($BI$3="実績",(BF83/($P$10/7)),""))</f>
        <v>21.233333333333334</v>
      </c>
      <c r="BI83" s="444"/>
      <c r="BJ83" s="450"/>
      <c r="BK83" s="410"/>
      <c r="BL83" s="410"/>
      <c r="BM83" s="410"/>
      <c r="BN83" s="457"/>
    </row>
    <row r="84" spans="2:66" ht="20.25" customHeight="1">
      <c r="B84" s="369"/>
      <c r="C84" s="317"/>
      <c r="D84" s="324" t="s">
        <v>219</v>
      </c>
      <c r="E84" s="327"/>
      <c r="F84" s="333"/>
      <c r="G84" s="373"/>
      <c r="H84" s="378"/>
      <c r="I84" s="383"/>
      <c r="J84" s="388"/>
      <c r="K84" s="383"/>
      <c r="L84" s="388"/>
      <c r="M84" s="393"/>
      <c r="N84" s="398"/>
      <c r="O84" s="383"/>
      <c r="P84" s="401"/>
      <c r="Q84" s="401"/>
      <c r="R84" s="378"/>
      <c r="S84" s="408" t="s">
        <v>232</v>
      </c>
      <c r="T84" s="411"/>
      <c r="U84" s="130"/>
      <c r="V84" s="138" t="s">
        <v>44</v>
      </c>
      <c r="W84" s="148"/>
      <c r="X84" s="148"/>
      <c r="Y84" s="161"/>
      <c r="Z84" s="178"/>
      <c r="AA84" s="419" t="s">
        <v>81</v>
      </c>
      <c r="AB84" s="422" t="s">
        <v>84</v>
      </c>
      <c r="AC84" s="422" t="s">
        <v>74</v>
      </c>
      <c r="AD84" s="422" t="s">
        <v>41</v>
      </c>
      <c r="AE84" s="422" t="s">
        <v>74</v>
      </c>
      <c r="AF84" s="422" t="s">
        <v>74</v>
      </c>
      <c r="AG84" s="429" t="s">
        <v>81</v>
      </c>
      <c r="AH84" s="419" t="s">
        <v>84</v>
      </c>
      <c r="AI84" s="422" t="s">
        <v>84</v>
      </c>
      <c r="AJ84" s="422" t="s">
        <v>81</v>
      </c>
      <c r="AK84" s="422" t="s">
        <v>74</v>
      </c>
      <c r="AL84" s="422" t="s">
        <v>41</v>
      </c>
      <c r="AM84" s="422" t="s">
        <v>74</v>
      </c>
      <c r="AN84" s="429" t="s">
        <v>74</v>
      </c>
      <c r="AO84" s="419" t="s">
        <v>84</v>
      </c>
      <c r="AP84" s="422" t="s">
        <v>74</v>
      </c>
      <c r="AQ84" s="422" t="s">
        <v>84</v>
      </c>
      <c r="AR84" s="422" t="s">
        <v>84</v>
      </c>
      <c r="AS84" s="422" t="s">
        <v>74</v>
      </c>
      <c r="AT84" s="422" t="s">
        <v>41</v>
      </c>
      <c r="AU84" s="429" t="s">
        <v>74</v>
      </c>
      <c r="AV84" s="419" t="s">
        <v>84</v>
      </c>
      <c r="AW84" s="422" t="s">
        <v>81</v>
      </c>
      <c r="AX84" s="422" t="s">
        <v>74</v>
      </c>
      <c r="AY84" s="422" t="s">
        <v>84</v>
      </c>
      <c r="AZ84" s="422" t="s">
        <v>74</v>
      </c>
      <c r="BA84" s="422" t="s">
        <v>74</v>
      </c>
      <c r="BB84" s="429" t="s">
        <v>41</v>
      </c>
      <c r="BC84" s="419" t="s">
        <v>84</v>
      </c>
      <c r="BD84" s="422" t="s">
        <v>84</v>
      </c>
      <c r="BE84" s="435"/>
      <c r="BF84" s="255"/>
      <c r="BG84" s="260"/>
      <c r="BH84" s="439"/>
      <c r="BI84" s="445"/>
      <c r="BJ84" s="451"/>
      <c r="BK84" s="411"/>
      <c r="BL84" s="411"/>
      <c r="BM84" s="411"/>
      <c r="BN84" s="458"/>
    </row>
    <row r="85" spans="2:66" ht="20.25" customHeight="1">
      <c r="B85" s="10">
        <f>B82+1</f>
        <v>23</v>
      </c>
      <c r="C85" s="316"/>
      <c r="D85" s="323"/>
      <c r="E85" s="327"/>
      <c r="F85" s="333"/>
      <c r="G85" s="373" t="s">
        <v>175</v>
      </c>
      <c r="H85" s="378"/>
      <c r="I85" s="383"/>
      <c r="J85" s="388"/>
      <c r="K85" s="383"/>
      <c r="L85" s="388"/>
      <c r="M85" s="391" t="s">
        <v>24</v>
      </c>
      <c r="N85" s="396"/>
      <c r="O85" s="383" t="s">
        <v>151</v>
      </c>
      <c r="P85" s="401"/>
      <c r="Q85" s="401"/>
      <c r="R85" s="378"/>
      <c r="S85" s="406"/>
      <c r="T85" s="129"/>
      <c r="U85" s="131"/>
      <c r="V85" s="136" t="s">
        <v>121</v>
      </c>
      <c r="W85" s="145"/>
      <c r="X85" s="145"/>
      <c r="Y85" s="158"/>
      <c r="Z85" s="173"/>
      <c r="AA85" s="187">
        <f>IF(AA84="","",VLOOKUP(AA84,'【記載例】（ユニット型）シフト記号表'!$C$5:$W$46,21,FALSE))</f>
        <v>5.9999999999999991</v>
      </c>
      <c r="AB85" s="196">
        <f>IF(AB84="","",VLOOKUP(AB84,'【記載例】（ユニット型）シフト記号表'!$C$5:$W$46,21,FALSE))</f>
        <v>5.0000000000000009</v>
      </c>
      <c r="AC85" s="196" t="str">
        <f>IF(AC84="","",VLOOKUP(AC84,'【記載例】（ユニット型）シフト記号表'!$C$5:$W$46,21,FALSE))</f>
        <v>-</v>
      </c>
      <c r="AD85" s="196">
        <f>IF(AD84="","",VLOOKUP(AD84,'【記載例】（ユニット型）シフト記号表'!$C$5:$W$46,21,FALSE))</f>
        <v>2</v>
      </c>
      <c r="AE85" s="196" t="str">
        <f>IF(AE84="","",VLOOKUP(AE84,'【記載例】（ユニット型）シフト記号表'!$C$5:$W$46,21,FALSE))</f>
        <v>-</v>
      </c>
      <c r="AF85" s="196" t="str">
        <f>IF(AF84="","",VLOOKUP(AF84,'【記載例】（ユニット型）シフト記号表'!$C$5:$W$46,21,FALSE))</f>
        <v>-</v>
      </c>
      <c r="AG85" s="220">
        <f>IF(AG84="","",VLOOKUP(AG84,'【記載例】（ユニット型）シフト記号表'!$C$5:$W$46,21,FALSE))</f>
        <v>5.9999999999999991</v>
      </c>
      <c r="AH85" s="187">
        <f>IF(AH84="","",VLOOKUP(AH84,'【記載例】（ユニット型）シフト記号表'!$C$5:$W$46,21,FALSE))</f>
        <v>5.0000000000000009</v>
      </c>
      <c r="AI85" s="196">
        <f>IF(AI84="","",VLOOKUP(AI84,'【記載例】（ユニット型）シフト記号表'!$C$5:$W$46,21,FALSE))</f>
        <v>5.0000000000000009</v>
      </c>
      <c r="AJ85" s="196">
        <f>IF(AJ84="","",VLOOKUP(AJ84,'【記載例】（ユニット型）シフト記号表'!$C$5:$W$46,21,FALSE))</f>
        <v>5.9999999999999991</v>
      </c>
      <c r="AK85" s="196" t="str">
        <f>IF(AK84="","",VLOOKUP(AK84,'【記載例】（ユニット型）シフト記号表'!$C$5:$W$46,21,FALSE))</f>
        <v>-</v>
      </c>
      <c r="AL85" s="196">
        <f>IF(AL84="","",VLOOKUP(AL84,'【記載例】（ユニット型）シフト記号表'!$C$5:$W$46,21,FALSE))</f>
        <v>2</v>
      </c>
      <c r="AM85" s="196" t="str">
        <f>IF(AM84="","",VLOOKUP(AM84,'【記載例】（ユニット型）シフト記号表'!$C$5:$W$46,21,FALSE))</f>
        <v>-</v>
      </c>
      <c r="AN85" s="220" t="str">
        <f>IF(AN84="","",VLOOKUP(AN84,'【記載例】（ユニット型）シフト記号表'!$C$5:$W$46,21,FALSE))</f>
        <v>-</v>
      </c>
      <c r="AO85" s="187">
        <f>IF(AO84="","",VLOOKUP(AO84,'【記載例】（ユニット型）シフト記号表'!$C$5:$W$46,21,FALSE))</f>
        <v>5.0000000000000009</v>
      </c>
      <c r="AP85" s="196" t="str">
        <f>IF(AP84="","",VLOOKUP(AP84,'【記載例】（ユニット型）シフト記号表'!$C$5:$W$46,21,FALSE))</f>
        <v>-</v>
      </c>
      <c r="AQ85" s="196">
        <f>IF(AQ84="","",VLOOKUP(AQ84,'【記載例】（ユニット型）シフト記号表'!$C$5:$W$46,21,FALSE))</f>
        <v>5.0000000000000009</v>
      </c>
      <c r="AR85" s="196">
        <f>IF(AR84="","",VLOOKUP(AR84,'【記載例】（ユニット型）シフト記号表'!$C$5:$W$46,21,FALSE))</f>
        <v>5.0000000000000009</v>
      </c>
      <c r="AS85" s="196" t="str">
        <f>IF(AS84="","",VLOOKUP(AS84,'【記載例】（ユニット型）シフト記号表'!$C$5:$W$46,21,FALSE))</f>
        <v>-</v>
      </c>
      <c r="AT85" s="196">
        <f>IF(AT84="","",VLOOKUP(AT84,'【記載例】（ユニット型）シフト記号表'!$C$5:$W$46,21,FALSE))</f>
        <v>2</v>
      </c>
      <c r="AU85" s="220" t="str">
        <f>IF(AU84="","",VLOOKUP(AU84,'【記載例】（ユニット型）シフト記号表'!$C$5:$W$46,21,FALSE))</f>
        <v>-</v>
      </c>
      <c r="AV85" s="187">
        <f>IF(AV84="","",VLOOKUP(AV84,'【記載例】（ユニット型）シフト記号表'!$C$5:$W$46,21,FALSE))</f>
        <v>5.0000000000000009</v>
      </c>
      <c r="AW85" s="196">
        <f>IF(AW84="","",VLOOKUP(AW84,'【記載例】（ユニット型）シフト記号表'!$C$5:$W$46,21,FALSE))</f>
        <v>5.9999999999999991</v>
      </c>
      <c r="AX85" s="196" t="str">
        <f>IF(AX84="","",VLOOKUP(AX84,'【記載例】（ユニット型）シフト記号表'!$C$5:$W$46,21,FALSE))</f>
        <v>-</v>
      </c>
      <c r="AY85" s="196">
        <f>IF(AY84="","",VLOOKUP(AY84,'【記載例】（ユニット型）シフト記号表'!$C$5:$W$46,21,FALSE))</f>
        <v>5.0000000000000009</v>
      </c>
      <c r="AZ85" s="196" t="str">
        <f>IF(AZ84="","",VLOOKUP(AZ84,'【記載例】（ユニット型）シフト記号表'!$C$5:$W$46,21,FALSE))</f>
        <v>-</v>
      </c>
      <c r="BA85" s="196" t="str">
        <f>IF(BA84="","",VLOOKUP(BA84,'【記載例】（ユニット型）シフト記号表'!$C$5:$W$46,21,FALSE))</f>
        <v>-</v>
      </c>
      <c r="BB85" s="220">
        <f>IF(BB84="","",VLOOKUP(BB84,'【記載例】（ユニット型）シフト記号表'!$C$5:$W$46,21,FALSE))</f>
        <v>2</v>
      </c>
      <c r="BC85" s="187">
        <f>IF(BC84="","",VLOOKUP(BC84,'【記載例】（ユニット型）シフト記号表'!$C$5:$W$46,21,FALSE))</f>
        <v>5.0000000000000009</v>
      </c>
      <c r="BD85" s="196">
        <f>IF(BD84="","",VLOOKUP(BD84,'【記載例】（ユニット型）シフト記号表'!$C$5:$W$46,21,FALSE))</f>
        <v>5.0000000000000009</v>
      </c>
      <c r="BE85" s="244" t="str">
        <f>IF(BE84="","",VLOOKUP(BE84,'【記載例】（ユニット型）シフト記号表'!$C$5:$W$46,21,FALSE))</f>
        <v/>
      </c>
      <c r="BF85" s="253">
        <f>IF($BI$3="計画",SUM(AA85:BB85),IF($BI$3="実績",SUM(AA85:BE85),""))</f>
        <v>82</v>
      </c>
      <c r="BG85" s="258"/>
      <c r="BH85" s="437">
        <f>IF($BI$3="計画",BF85/4,IF($BI$3="実績",(BF85/($P$10/7)),""))</f>
        <v>19.133333333333333</v>
      </c>
      <c r="BI85" s="443"/>
      <c r="BJ85" s="449"/>
      <c r="BK85" s="129"/>
      <c r="BL85" s="129"/>
      <c r="BM85" s="129"/>
      <c r="BN85" s="456"/>
    </row>
    <row r="86" spans="2:66" ht="20.25" customHeight="1">
      <c r="B86" s="11"/>
      <c r="C86" s="316"/>
      <c r="D86" s="323"/>
      <c r="E86" s="327"/>
      <c r="F86" s="333"/>
      <c r="G86" s="374"/>
      <c r="H86" s="379"/>
      <c r="I86" s="384" t="str">
        <f>G85</f>
        <v>介護職員</v>
      </c>
      <c r="J86" s="379"/>
      <c r="K86" s="384" t="str">
        <f>M85</f>
        <v>A</v>
      </c>
      <c r="L86" s="379"/>
      <c r="M86" s="392"/>
      <c r="N86" s="397"/>
      <c r="O86" s="384"/>
      <c r="P86" s="402"/>
      <c r="Q86" s="402"/>
      <c r="R86" s="379"/>
      <c r="S86" s="407"/>
      <c r="T86" s="410"/>
      <c r="U86" s="132"/>
      <c r="V86" s="137" t="s">
        <v>162</v>
      </c>
      <c r="W86" s="150"/>
      <c r="X86" s="150"/>
      <c r="Y86" s="163"/>
      <c r="Z86" s="179"/>
      <c r="AA86" s="188">
        <f>IF(AA84="","",VLOOKUP(AA84,'【記載例】（ユニット型）シフト記号表'!$C$5:$Y$46,23,FALSE))</f>
        <v>1.9999999999999991</v>
      </c>
      <c r="AB86" s="197">
        <f>IF(AB84="","",VLOOKUP(AB84,'【記載例】（ユニット型）シフト記号表'!$C$5:$Y$46,23,FALSE))</f>
        <v>2.9999999999999991</v>
      </c>
      <c r="AC86" s="197" t="str">
        <f>IF(AC84="","",VLOOKUP(AC84,'【記載例】（ユニット型）シフト記号表'!$C$5:$Y$46,23,FALSE))</f>
        <v>-</v>
      </c>
      <c r="AD86" s="197">
        <f>IF(AD84="","",VLOOKUP(AD84,'【記載例】（ユニット型）シフト記号表'!$C$5:$Y$46,23,FALSE))</f>
        <v>14</v>
      </c>
      <c r="AE86" s="197" t="str">
        <f>IF(AE84="","",VLOOKUP(AE84,'【記載例】（ユニット型）シフト記号表'!$C$5:$Y$46,23,FALSE))</f>
        <v>-</v>
      </c>
      <c r="AF86" s="197" t="str">
        <f>IF(AF84="","",VLOOKUP(AF84,'【記載例】（ユニット型）シフト記号表'!$C$5:$Y$46,23,FALSE))</f>
        <v>-</v>
      </c>
      <c r="AG86" s="221">
        <f>IF(AG84="","",VLOOKUP(AG84,'【記載例】（ユニット型）シフト記号表'!$C$5:$Y$46,23,FALSE))</f>
        <v>1.9999999999999991</v>
      </c>
      <c r="AH86" s="188">
        <f>IF(AH84="","",VLOOKUP(AH84,'【記載例】（ユニット型）シフト記号表'!$C$5:$Y$46,23,FALSE))</f>
        <v>2.9999999999999991</v>
      </c>
      <c r="AI86" s="197">
        <f>IF(AI84="","",VLOOKUP(AI84,'【記載例】（ユニット型）シフト記号表'!$C$5:$Y$46,23,FALSE))</f>
        <v>2.9999999999999991</v>
      </c>
      <c r="AJ86" s="197">
        <f>IF(AJ84="","",VLOOKUP(AJ84,'【記載例】（ユニット型）シフト記号表'!$C$5:$Y$46,23,FALSE))</f>
        <v>1.9999999999999991</v>
      </c>
      <c r="AK86" s="197" t="str">
        <f>IF(AK84="","",VLOOKUP(AK84,'【記載例】（ユニット型）シフト記号表'!$C$5:$Y$46,23,FALSE))</f>
        <v>-</v>
      </c>
      <c r="AL86" s="197">
        <f>IF(AL84="","",VLOOKUP(AL84,'【記載例】（ユニット型）シフト記号表'!$C$5:$Y$46,23,FALSE))</f>
        <v>14</v>
      </c>
      <c r="AM86" s="197" t="str">
        <f>IF(AM84="","",VLOOKUP(AM84,'【記載例】（ユニット型）シフト記号表'!$C$5:$Y$46,23,FALSE))</f>
        <v>-</v>
      </c>
      <c r="AN86" s="221" t="str">
        <f>IF(AN84="","",VLOOKUP(AN84,'【記載例】（ユニット型）シフト記号表'!$C$5:$Y$46,23,FALSE))</f>
        <v>-</v>
      </c>
      <c r="AO86" s="188">
        <f>IF(AO84="","",VLOOKUP(AO84,'【記載例】（ユニット型）シフト記号表'!$C$5:$Y$46,23,FALSE))</f>
        <v>2.9999999999999991</v>
      </c>
      <c r="AP86" s="197" t="str">
        <f>IF(AP84="","",VLOOKUP(AP84,'【記載例】（ユニット型）シフト記号表'!$C$5:$Y$46,23,FALSE))</f>
        <v>-</v>
      </c>
      <c r="AQ86" s="197">
        <f>IF(AQ84="","",VLOOKUP(AQ84,'【記載例】（ユニット型）シフト記号表'!$C$5:$Y$46,23,FALSE))</f>
        <v>2.9999999999999991</v>
      </c>
      <c r="AR86" s="197">
        <f>IF(AR84="","",VLOOKUP(AR84,'【記載例】（ユニット型）シフト記号表'!$C$5:$Y$46,23,FALSE))</f>
        <v>2.9999999999999991</v>
      </c>
      <c r="AS86" s="197" t="str">
        <f>IF(AS84="","",VLOOKUP(AS84,'【記載例】（ユニット型）シフト記号表'!$C$5:$Y$46,23,FALSE))</f>
        <v>-</v>
      </c>
      <c r="AT86" s="197">
        <f>IF(AT84="","",VLOOKUP(AT84,'【記載例】（ユニット型）シフト記号表'!$C$5:$Y$46,23,FALSE))</f>
        <v>14</v>
      </c>
      <c r="AU86" s="221" t="str">
        <f>IF(AU84="","",VLOOKUP(AU84,'【記載例】（ユニット型）シフト記号表'!$C$5:$Y$46,23,FALSE))</f>
        <v>-</v>
      </c>
      <c r="AV86" s="188">
        <f>IF(AV84="","",VLOOKUP(AV84,'【記載例】（ユニット型）シフト記号表'!$C$5:$Y$46,23,FALSE))</f>
        <v>2.9999999999999991</v>
      </c>
      <c r="AW86" s="197">
        <f>IF(AW84="","",VLOOKUP(AW84,'【記載例】（ユニット型）シフト記号表'!$C$5:$Y$46,23,FALSE))</f>
        <v>1.9999999999999991</v>
      </c>
      <c r="AX86" s="197" t="str">
        <f>IF(AX84="","",VLOOKUP(AX84,'【記載例】（ユニット型）シフト記号表'!$C$5:$Y$46,23,FALSE))</f>
        <v>-</v>
      </c>
      <c r="AY86" s="197">
        <f>IF(AY84="","",VLOOKUP(AY84,'【記載例】（ユニット型）シフト記号表'!$C$5:$Y$46,23,FALSE))</f>
        <v>2.9999999999999991</v>
      </c>
      <c r="AZ86" s="197" t="str">
        <f>IF(AZ84="","",VLOOKUP(AZ84,'【記載例】（ユニット型）シフト記号表'!$C$5:$Y$46,23,FALSE))</f>
        <v>-</v>
      </c>
      <c r="BA86" s="197" t="str">
        <f>IF(BA84="","",VLOOKUP(BA84,'【記載例】（ユニット型）シフト記号表'!$C$5:$Y$46,23,FALSE))</f>
        <v>-</v>
      </c>
      <c r="BB86" s="221">
        <f>IF(BB84="","",VLOOKUP(BB84,'【記載例】（ユニット型）シフト記号表'!$C$5:$Y$46,23,FALSE))</f>
        <v>14</v>
      </c>
      <c r="BC86" s="188">
        <f>IF(BC84="","",VLOOKUP(BC84,'【記載例】（ユニット型）シフト記号表'!$C$5:$Y$46,23,FALSE))</f>
        <v>2.9999999999999991</v>
      </c>
      <c r="BD86" s="197">
        <f>IF(BD84="","",VLOOKUP(BD84,'【記載例】（ユニット型）シフト記号表'!$C$5:$Y$46,23,FALSE))</f>
        <v>2.9999999999999991</v>
      </c>
      <c r="BE86" s="245" t="str">
        <f>IF(BE84="","",VLOOKUP(BE84,'【記載例】（ユニット型）シフト記号表'!$C$5:$Y$46,23,FALSE))</f>
        <v/>
      </c>
      <c r="BF86" s="254">
        <f>IF($BI$3="計画",SUM(AA86:BB86),IF($BI$3="実績",SUM(AA86:BE86),""))</f>
        <v>94</v>
      </c>
      <c r="BG86" s="259"/>
      <c r="BH86" s="438">
        <f>IF($BI$3="計画",BF86/4,IF($BI$3="実績",(BF86/($P$10/7)),""))</f>
        <v>21.933333333333334</v>
      </c>
      <c r="BI86" s="444"/>
      <c r="BJ86" s="450"/>
      <c r="BK86" s="410"/>
      <c r="BL86" s="410"/>
      <c r="BM86" s="410"/>
      <c r="BN86" s="457"/>
    </row>
    <row r="87" spans="2:66" ht="20.25" customHeight="1">
      <c r="B87" s="369"/>
      <c r="C87" s="317"/>
      <c r="D87" s="324" t="s">
        <v>219</v>
      </c>
      <c r="E87" s="327"/>
      <c r="F87" s="333"/>
      <c r="G87" s="373"/>
      <c r="H87" s="378"/>
      <c r="I87" s="383"/>
      <c r="J87" s="388"/>
      <c r="K87" s="383"/>
      <c r="L87" s="388"/>
      <c r="M87" s="393"/>
      <c r="N87" s="398"/>
      <c r="O87" s="383"/>
      <c r="P87" s="401"/>
      <c r="Q87" s="401"/>
      <c r="R87" s="378"/>
      <c r="S87" s="408" t="s">
        <v>23</v>
      </c>
      <c r="T87" s="411"/>
      <c r="U87" s="130"/>
      <c r="V87" s="138" t="s">
        <v>44</v>
      </c>
      <c r="W87" s="148"/>
      <c r="X87" s="148"/>
      <c r="Y87" s="161"/>
      <c r="Z87" s="178"/>
      <c r="AA87" s="419" t="s">
        <v>74</v>
      </c>
      <c r="AB87" s="422" t="s">
        <v>81</v>
      </c>
      <c r="AC87" s="422" t="s">
        <v>84</v>
      </c>
      <c r="AD87" s="422" t="s">
        <v>74</v>
      </c>
      <c r="AE87" s="422" t="s">
        <v>84</v>
      </c>
      <c r="AF87" s="422" t="s">
        <v>84</v>
      </c>
      <c r="AG87" s="429" t="s">
        <v>74</v>
      </c>
      <c r="AH87" s="419" t="s">
        <v>74</v>
      </c>
      <c r="AI87" s="422" t="s">
        <v>81</v>
      </c>
      <c r="AJ87" s="422" t="s">
        <v>84</v>
      </c>
      <c r="AK87" s="422" t="s">
        <v>84</v>
      </c>
      <c r="AL87" s="422" t="s">
        <v>74</v>
      </c>
      <c r="AM87" s="422" t="s">
        <v>74</v>
      </c>
      <c r="AN87" s="429" t="s">
        <v>81</v>
      </c>
      <c r="AO87" s="419" t="s">
        <v>74</v>
      </c>
      <c r="AP87" s="422" t="s">
        <v>74</v>
      </c>
      <c r="AQ87" s="422" t="s">
        <v>81</v>
      </c>
      <c r="AR87" s="422" t="s">
        <v>81</v>
      </c>
      <c r="AS87" s="422" t="s">
        <v>84</v>
      </c>
      <c r="AT87" s="422" t="s">
        <v>74</v>
      </c>
      <c r="AU87" s="429" t="s">
        <v>84</v>
      </c>
      <c r="AV87" s="419" t="s">
        <v>74</v>
      </c>
      <c r="AW87" s="422" t="s">
        <v>84</v>
      </c>
      <c r="AX87" s="422" t="s">
        <v>84</v>
      </c>
      <c r="AY87" s="422" t="s">
        <v>74</v>
      </c>
      <c r="AZ87" s="422" t="s">
        <v>84</v>
      </c>
      <c r="BA87" s="422" t="s">
        <v>81</v>
      </c>
      <c r="BB87" s="429" t="s">
        <v>74</v>
      </c>
      <c r="BC87" s="419" t="s">
        <v>74</v>
      </c>
      <c r="BD87" s="422" t="s">
        <v>81</v>
      </c>
      <c r="BE87" s="435"/>
      <c r="BF87" s="255"/>
      <c r="BG87" s="260"/>
      <c r="BH87" s="439"/>
      <c r="BI87" s="445"/>
      <c r="BJ87" s="451"/>
      <c r="BK87" s="411"/>
      <c r="BL87" s="411"/>
      <c r="BM87" s="411"/>
      <c r="BN87" s="458"/>
    </row>
    <row r="88" spans="2:66" ht="20.25" customHeight="1">
      <c r="B88" s="10">
        <f>B85+1</f>
        <v>24</v>
      </c>
      <c r="C88" s="316"/>
      <c r="D88" s="323"/>
      <c r="E88" s="327"/>
      <c r="F88" s="333"/>
      <c r="G88" s="373" t="s">
        <v>175</v>
      </c>
      <c r="H88" s="378"/>
      <c r="I88" s="383"/>
      <c r="J88" s="388"/>
      <c r="K88" s="383"/>
      <c r="L88" s="388"/>
      <c r="M88" s="391" t="s">
        <v>20</v>
      </c>
      <c r="N88" s="396"/>
      <c r="O88" s="383" t="s">
        <v>151</v>
      </c>
      <c r="P88" s="401"/>
      <c r="Q88" s="401"/>
      <c r="R88" s="378"/>
      <c r="S88" s="406"/>
      <c r="T88" s="129"/>
      <c r="U88" s="131"/>
      <c r="V88" s="136" t="s">
        <v>121</v>
      </c>
      <c r="W88" s="145"/>
      <c r="X88" s="145"/>
      <c r="Y88" s="158"/>
      <c r="Z88" s="173"/>
      <c r="AA88" s="187" t="str">
        <f>IF(AA87="","",VLOOKUP(AA87,'【記載例】（ユニット型）シフト記号表'!$C$5:$W$46,21,FALSE))</f>
        <v>-</v>
      </c>
      <c r="AB88" s="196">
        <f>IF(AB87="","",VLOOKUP(AB87,'【記載例】（ユニット型）シフト記号表'!$C$5:$W$46,21,FALSE))</f>
        <v>5.9999999999999991</v>
      </c>
      <c r="AC88" s="196">
        <f>IF(AC87="","",VLOOKUP(AC87,'【記載例】（ユニット型）シフト記号表'!$C$5:$W$46,21,FALSE))</f>
        <v>5.0000000000000009</v>
      </c>
      <c r="AD88" s="196" t="str">
        <f>IF(AD87="","",VLOOKUP(AD87,'【記載例】（ユニット型）シフト記号表'!$C$5:$W$46,21,FALSE))</f>
        <v>-</v>
      </c>
      <c r="AE88" s="196">
        <f>IF(AE87="","",VLOOKUP(AE87,'【記載例】（ユニット型）シフト記号表'!$C$5:$W$46,21,FALSE))</f>
        <v>5.0000000000000009</v>
      </c>
      <c r="AF88" s="196">
        <f>IF(AF87="","",VLOOKUP(AF87,'【記載例】（ユニット型）シフト記号表'!$C$5:$W$46,21,FALSE))</f>
        <v>5.0000000000000009</v>
      </c>
      <c r="AG88" s="220" t="str">
        <f>IF(AG87="","",VLOOKUP(AG87,'【記載例】（ユニット型）シフト記号表'!$C$5:$W$46,21,FALSE))</f>
        <v>-</v>
      </c>
      <c r="AH88" s="187" t="str">
        <f>IF(AH87="","",VLOOKUP(AH87,'【記載例】（ユニット型）シフト記号表'!$C$5:$W$46,21,FALSE))</f>
        <v>-</v>
      </c>
      <c r="AI88" s="196">
        <f>IF(AI87="","",VLOOKUP(AI87,'【記載例】（ユニット型）シフト記号表'!$C$5:$W$46,21,FALSE))</f>
        <v>5.9999999999999991</v>
      </c>
      <c r="AJ88" s="196">
        <f>IF(AJ87="","",VLOOKUP(AJ87,'【記載例】（ユニット型）シフト記号表'!$C$5:$W$46,21,FALSE))</f>
        <v>5.0000000000000009</v>
      </c>
      <c r="AK88" s="196">
        <f>IF(AK87="","",VLOOKUP(AK87,'【記載例】（ユニット型）シフト記号表'!$C$5:$W$46,21,FALSE))</f>
        <v>5.0000000000000009</v>
      </c>
      <c r="AL88" s="196" t="str">
        <f>IF(AL87="","",VLOOKUP(AL87,'【記載例】（ユニット型）シフト記号表'!$C$5:$W$46,21,FALSE))</f>
        <v>-</v>
      </c>
      <c r="AM88" s="196" t="str">
        <f>IF(AM87="","",VLOOKUP(AM87,'【記載例】（ユニット型）シフト記号表'!$C$5:$W$46,21,FALSE))</f>
        <v>-</v>
      </c>
      <c r="AN88" s="220">
        <f>IF(AN87="","",VLOOKUP(AN87,'【記載例】（ユニット型）シフト記号表'!$C$5:$W$46,21,FALSE))</f>
        <v>5.9999999999999991</v>
      </c>
      <c r="AO88" s="187" t="str">
        <f>IF(AO87="","",VLOOKUP(AO87,'【記載例】（ユニット型）シフト記号表'!$C$5:$W$46,21,FALSE))</f>
        <v>-</v>
      </c>
      <c r="AP88" s="196" t="str">
        <f>IF(AP87="","",VLOOKUP(AP87,'【記載例】（ユニット型）シフト記号表'!$C$5:$W$46,21,FALSE))</f>
        <v>-</v>
      </c>
      <c r="AQ88" s="196">
        <f>IF(AQ87="","",VLOOKUP(AQ87,'【記載例】（ユニット型）シフト記号表'!$C$5:$W$46,21,FALSE))</f>
        <v>5.9999999999999991</v>
      </c>
      <c r="AR88" s="196">
        <f>IF(AR87="","",VLOOKUP(AR87,'【記載例】（ユニット型）シフト記号表'!$C$5:$W$46,21,FALSE))</f>
        <v>5.9999999999999991</v>
      </c>
      <c r="AS88" s="196">
        <f>IF(AS87="","",VLOOKUP(AS87,'【記載例】（ユニット型）シフト記号表'!$C$5:$W$46,21,FALSE))</f>
        <v>5.0000000000000009</v>
      </c>
      <c r="AT88" s="196" t="str">
        <f>IF(AT87="","",VLOOKUP(AT87,'【記載例】（ユニット型）シフト記号表'!$C$5:$W$46,21,FALSE))</f>
        <v>-</v>
      </c>
      <c r="AU88" s="220">
        <f>IF(AU87="","",VLOOKUP(AU87,'【記載例】（ユニット型）シフト記号表'!$C$5:$W$46,21,FALSE))</f>
        <v>5.0000000000000009</v>
      </c>
      <c r="AV88" s="187" t="str">
        <f>IF(AV87="","",VLOOKUP(AV87,'【記載例】（ユニット型）シフト記号表'!$C$5:$W$46,21,FALSE))</f>
        <v>-</v>
      </c>
      <c r="AW88" s="196">
        <f>IF(AW87="","",VLOOKUP(AW87,'【記載例】（ユニット型）シフト記号表'!$C$5:$W$46,21,FALSE))</f>
        <v>5.0000000000000009</v>
      </c>
      <c r="AX88" s="196">
        <f>IF(AX87="","",VLOOKUP(AX87,'【記載例】（ユニット型）シフト記号表'!$C$5:$W$46,21,FALSE))</f>
        <v>5.0000000000000009</v>
      </c>
      <c r="AY88" s="196" t="str">
        <f>IF(AY87="","",VLOOKUP(AY87,'【記載例】（ユニット型）シフト記号表'!$C$5:$W$46,21,FALSE))</f>
        <v>-</v>
      </c>
      <c r="AZ88" s="196">
        <f>IF(AZ87="","",VLOOKUP(AZ87,'【記載例】（ユニット型）シフト記号表'!$C$5:$W$46,21,FALSE))</f>
        <v>5.0000000000000009</v>
      </c>
      <c r="BA88" s="196">
        <f>IF(BA87="","",VLOOKUP(BA87,'【記載例】（ユニット型）シフト記号表'!$C$5:$W$46,21,FALSE))</f>
        <v>5.9999999999999991</v>
      </c>
      <c r="BB88" s="220" t="str">
        <f>IF(BB87="","",VLOOKUP(BB87,'【記載例】（ユニット型）シフト記号表'!$C$5:$W$46,21,FALSE))</f>
        <v>-</v>
      </c>
      <c r="BC88" s="187" t="str">
        <f>IF(BC87="","",VLOOKUP(BC87,'【記載例】（ユニット型）シフト記号表'!$C$5:$W$46,21,FALSE))</f>
        <v>-</v>
      </c>
      <c r="BD88" s="196">
        <f>IF(BD87="","",VLOOKUP(BD87,'【記載例】（ユニット型）シフト記号表'!$C$5:$W$46,21,FALSE))</f>
        <v>5.9999999999999991</v>
      </c>
      <c r="BE88" s="244" t="str">
        <f>IF(BE87="","",VLOOKUP(BE87,'【記載例】（ユニット型）シフト記号表'!$C$5:$W$46,21,FALSE))</f>
        <v/>
      </c>
      <c r="BF88" s="253">
        <f>IF($BI$3="計画",SUM(AA88:BB88),IF($BI$3="実績",SUM(AA88:BE88),""))</f>
        <v>92</v>
      </c>
      <c r="BG88" s="258"/>
      <c r="BH88" s="437">
        <f>IF($BI$3="計画",BF88/4,IF($BI$3="実績",(BF88/($P$10/7)),""))</f>
        <v>21.466666666666669</v>
      </c>
      <c r="BI88" s="443"/>
      <c r="BJ88" s="449"/>
      <c r="BK88" s="129"/>
      <c r="BL88" s="129"/>
      <c r="BM88" s="129"/>
      <c r="BN88" s="456"/>
    </row>
    <row r="89" spans="2:66" ht="20.25" customHeight="1">
      <c r="B89" s="11"/>
      <c r="C89" s="316"/>
      <c r="D89" s="323"/>
      <c r="E89" s="327"/>
      <c r="F89" s="333"/>
      <c r="G89" s="374"/>
      <c r="H89" s="379"/>
      <c r="I89" s="384" t="str">
        <f>G88</f>
        <v>介護職員</v>
      </c>
      <c r="J89" s="379"/>
      <c r="K89" s="384" t="str">
        <f>M88</f>
        <v>C</v>
      </c>
      <c r="L89" s="379"/>
      <c r="M89" s="392"/>
      <c r="N89" s="397"/>
      <c r="O89" s="384"/>
      <c r="P89" s="402"/>
      <c r="Q89" s="402"/>
      <c r="R89" s="379"/>
      <c r="S89" s="407"/>
      <c r="T89" s="410"/>
      <c r="U89" s="132"/>
      <c r="V89" s="137" t="s">
        <v>162</v>
      </c>
      <c r="W89" s="150"/>
      <c r="X89" s="150"/>
      <c r="Y89" s="163"/>
      <c r="Z89" s="179"/>
      <c r="AA89" s="188" t="str">
        <f>IF(AA87="","",VLOOKUP(AA87,'【記載例】（ユニット型）シフト記号表'!$C$5:$Y$46,23,FALSE))</f>
        <v>-</v>
      </c>
      <c r="AB89" s="197">
        <f>IF(AB87="","",VLOOKUP(AB87,'【記載例】（ユニット型）シフト記号表'!$C$5:$Y$46,23,FALSE))</f>
        <v>1.9999999999999991</v>
      </c>
      <c r="AC89" s="197">
        <f>IF(AC87="","",VLOOKUP(AC87,'【記載例】（ユニット型）シフト記号表'!$C$5:$Y$46,23,FALSE))</f>
        <v>2.9999999999999991</v>
      </c>
      <c r="AD89" s="197" t="str">
        <f>IF(AD87="","",VLOOKUP(AD87,'【記載例】（ユニット型）シフト記号表'!$C$5:$Y$46,23,FALSE))</f>
        <v>-</v>
      </c>
      <c r="AE89" s="197">
        <f>IF(AE87="","",VLOOKUP(AE87,'【記載例】（ユニット型）シフト記号表'!$C$5:$Y$46,23,FALSE))</f>
        <v>2.9999999999999991</v>
      </c>
      <c r="AF89" s="197">
        <f>IF(AF87="","",VLOOKUP(AF87,'【記載例】（ユニット型）シフト記号表'!$C$5:$Y$46,23,FALSE))</f>
        <v>2.9999999999999991</v>
      </c>
      <c r="AG89" s="221" t="str">
        <f>IF(AG87="","",VLOOKUP(AG87,'【記載例】（ユニット型）シフト記号表'!$C$5:$Y$46,23,FALSE))</f>
        <v>-</v>
      </c>
      <c r="AH89" s="188" t="str">
        <f>IF(AH87="","",VLOOKUP(AH87,'【記載例】（ユニット型）シフト記号表'!$C$5:$Y$46,23,FALSE))</f>
        <v>-</v>
      </c>
      <c r="AI89" s="197">
        <f>IF(AI87="","",VLOOKUP(AI87,'【記載例】（ユニット型）シフト記号表'!$C$5:$Y$46,23,FALSE))</f>
        <v>1.9999999999999991</v>
      </c>
      <c r="AJ89" s="197">
        <f>IF(AJ87="","",VLOOKUP(AJ87,'【記載例】（ユニット型）シフト記号表'!$C$5:$Y$46,23,FALSE))</f>
        <v>2.9999999999999991</v>
      </c>
      <c r="AK89" s="197">
        <f>IF(AK87="","",VLOOKUP(AK87,'【記載例】（ユニット型）シフト記号表'!$C$5:$Y$46,23,FALSE))</f>
        <v>2.9999999999999991</v>
      </c>
      <c r="AL89" s="197" t="str">
        <f>IF(AL87="","",VLOOKUP(AL87,'【記載例】（ユニット型）シフト記号表'!$C$5:$Y$46,23,FALSE))</f>
        <v>-</v>
      </c>
      <c r="AM89" s="197" t="str">
        <f>IF(AM87="","",VLOOKUP(AM87,'【記載例】（ユニット型）シフト記号表'!$C$5:$Y$46,23,FALSE))</f>
        <v>-</v>
      </c>
      <c r="AN89" s="221">
        <f>IF(AN87="","",VLOOKUP(AN87,'【記載例】（ユニット型）シフト記号表'!$C$5:$Y$46,23,FALSE))</f>
        <v>1.9999999999999991</v>
      </c>
      <c r="AO89" s="188" t="str">
        <f>IF(AO87="","",VLOOKUP(AO87,'【記載例】（ユニット型）シフト記号表'!$C$5:$Y$46,23,FALSE))</f>
        <v>-</v>
      </c>
      <c r="AP89" s="197" t="str">
        <f>IF(AP87="","",VLOOKUP(AP87,'【記載例】（ユニット型）シフト記号表'!$C$5:$Y$46,23,FALSE))</f>
        <v>-</v>
      </c>
      <c r="AQ89" s="197">
        <f>IF(AQ87="","",VLOOKUP(AQ87,'【記載例】（ユニット型）シフト記号表'!$C$5:$Y$46,23,FALSE))</f>
        <v>1.9999999999999991</v>
      </c>
      <c r="AR89" s="197">
        <f>IF(AR87="","",VLOOKUP(AR87,'【記載例】（ユニット型）シフト記号表'!$C$5:$Y$46,23,FALSE))</f>
        <v>1.9999999999999991</v>
      </c>
      <c r="AS89" s="197">
        <f>IF(AS87="","",VLOOKUP(AS87,'【記載例】（ユニット型）シフト記号表'!$C$5:$Y$46,23,FALSE))</f>
        <v>2.9999999999999991</v>
      </c>
      <c r="AT89" s="197" t="str">
        <f>IF(AT87="","",VLOOKUP(AT87,'【記載例】（ユニット型）シフト記号表'!$C$5:$Y$46,23,FALSE))</f>
        <v>-</v>
      </c>
      <c r="AU89" s="221">
        <f>IF(AU87="","",VLOOKUP(AU87,'【記載例】（ユニット型）シフト記号表'!$C$5:$Y$46,23,FALSE))</f>
        <v>2.9999999999999991</v>
      </c>
      <c r="AV89" s="188" t="str">
        <f>IF(AV87="","",VLOOKUP(AV87,'【記載例】（ユニット型）シフト記号表'!$C$5:$Y$46,23,FALSE))</f>
        <v>-</v>
      </c>
      <c r="AW89" s="197">
        <f>IF(AW87="","",VLOOKUP(AW87,'【記載例】（ユニット型）シフト記号表'!$C$5:$Y$46,23,FALSE))</f>
        <v>2.9999999999999991</v>
      </c>
      <c r="AX89" s="197">
        <f>IF(AX87="","",VLOOKUP(AX87,'【記載例】（ユニット型）シフト記号表'!$C$5:$Y$46,23,FALSE))</f>
        <v>2.9999999999999991</v>
      </c>
      <c r="AY89" s="197" t="str">
        <f>IF(AY87="","",VLOOKUP(AY87,'【記載例】（ユニット型）シフト記号表'!$C$5:$Y$46,23,FALSE))</f>
        <v>-</v>
      </c>
      <c r="AZ89" s="197">
        <f>IF(AZ87="","",VLOOKUP(AZ87,'【記載例】（ユニット型）シフト記号表'!$C$5:$Y$46,23,FALSE))</f>
        <v>2.9999999999999991</v>
      </c>
      <c r="BA89" s="197">
        <f>IF(BA87="","",VLOOKUP(BA87,'【記載例】（ユニット型）シフト記号表'!$C$5:$Y$46,23,FALSE))</f>
        <v>1.9999999999999991</v>
      </c>
      <c r="BB89" s="221" t="str">
        <f>IF(BB87="","",VLOOKUP(BB87,'【記載例】（ユニット型）シフト記号表'!$C$5:$Y$46,23,FALSE))</f>
        <v>-</v>
      </c>
      <c r="BC89" s="188" t="str">
        <f>IF(BC87="","",VLOOKUP(BC87,'【記載例】（ユニット型）シフト記号表'!$C$5:$Y$46,23,FALSE))</f>
        <v>-</v>
      </c>
      <c r="BD89" s="197">
        <f>IF(BD87="","",VLOOKUP(BD87,'【記載例】（ユニット型）シフト記号表'!$C$5:$Y$46,23,FALSE))</f>
        <v>1.9999999999999991</v>
      </c>
      <c r="BE89" s="245" t="str">
        <f>IF(BE87="","",VLOOKUP(BE87,'【記載例】（ユニット型）シフト記号表'!$C$5:$Y$46,23,FALSE))</f>
        <v/>
      </c>
      <c r="BF89" s="254">
        <f>IF($BI$3="計画",SUM(AA89:BB89),IF($BI$3="実績",SUM(AA89:BE89),""))</f>
        <v>43.999999999999993</v>
      </c>
      <c r="BG89" s="259"/>
      <c r="BH89" s="438">
        <f>IF($BI$3="計画",BF89/4,IF($BI$3="実績",(BF89/($P$10/7)),""))</f>
        <v>10.266666666666666</v>
      </c>
      <c r="BI89" s="444"/>
      <c r="BJ89" s="450"/>
      <c r="BK89" s="410"/>
      <c r="BL89" s="410"/>
      <c r="BM89" s="410"/>
      <c r="BN89" s="457"/>
    </row>
    <row r="90" spans="2:66" ht="20.25" customHeight="1">
      <c r="B90" s="369"/>
      <c r="C90" s="317" t="s">
        <v>218</v>
      </c>
      <c r="D90" s="324" t="s">
        <v>220</v>
      </c>
      <c r="E90" s="327"/>
      <c r="F90" s="333"/>
      <c r="G90" s="373"/>
      <c r="H90" s="378"/>
      <c r="I90" s="383"/>
      <c r="J90" s="388"/>
      <c r="K90" s="383"/>
      <c r="L90" s="388"/>
      <c r="M90" s="393"/>
      <c r="N90" s="398"/>
      <c r="O90" s="383"/>
      <c r="P90" s="401"/>
      <c r="Q90" s="401"/>
      <c r="R90" s="378"/>
      <c r="S90" s="408" t="s">
        <v>233</v>
      </c>
      <c r="T90" s="411"/>
      <c r="U90" s="130"/>
      <c r="V90" s="138" t="s">
        <v>44</v>
      </c>
      <c r="W90" s="148"/>
      <c r="X90" s="148"/>
      <c r="Y90" s="161"/>
      <c r="Z90" s="178"/>
      <c r="AA90" s="419" t="s">
        <v>84</v>
      </c>
      <c r="AB90" s="422" t="s">
        <v>84</v>
      </c>
      <c r="AC90" s="422" t="s">
        <v>74</v>
      </c>
      <c r="AD90" s="422" t="s">
        <v>74</v>
      </c>
      <c r="AE90" s="422" t="s">
        <v>41</v>
      </c>
      <c r="AF90" s="422" t="s">
        <v>74</v>
      </c>
      <c r="AG90" s="429" t="s">
        <v>81</v>
      </c>
      <c r="AH90" s="419" t="s">
        <v>81</v>
      </c>
      <c r="AI90" s="422" t="s">
        <v>74</v>
      </c>
      <c r="AJ90" s="422" t="s">
        <v>84</v>
      </c>
      <c r="AK90" s="422" t="s">
        <v>84</v>
      </c>
      <c r="AL90" s="422" t="s">
        <v>74</v>
      </c>
      <c r="AM90" s="422" t="s">
        <v>41</v>
      </c>
      <c r="AN90" s="429" t="s">
        <v>74</v>
      </c>
      <c r="AO90" s="419" t="s">
        <v>81</v>
      </c>
      <c r="AP90" s="422" t="s">
        <v>81</v>
      </c>
      <c r="AQ90" s="422" t="s">
        <v>74</v>
      </c>
      <c r="AR90" s="422" t="s">
        <v>84</v>
      </c>
      <c r="AS90" s="422" t="s">
        <v>74</v>
      </c>
      <c r="AT90" s="422" t="s">
        <v>74</v>
      </c>
      <c r="AU90" s="429" t="s">
        <v>41</v>
      </c>
      <c r="AV90" s="419" t="s">
        <v>74</v>
      </c>
      <c r="AW90" s="422" t="s">
        <v>81</v>
      </c>
      <c r="AX90" s="422" t="s">
        <v>81</v>
      </c>
      <c r="AY90" s="422" t="s">
        <v>74</v>
      </c>
      <c r="AZ90" s="422" t="s">
        <v>81</v>
      </c>
      <c r="BA90" s="422" t="s">
        <v>84</v>
      </c>
      <c r="BB90" s="429" t="s">
        <v>84</v>
      </c>
      <c r="BC90" s="419" t="s">
        <v>81</v>
      </c>
      <c r="BD90" s="422" t="s">
        <v>74</v>
      </c>
      <c r="BE90" s="435"/>
      <c r="BF90" s="255"/>
      <c r="BG90" s="260"/>
      <c r="BH90" s="439"/>
      <c r="BI90" s="445"/>
      <c r="BJ90" s="451"/>
      <c r="BK90" s="411"/>
      <c r="BL90" s="411"/>
      <c r="BM90" s="411"/>
      <c r="BN90" s="458"/>
    </row>
    <row r="91" spans="2:66" ht="20.25" customHeight="1">
      <c r="B91" s="10">
        <f>B88+1</f>
        <v>25</v>
      </c>
      <c r="C91" s="316"/>
      <c r="D91" s="323"/>
      <c r="E91" s="327"/>
      <c r="F91" s="333"/>
      <c r="G91" s="373" t="s">
        <v>175</v>
      </c>
      <c r="H91" s="378"/>
      <c r="I91" s="383"/>
      <c r="J91" s="388"/>
      <c r="K91" s="383"/>
      <c r="L91" s="388"/>
      <c r="M91" s="391" t="s">
        <v>24</v>
      </c>
      <c r="N91" s="396"/>
      <c r="O91" s="383" t="s">
        <v>46</v>
      </c>
      <c r="P91" s="401"/>
      <c r="Q91" s="401"/>
      <c r="R91" s="378"/>
      <c r="S91" s="406"/>
      <c r="T91" s="129"/>
      <c r="U91" s="131"/>
      <c r="V91" s="136" t="s">
        <v>121</v>
      </c>
      <c r="W91" s="145"/>
      <c r="X91" s="145"/>
      <c r="Y91" s="158"/>
      <c r="Z91" s="173"/>
      <c r="AA91" s="187">
        <f>IF(AA90="","",VLOOKUP(AA90,'【記載例】（ユニット型）シフト記号表'!$C$5:$W$46,21,FALSE))</f>
        <v>5.0000000000000009</v>
      </c>
      <c r="AB91" s="196">
        <f>IF(AB90="","",VLOOKUP(AB90,'【記載例】（ユニット型）シフト記号表'!$C$5:$W$46,21,FALSE))</f>
        <v>5.0000000000000009</v>
      </c>
      <c r="AC91" s="196" t="str">
        <f>IF(AC90="","",VLOOKUP(AC90,'【記載例】（ユニット型）シフト記号表'!$C$5:$W$46,21,FALSE))</f>
        <v>-</v>
      </c>
      <c r="AD91" s="196" t="str">
        <f>IF(AD90="","",VLOOKUP(AD90,'【記載例】（ユニット型）シフト記号表'!$C$5:$W$46,21,FALSE))</f>
        <v>-</v>
      </c>
      <c r="AE91" s="196">
        <f>IF(AE90="","",VLOOKUP(AE90,'【記載例】（ユニット型）シフト記号表'!$C$5:$W$46,21,FALSE))</f>
        <v>2</v>
      </c>
      <c r="AF91" s="196" t="str">
        <f>IF(AF90="","",VLOOKUP(AF90,'【記載例】（ユニット型）シフト記号表'!$C$5:$W$46,21,FALSE))</f>
        <v>-</v>
      </c>
      <c r="AG91" s="220">
        <f>IF(AG90="","",VLOOKUP(AG90,'【記載例】（ユニット型）シフト記号表'!$C$5:$W$46,21,FALSE))</f>
        <v>5.9999999999999991</v>
      </c>
      <c r="AH91" s="187">
        <f>IF(AH90="","",VLOOKUP(AH90,'【記載例】（ユニット型）シフト記号表'!$C$5:$W$46,21,FALSE))</f>
        <v>5.9999999999999991</v>
      </c>
      <c r="AI91" s="196" t="str">
        <f>IF(AI90="","",VLOOKUP(AI90,'【記載例】（ユニット型）シフト記号表'!$C$5:$W$46,21,FALSE))</f>
        <v>-</v>
      </c>
      <c r="AJ91" s="196">
        <f>IF(AJ90="","",VLOOKUP(AJ90,'【記載例】（ユニット型）シフト記号表'!$C$5:$W$46,21,FALSE))</f>
        <v>5.0000000000000009</v>
      </c>
      <c r="AK91" s="196">
        <f>IF(AK90="","",VLOOKUP(AK90,'【記載例】（ユニット型）シフト記号表'!$C$5:$W$46,21,FALSE))</f>
        <v>5.0000000000000009</v>
      </c>
      <c r="AL91" s="196" t="str">
        <f>IF(AL90="","",VLOOKUP(AL90,'【記載例】（ユニット型）シフト記号表'!$C$5:$W$46,21,FALSE))</f>
        <v>-</v>
      </c>
      <c r="AM91" s="196">
        <f>IF(AM90="","",VLOOKUP(AM90,'【記載例】（ユニット型）シフト記号表'!$C$5:$W$46,21,FALSE))</f>
        <v>2</v>
      </c>
      <c r="AN91" s="220" t="str">
        <f>IF(AN90="","",VLOOKUP(AN90,'【記載例】（ユニット型）シフト記号表'!$C$5:$W$46,21,FALSE))</f>
        <v>-</v>
      </c>
      <c r="AO91" s="187">
        <f>IF(AO90="","",VLOOKUP(AO90,'【記載例】（ユニット型）シフト記号表'!$C$5:$W$46,21,FALSE))</f>
        <v>5.9999999999999991</v>
      </c>
      <c r="AP91" s="196">
        <f>IF(AP90="","",VLOOKUP(AP90,'【記載例】（ユニット型）シフト記号表'!$C$5:$W$46,21,FALSE))</f>
        <v>5.9999999999999991</v>
      </c>
      <c r="AQ91" s="196" t="str">
        <f>IF(AQ90="","",VLOOKUP(AQ90,'【記載例】（ユニット型）シフト記号表'!$C$5:$W$46,21,FALSE))</f>
        <v>-</v>
      </c>
      <c r="AR91" s="196">
        <f>IF(AR90="","",VLOOKUP(AR90,'【記載例】（ユニット型）シフト記号表'!$C$5:$W$46,21,FALSE))</f>
        <v>5.0000000000000009</v>
      </c>
      <c r="AS91" s="196" t="str">
        <f>IF(AS90="","",VLOOKUP(AS90,'【記載例】（ユニット型）シフト記号表'!$C$5:$W$46,21,FALSE))</f>
        <v>-</v>
      </c>
      <c r="AT91" s="196" t="str">
        <f>IF(AT90="","",VLOOKUP(AT90,'【記載例】（ユニット型）シフト記号表'!$C$5:$W$46,21,FALSE))</f>
        <v>-</v>
      </c>
      <c r="AU91" s="220">
        <f>IF(AU90="","",VLOOKUP(AU90,'【記載例】（ユニット型）シフト記号表'!$C$5:$W$46,21,FALSE))</f>
        <v>2</v>
      </c>
      <c r="AV91" s="187" t="str">
        <f>IF(AV90="","",VLOOKUP(AV90,'【記載例】（ユニット型）シフト記号表'!$C$5:$W$46,21,FALSE))</f>
        <v>-</v>
      </c>
      <c r="AW91" s="196">
        <f>IF(AW90="","",VLOOKUP(AW90,'【記載例】（ユニット型）シフト記号表'!$C$5:$W$46,21,FALSE))</f>
        <v>5.9999999999999991</v>
      </c>
      <c r="AX91" s="196">
        <f>IF(AX90="","",VLOOKUP(AX90,'【記載例】（ユニット型）シフト記号表'!$C$5:$W$46,21,FALSE))</f>
        <v>5.9999999999999991</v>
      </c>
      <c r="AY91" s="196" t="str">
        <f>IF(AY90="","",VLOOKUP(AY90,'【記載例】（ユニット型）シフト記号表'!$C$5:$W$46,21,FALSE))</f>
        <v>-</v>
      </c>
      <c r="AZ91" s="196">
        <f>IF(AZ90="","",VLOOKUP(AZ90,'【記載例】（ユニット型）シフト記号表'!$C$5:$W$46,21,FALSE))</f>
        <v>5.9999999999999991</v>
      </c>
      <c r="BA91" s="196">
        <f>IF(BA90="","",VLOOKUP(BA90,'【記載例】（ユニット型）シフト記号表'!$C$5:$W$46,21,FALSE))</f>
        <v>5.0000000000000009</v>
      </c>
      <c r="BB91" s="220">
        <f>IF(BB90="","",VLOOKUP(BB90,'【記載例】（ユニット型）シフト記号表'!$C$5:$W$46,21,FALSE))</f>
        <v>5.0000000000000009</v>
      </c>
      <c r="BC91" s="187">
        <f>IF(BC90="","",VLOOKUP(BC90,'【記載例】（ユニット型）シフト記号表'!$C$5:$W$46,21,FALSE))</f>
        <v>5.9999999999999991</v>
      </c>
      <c r="BD91" s="196" t="str">
        <f>IF(BD90="","",VLOOKUP(BD90,'【記載例】（ユニット型）シフト記号表'!$C$5:$W$46,21,FALSE))</f>
        <v>-</v>
      </c>
      <c r="BE91" s="244" t="str">
        <f>IF(BE90="","",VLOOKUP(BE90,'【記載例】（ユニット型）シフト記号表'!$C$5:$W$46,21,FALSE))</f>
        <v/>
      </c>
      <c r="BF91" s="253">
        <f>IF($BI$3="計画",SUM(AA91:BB91),IF($BI$3="実績",SUM(AA91:BE91),""))</f>
        <v>89</v>
      </c>
      <c r="BG91" s="258"/>
      <c r="BH91" s="437">
        <f>IF($BI$3="計画",BF91/4,IF($BI$3="実績",(BF91/($P$10/7)),""))</f>
        <v>20.766666666666666</v>
      </c>
      <c r="BI91" s="443"/>
      <c r="BJ91" s="449"/>
      <c r="BK91" s="129"/>
      <c r="BL91" s="129"/>
      <c r="BM91" s="129"/>
      <c r="BN91" s="456"/>
    </row>
    <row r="92" spans="2:66" ht="20.25" customHeight="1">
      <c r="B92" s="11"/>
      <c r="C92" s="316"/>
      <c r="D92" s="323"/>
      <c r="E92" s="327"/>
      <c r="F92" s="333"/>
      <c r="G92" s="374"/>
      <c r="H92" s="379"/>
      <c r="I92" s="384" t="str">
        <f>G91</f>
        <v>介護職員</v>
      </c>
      <c r="J92" s="379"/>
      <c r="K92" s="384" t="str">
        <f>M91</f>
        <v>A</v>
      </c>
      <c r="L92" s="379"/>
      <c r="M92" s="392"/>
      <c r="N92" s="397"/>
      <c r="O92" s="384"/>
      <c r="P92" s="402"/>
      <c r="Q92" s="402"/>
      <c r="R92" s="379"/>
      <c r="S92" s="407"/>
      <c r="T92" s="410"/>
      <c r="U92" s="132"/>
      <c r="V92" s="137" t="s">
        <v>162</v>
      </c>
      <c r="W92" s="150"/>
      <c r="X92" s="150"/>
      <c r="Y92" s="163"/>
      <c r="Z92" s="179"/>
      <c r="AA92" s="188">
        <f>IF(AA90="","",VLOOKUP(AA90,'【記載例】（ユニット型）シフト記号表'!$C$5:$Y$46,23,FALSE))</f>
        <v>2.9999999999999991</v>
      </c>
      <c r="AB92" s="197">
        <f>IF(AB90="","",VLOOKUP(AB90,'【記載例】（ユニット型）シフト記号表'!$C$5:$Y$46,23,FALSE))</f>
        <v>2.9999999999999991</v>
      </c>
      <c r="AC92" s="197" t="str">
        <f>IF(AC90="","",VLOOKUP(AC90,'【記載例】（ユニット型）シフト記号表'!$C$5:$Y$46,23,FALSE))</f>
        <v>-</v>
      </c>
      <c r="AD92" s="197" t="str">
        <f>IF(AD90="","",VLOOKUP(AD90,'【記載例】（ユニット型）シフト記号表'!$C$5:$Y$46,23,FALSE))</f>
        <v>-</v>
      </c>
      <c r="AE92" s="197">
        <f>IF(AE90="","",VLOOKUP(AE90,'【記載例】（ユニット型）シフト記号表'!$C$5:$Y$46,23,FALSE))</f>
        <v>14</v>
      </c>
      <c r="AF92" s="197" t="str">
        <f>IF(AF90="","",VLOOKUP(AF90,'【記載例】（ユニット型）シフト記号表'!$C$5:$Y$46,23,FALSE))</f>
        <v>-</v>
      </c>
      <c r="AG92" s="221">
        <f>IF(AG90="","",VLOOKUP(AG90,'【記載例】（ユニット型）シフト記号表'!$C$5:$Y$46,23,FALSE))</f>
        <v>1.9999999999999991</v>
      </c>
      <c r="AH92" s="188">
        <f>IF(AH90="","",VLOOKUP(AH90,'【記載例】（ユニット型）シフト記号表'!$C$5:$Y$46,23,FALSE))</f>
        <v>1.9999999999999991</v>
      </c>
      <c r="AI92" s="197" t="str">
        <f>IF(AI90="","",VLOOKUP(AI90,'【記載例】（ユニット型）シフト記号表'!$C$5:$Y$46,23,FALSE))</f>
        <v>-</v>
      </c>
      <c r="AJ92" s="197">
        <f>IF(AJ90="","",VLOOKUP(AJ90,'【記載例】（ユニット型）シフト記号表'!$C$5:$Y$46,23,FALSE))</f>
        <v>2.9999999999999991</v>
      </c>
      <c r="AK92" s="197">
        <f>IF(AK90="","",VLOOKUP(AK90,'【記載例】（ユニット型）シフト記号表'!$C$5:$Y$46,23,FALSE))</f>
        <v>2.9999999999999991</v>
      </c>
      <c r="AL92" s="197" t="str">
        <f>IF(AL90="","",VLOOKUP(AL90,'【記載例】（ユニット型）シフト記号表'!$C$5:$Y$46,23,FALSE))</f>
        <v>-</v>
      </c>
      <c r="AM92" s="197">
        <f>IF(AM90="","",VLOOKUP(AM90,'【記載例】（ユニット型）シフト記号表'!$C$5:$Y$46,23,FALSE))</f>
        <v>14</v>
      </c>
      <c r="AN92" s="221" t="str">
        <f>IF(AN90="","",VLOOKUP(AN90,'【記載例】（ユニット型）シフト記号表'!$C$5:$Y$46,23,FALSE))</f>
        <v>-</v>
      </c>
      <c r="AO92" s="188">
        <f>IF(AO90="","",VLOOKUP(AO90,'【記載例】（ユニット型）シフト記号表'!$C$5:$Y$46,23,FALSE))</f>
        <v>1.9999999999999991</v>
      </c>
      <c r="AP92" s="197">
        <f>IF(AP90="","",VLOOKUP(AP90,'【記載例】（ユニット型）シフト記号表'!$C$5:$Y$46,23,FALSE))</f>
        <v>1.9999999999999991</v>
      </c>
      <c r="AQ92" s="197" t="str">
        <f>IF(AQ90="","",VLOOKUP(AQ90,'【記載例】（ユニット型）シフト記号表'!$C$5:$Y$46,23,FALSE))</f>
        <v>-</v>
      </c>
      <c r="AR92" s="197">
        <f>IF(AR90="","",VLOOKUP(AR90,'【記載例】（ユニット型）シフト記号表'!$C$5:$Y$46,23,FALSE))</f>
        <v>2.9999999999999991</v>
      </c>
      <c r="AS92" s="197" t="str">
        <f>IF(AS90="","",VLOOKUP(AS90,'【記載例】（ユニット型）シフト記号表'!$C$5:$Y$46,23,FALSE))</f>
        <v>-</v>
      </c>
      <c r="AT92" s="197" t="str">
        <f>IF(AT90="","",VLOOKUP(AT90,'【記載例】（ユニット型）シフト記号表'!$C$5:$Y$46,23,FALSE))</f>
        <v>-</v>
      </c>
      <c r="AU92" s="221">
        <f>IF(AU90="","",VLOOKUP(AU90,'【記載例】（ユニット型）シフト記号表'!$C$5:$Y$46,23,FALSE))</f>
        <v>14</v>
      </c>
      <c r="AV92" s="188" t="str">
        <f>IF(AV90="","",VLOOKUP(AV90,'【記載例】（ユニット型）シフト記号表'!$C$5:$Y$46,23,FALSE))</f>
        <v>-</v>
      </c>
      <c r="AW92" s="197">
        <f>IF(AW90="","",VLOOKUP(AW90,'【記載例】（ユニット型）シフト記号表'!$C$5:$Y$46,23,FALSE))</f>
        <v>1.9999999999999991</v>
      </c>
      <c r="AX92" s="197">
        <f>IF(AX90="","",VLOOKUP(AX90,'【記載例】（ユニット型）シフト記号表'!$C$5:$Y$46,23,FALSE))</f>
        <v>1.9999999999999991</v>
      </c>
      <c r="AY92" s="197" t="str">
        <f>IF(AY90="","",VLOOKUP(AY90,'【記載例】（ユニット型）シフト記号表'!$C$5:$Y$46,23,FALSE))</f>
        <v>-</v>
      </c>
      <c r="AZ92" s="197">
        <f>IF(AZ90="","",VLOOKUP(AZ90,'【記載例】（ユニット型）シフト記号表'!$C$5:$Y$46,23,FALSE))</f>
        <v>1.9999999999999991</v>
      </c>
      <c r="BA92" s="197">
        <f>IF(BA90="","",VLOOKUP(BA90,'【記載例】（ユニット型）シフト記号表'!$C$5:$Y$46,23,FALSE))</f>
        <v>2.9999999999999991</v>
      </c>
      <c r="BB92" s="221">
        <f>IF(BB90="","",VLOOKUP(BB90,'【記載例】（ユニット型）シフト記号表'!$C$5:$Y$46,23,FALSE))</f>
        <v>2.9999999999999991</v>
      </c>
      <c r="BC92" s="188">
        <f>IF(BC90="","",VLOOKUP(BC90,'【記載例】（ユニット型）シフト記号表'!$C$5:$Y$46,23,FALSE))</f>
        <v>1.9999999999999991</v>
      </c>
      <c r="BD92" s="197" t="str">
        <f>IF(BD90="","",VLOOKUP(BD90,'【記載例】（ユニット型）シフト記号表'!$C$5:$Y$46,23,FALSE))</f>
        <v>-</v>
      </c>
      <c r="BE92" s="245" t="str">
        <f>IF(BE90="","",VLOOKUP(BE90,'【記載例】（ユニット型）シフト記号表'!$C$5:$Y$46,23,FALSE))</f>
        <v/>
      </c>
      <c r="BF92" s="254">
        <f>IF($BI$3="計画",SUM(AA92:BB92),IF($BI$3="実績",SUM(AA92:BE92),""))</f>
        <v>79</v>
      </c>
      <c r="BG92" s="259"/>
      <c r="BH92" s="438">
        <f>IF($BI$3="計画",BF92/4,IF($BI$3="実績",(BF92/($P$10/7)),""))</f>
        <v>18.433333333333334</v>
      </c>
      <c r="BI92" s="444"/>
      <c r="BJ92" s="450"/>
      <c r="BK92" s="410"/>
      <c r="BL92" s="410"/>
      <c r="BM92" s="410"/>
      <c r="BN92" s="457"/>
    </row>
    <row r="93" spans="2:66" ht="20.25" customHeight="1">
      <c r="B93" s="369"/>
      <c r="C93" s="317"/>
      <c r="D93" s="324" t="s">
        <v>220</v>
      </c>
      <c r="E93" s="327"/>
      <c r="F93" s="333"/>
      <c r="G93" s="373"/>
      <c r="H93" s="378"/>
      <c r="I93" s="383"/>
      <c r="J93" s="388"/>
      <c r="K93" s="383"/>
      <c r="L93" s="388"/>
      <c r="M93" s="393"/>
      <c r="N93" s="398"/>
      <c r="O93" s="383"/>
      <c r="P93" s="401"/>
      <c r="Q93" s="401"/>
      <c r="R93" s="378"/>
      <c r="S93" s="408" t="s">
        <v>234</v>
      </c>
      <c r="T93" s="411"/>
      <c r="U93" s="130"/>
      <c r="V93" s="138" t="s">
        <v>44</v>
      </c>
      <c r="W93" s="148"/>
      <c r="X93" s="148"/>
      <c r="Y93" s="161"/>
      <c r="Z93" s="178"/>
      <c r="AA93" s="419" t="s">
        <v>74</v>
      </c>
      <c r="AB93" s="422" t="s">
        <v>81</v>
      </c>
      <c r="AC93" s="422" t="s">
        <v>84</v>
      </c>
      <c r="AD93" s="422" t="s">
        <v>84</v>
      </c>
      <c r="AE93" s="422" t="s">
        <v>74</v>
      </c>
      <c r="AF93" s="422" t="s">
        <v>41</v>
      </c>
      <c r="AG93" s="429" t="s">
        <v>74</v>
      </c>
      <c r="AH93" s="419" t="s">
        <v>84</v>
      </c>
      <c r="AI93" s="422" t="s">
        <v>74</v>
      </c>
      <c r="AJ93" s="422" t="s">
        <v>84</v>
      </c>
      <c r="AK93" s="422" t="s">
        <v>84</v>
      </c>
      <c r="AL93" s="422" t="s">
        <v>74</v>
      </c>
      <c r="AM93" s="422" t="s">
        <v>74</v>
      </c>
      <c r="AN93" s="429" t="s">
        <v>41</v>
      </c>
      <c r="AO93" s="419" t="s">
        <v>74</v>
      </c>
      <c r="AP93" s="422" t="s">
        <v>84</v>
      </c>
      <c r="AQ93" s="422" t="s">
        <v>84</v>
      </c>
      <c r="AR93" s="422" t="s">
        <v>84</v>
      </c>
      <c r="AS93" s="422" t="s">
        <v>81</v>
      </c>
      <c r="AT93" s="422" t="s">
        <v>81</v>
      </c>
      <c r="AU93" s="429" t="s">
        <v>74</v>
      </c>
      <c r="AV93" s="419" t="s">
        <v>41</v>
      </c>
      <c r="AW93" s="422" t="s">
        <v>74</v>
      </c>
      <c r="AX93" s="422" t="s">
        <v>81</v>
      </c>
      <c r="AY93" s="422" t="s">
        <v>84</v>
      </c>
      <c r="AZ93" s="422" t="s">
        <v>74</v>
      </c>
      <c r="BA93" s="422" t="s">
        <v>74</v>
      </c>
      <c r="BB93" s="429" t="s">
        <v>81</v>
      </c>
      <c r="BC93" s="419" t="s">
        <v>84</v>
      </c>
      <c r="BD93" s="422" t="s">
        <v>74</v>
      </c>
      <c r="BE93" s="435"/>
      <c r="BF93" s="255"/>
      <c r="BG93" s="260"/>
      <c r="BH93" s="439"/>
      <c r="BI93" s="445"/>
      <c r="BJ93" s="451"/>
      <c r="BK93" s="411"/>
      <c r="BL93" s="411"/>
      <c r="BM93" s="411"/>
      <c r="BN93" s="458"/>
    </row>
    <row r="94" spans="2:66" ht="20.25" customHeight="1">
      <c r="B94" s="10">
        <f>B91+1</f>
        <v>26</v>
      </c>
      <c r="C94" s="316"/>
      <c r="D94" s="323"/>
      <c r="E94" s="327"/>
      <c r="F94" s="333"/>
      <c r="G94" s="373" t="s">
        <v>175</v>
      </c>
      <c r="H94" s="378"/>
      <c r="I94" s="383"/>
      <c r="J94" s="388"/>
      <c r="K94" s="383"/>
      <c r="L94" s="388"/>
      <c r="M94" s="391" t="s">
        <v>24</v>
      </c>
      <c r="N94" s="396"/>
      <c r="O94" s="383" t="s">
        <v>151</v>
      </c>
      <c r="P94" s="401"/>
      <c r="Q94" s="401"/>
      <c r="R94" s="378"/>
      <c r="S94" s="406"/>
      <c r="T94" s="129"/>
      <c r="U94" s="131"/>
      <c r="V94" s="136" t="s">
        <v>121</v>
      </c>
      <c r="W94" s="145"/>
      <c r="X94" s="145"/>
      <c r="Y94" s="158"/>
      <c r="Z94" s="173"/>
      <c r="AA94" s="187" t="str">
        <f>IF(AA93="","",VLOOKUP(AA93,'【記載例】（ユニット型）シフト記号表'!$C$5:$W$46,21,FALSE))</f>
        <v>-</v>
      </c>
      <c r="AB94" s="196">
        <f>IF(AB93="","",VLOOKUP(AB93,'【記載例】（ユニット型）シフト記号表'!$C$5:$W$46,21,FALSE))</f>
        <v>5.9999999999999991</v>
      </c>
      <c r="AC94" s="196">
        <f>IF(AC93="","",VLOOKUP(AC93,'【記載例】（ユニット型）シフト記号表'!$C$5:$W$46,21,FALSE))</f>
        <v>5.0000000000000009</v>
      </c>
      <c r="AD94" s="196">
        <f>IF(AD93="","",VLOOKUP(AD93,'【記載例】（ユニット型）シフト記号表'!$C$5:$W$46,21,FALSE))</f>
        <v>5.0000000000000009</v>
      </c>
      <c r="AE94" s="196" t="str">
        <f>IF(AE93="","",VLOOKUP(AE93,'【記載例】（ユニット型）シフト記号表'!$C$5:$W$46,21,FALSE))</f>
        <v>-</v>
      </c>
      <c r="AF94" s="196">
        <f>IF(AF93="","",VLOOKUP(AF93,'【記載例】（ユニット型）シフト記号表'!$C$5:$W$46,21,FALSE))</f>
        <v>2</v>
      </c>
      <c r="AG94" s="220" t="str">
        <f>IF(AG93="","",VLOOKUP(AG93,'【記載例】（ユニット型）シフト記号表'!$C$5:$W$46,21,FALSE))</f>
        <v>-</v>
      </c>
      <c r="AH94" s="187">
        <f>IF(AH93="","",VLOOKUP(AH93,'【記載例】（ユニット型）シフト記号表'!$C$5:$W$46,21,FALSE))</f>
        <v>5.0000000000000009</v>
      </c>
      <c r="AI94" s="196" t="str">
        <f>IF(AI93="","",VLOOKUP(AI93,'【記載例】（ユニット型）シフト記号表'!$C$5:$W$46,21,FALSE))</f>
        <v>-</v>
      </c>
      <c r="AJ94" s="196">
        <f>IF(AJ93="","",VLOOKUP(AJ93,'【記載例】（ユニット型）シフト記号表'!$C$5:$W$46,21,FALSE))</f>
        <v>5.0000000000000009</v>
      </c>
      <c r="AK94" s="196">
        <f>IF(AK93="","",VLOOKUP(AK93,'【記載例】（ユニット型）シフト記号表'!$C$5:$W$46,21,FALSE))</f>
        <v>5.0000000000000009</v>
      </c>
      <c r="AL94" s="196" t="str">
        <f>IF(AL93="","",VLOOKUP(AL93,'【記載例】（ユニット型）シフト記号表'!$C$5:$W$46,21,FALSE))</f>
        <v>-</v>
      </c>
      <c r="AM94" s="196" t="str">
        <f>IF(AM93="","",VLOOKUP(AM93,'【記載例】（ユニット型）シフト記号表'!$C$5:$W$46,21,FALSE))</f>
        <v>-</v>
      </c>
      <c r="AN94" s="220">
        <f>IF(AN93="","",VLOOKUP(AN93,'【記載例】（ユニット型）シフト記号表'!$C$5:$W$46,21,FALSE))</f>
        <v>2</v>
      </c>
      <c r="AO94" s="187" t="str">
        <f>IF(AO93="","",VLOOKUP(AO93,'【記載例】（ユニット型）シフト記号表'!$C$5:$W$46,21,FALSE))</f>
        <v>-</v>
      </c>
      <c r="AP94" s="196">
        <f>IF(AP93="","",VLOOKUP(AP93,'【記載例】（ユニット型）シフト記号表'!$C$5:$W$46,21,FALSE))</f>
        <v>5.0000000000000009</v>
      </c>
      <c r="AQ94" s="196">
        <f>IF(AQ93="","",VLOOKUP(AQ93,'【記載例】（ユニット型）シフト記号表'!$C$5:$W$46,21,FALSE))</f>
        <v>5.0000000000000009</v>
      </c>
      <c r="AR94" s="196">
        <f>IF(AR93="","",VLOOKUP(AR93,'【記載例】（ユニット型）シフト記号表'!$C$5:$W$46,21,FALSE))</f>
        <v>5.0000000000000009</v>
      </c>
      <c r="AS94" s="196">
        <f>IF(AS93="","",VLOOKUP(AS93,'【記載例】（ユニット型）シフト記号表'!$C$5:$W$46,21,FALSE))</f>
        <v>5.9999999999999991</v>
      </c>
      <c r="AT94" s="196">
        <f>IF(AT93="","",VLOOKUP(AT93,'【記載例】（ユニット型）シフト記号表'!$C$5:$W$46,21,FALSE))</f>
        <v>5.9999999999999991</v>
      </c>
      <c r="AU94" s="220" t="str">
        <f>IF(AU93="","",VLOOKUP(AU93,'【記載例】（ユニット型）シフト記号表'!$C$5:$W$46,21,FALSE))</f>
        <v>-</v>
      </c>
      <c r="AV94" s="187">
        <f>IF(AV93="","",VLOOKUP(AV93,'【記載例】（ユニット型）シフト記号表'!$C$5:$W$46,21,FALSE))</f>
        <v>2</v>
      </c>
      <c r="AW94" s="196" t="str">
        <f>IF(AW93="","",VLOOKUP(AW93,'【記載例】（ユニット型）シフト記号表'!$C$5:$W$46,21,FALSE))</f>
        <v>-</v>
      </c>
      <c r="AX94" s="196">
        <f>IF(AX93="","",VLOOKUP(AX93,'【記載例】（ユニット型）シフト記号表'!$C$5:$W$46,21,FALSE))</f>
        <v>5.9999999999999991</v>
      </c>
      <c r="AY94" s="196">
        <f>IF(AY93="","",VLOOKUP(AY93,'【記載例】（ユニット型）シフト記号表'!$C$5:$W$46,21,FALSE))</f>
        <v>5.0000000000000009</v>
      </c>
      <c r="AZ94" s="196" t="str">
        <f>IF(AZ93="","",VLOOKUP(AZ93,'【記載例】（ユニット型）シフト記号表'!$C$5:$W$46,21,FALSE))</f>
        <v>-</v>
      </c>
      <c r="BA94" s="196" t="str">
        <f>IF(BA93="","",VLOOKUP(BA93,'【記載例】（ユニット型）シフト記号表'!$C$5:$W$46,21,FALSE))</f>
        <v>-</v>
      </c>
      <c r="BB94" s="220">
        <f>IF(BB93="","",VLOOKUP(BB93,'【記載例】（ユニット型）シフト記号表'!$C$5:$W$46,21,FALSE))</f>
        <v>5.9999999999999991</v>
      </c>
      <c r="BC94" s="187">
        <f>IF(BC93="","",VLOOKUP(BC93,'【記載例】（ユニット型）シフト記号表'!$C$5:$W$46,21,FALSE))</f>
        <v>5.0000000000000009</v>
      </c>
      <c r="BD94" s="196" t="str">
        <f>IF(BD93="","",VLOOKUP(BD93,'【記載例】（ユニット型）シフト記号表'!$C$5:$W$46,21,FALSE))</f>
        <v>-</v>
      </c>
      <c r="BE94" s="244" t="str">
        <f>IF(BE93="","",VLOOKUP(BE93,'【記載例】（ユニット型）シフト記号表'!$C$5:$W$46,21,FALSE))</f>
        <v/>
      </c>
      <c r="BF94" s="253">
        <f>IF($BI$3="計画",SUM(AA94:BB94),IF($BI$3="実績",SUM(AA94:BE94),""))</f>
        <v>86</v>
      </c>
      <c r="BG94" s="258"/>
      <c r="BH94" s="437">
        <f>IF($BI$3="計画",BF94/4,IF($BI$3="実績",(BF94/($P$10/7)),""))</f>
        <v>20.066666666666666</v>
      </c>
      <c r="BI94" s="443"/>
      <c r="BJ94" s="449"/>
      <c r="BK94" s="129"/>
      <c r="BL94" s="129"/>
      <c r="BM94" s="129"/>
      <c r="BN94" s="456"/>
    </row>
    <row r="95" spans="2:66" ht="20.25" customHeight="1">
      <c r="B95" s="11"/>
      <c r="C95" s="316"/>
      <c r="D95" s="323"/>
      <c r="E95" s="327"/>
      <c r="F95" s="333"/>
      <c r="G95" s="374"/>
      <c r="H95" s="379"/>
      <c r="I95" s="384" t="str">
        <f>G94</f>
        <v>介護職員</v>
      </c>
      <c r="J95" s="379"/>
      <c r="K95" s="384" t="str">
        <f>M94</f>
        <v>A</v>
      </c>
      <c r="L95" s="379"/>
      <c r="M95" s="392"/>
      <c r="N95" s="397"/>
      <c r="O95" s="384"/>
      <c r="P95" s="402"/>
      <c r="Q95" s="402"/>
      <c r="R95" s="379"/>
      <c r="S95" s="407"/>
      <c r="T95" s="410"/>
      <c r="U95" s="132"/>
      <c r="V95" s="137" t="s">
        <v>162</v>
      </c>
      <c r="W95" s="150"/>
      <c r="X95" s="150"/>
      <c r="Y95" s="163"/>
      <c r="Z95" s="179"/>
      <c r="AA95" s="188" t="str">
        <f>IF(AA93="","",VLOOKUP(AA93,'【記載例】（ユニット型）シフト記号表'!$C$5:$Y$46,23,FALSE))</f>
        <v>-</v>
      </c>
      <c r="AB95" s="197">
        <f>IF(AB93="","",VLOOKUP(AB93,'【記載例】（ユニット型）シフト記号表'!$C$5:$Y$46,23,FALSE))</f>
        <v>1.9999999999999991</v>
      </c>
      <c r="AC95" s="197">
        <f>IF(AC93="","",VLOOKUP(AC93,'【記載例】（ユニット型）シフト記号表'!$C$5:$Y$46,23,FALSE))</f>
        <v>2.9999999999999991</v>
      </c>
      <c r="AD95" s="197">
        <f>IF(AD93="","",VLOOKUP(AD93,'【記載例】（ユニット型）シフト記号表'!$C$5:$Y$46,23,FALSE))</f>
        <v>2.9999999999999991</v>
      </c>
      <c r="AE95" s="197" t="str">
        <f>IF(AE93="","",VLOOKUP(AE93,'【記載例】（ユニット型）シフト記号表'!$C$5:$Y$46,23,FALSE))</f>
        <v>-</v>
      </c>
      <c r="AF95" s="197">
        <f>IF(AF93="","",VLOOKUP(AF93,'【記載例】（ユニット型）シフト記号表'!$C$5:$Y$46,23,FALSE))</f>
        <v>14</v>
      </c>
      <c r="AG95" s="221" t="str">
        <f>IF(AG93="","",VLOOKUP(AG93,'【記載例】（ユニット型）シフト記号表'!$C$5:$Y$46,23,FALSE))</f>
        <v>-</v>
      </c>
      <c r="AH95" s="188">
        <f>IF(AH93="","",VLOOKUP(AH93,'【記載例】（ユニット型）シフト記号表'!$C$5:$Y$46,23,FALSE))</f>
        <v>2.9999999999999991</v>
      </c>
      <c r="AI95" s="197" t="str">
        <f>IF(AI93="","",VLOOKUP(AI93,'【記載例】（ユニット型）シフト記号表'!$C$5:$Y$46,23,FALSE))</f>
        <v>-</v>
      </c>
      <c r="AJ95" s="197">
        <f>IF(AJ93="","",VLOOKUP(AJ93,'【記載例】（ユニット型）シフト記号表'!$C$5:$Y$46,23,FALSE))</f>
        <v>2.9999999999999991</v>
      </c>
      <c r="AK95" s="197">
        <f>IF(AK93="","",VLOOKUP(AK93,'【記載例】（ユニット型）シフト記号表'!$C$5:$Y$46,23,FALSE))</f>
        <v>2.9999999999999991</v>
      </c>
      <c r="AL95" s="197" t="str">
        <f>IF(AL93="","",VLOOKUP(AL93,'【記載例】（ユニット型）シフト記号表'!$C$5:$Y$46,23,FALSE))</f>
        <v>-</v>
      </c>
      <c r="AM95" s="197" t="str">
        <f>IF(AM93="","",VLOOKUP(AM93,'【記載例】（ユニット型）シフト記号表'!$C$5:$Y$46,23,FALSE))</f>
        <v>-</v>
      </c>
      <c r="AN95" s="221">
        <f>IF(AN93="","",VLOOKUP(AN93,'【記載例】（ユニット型）シフト記号表'!$C$5:$Y$46,23,FALSE))</f>
        <v>14</v>
      </c>
      <c r="AO95" s="188" t="str">
        <f>IF(AO93="","",VLOOKUP(AO93,'【記載例】（ユニット型）シフト記号表'!$C$5:$Y$46,23,FALSE))</f>
        <v>-</v>
      </c>
      <c r="AP95" s="197">
        <f>IF(AP93="","",VLOOKUP(AP93,'【記載例】（ユニット型）シフト記号表'!$C$5:$Y$46,23,FALSE))</f>
        <v>2.9999999999999991</v>
      </c>
      <c r="AQ95" s="197">
        <f>IF(AQ93="","",VLOOKUP(AQ93,'【記載例】（ユニット型）シフト記号表'!$C$5:$Y$46,23,FALSE))</f>
        <v>2.9999999999999991</v>
      </c>
      <c r="AR95" s="197">
        <f>IF(AR93="","",VLOOKUP(AR93,'【記載例】（ユニット型）シフト記号表'!$C$5:$Y$46,23,FALSE))</f>
        <v>2.9999999999999991</v>
      </c>
      <c r="AS95" s="197">
        <f>IF(AS93="","",VLOOKUP(AS93,'【記載例】（ユニット型）シフト記号表'!$C$5:$Y$46,23,FALSE))</f>
        <v>1.9999999999999991</v>
      </c>
      <c r="AT95" s="197">
        <f>IF(AT93="","",VLOOKUP(AT93,'【記載例】（ユニット型）シフト記号表'!$C$5:$Y$46,23,FALSE))</f>
        <v>1.9999999999999991</v>
      </c>
      <c r="AU95" s="221" t="str">
        <f>IF(AU93="","",VLOOKUP(AU93,'【記載例】（ユニット型）シフト記号表'!$C$5:$Y$46,23,FALSE))</f>
        <v>-</v>
      </c>
      <c r="AV95" s="188">
        <f>IF(AV93="","",VLOOKUP(AV93,'【記載例】（ユニット型）シフト記号表'!$C$5:$Y$46,23,FALSE))</f>
        <v>14</v>
      </c>
      <c r="AW95" s="197" t="str">
        <f>IF(AW93="","",VLOOKUP(AW93,'【記載例】（ユニット型）シフト記号表'!$C$5:$Y$46,23,FALSE))</f>
        <v>-</v>
      </c>
      <c r="AX95" s="197">
        <f>IF(AX93="","",VLOOKUP(AX93,'【記載例】（ユニット型）シフト記号表'!$C$5:$Y$46,23,FALSE))</f>
        <v>1.9999999999999991</v>
      </c>
      <c r="AY95" s="197">
        <f>IF(AY93="","",VLOOKUP(AY93,'【記載例】（ユニット型）シフト記号表'!$C$5:$Y$46,23,FALSE))</f>
        <v>2.9999999999999991</v>
      </c>
      <c r="AZ95" s="197" t="str">
        <f>IF(AZ93="","",VLOOKUP(AZ93,'【記載例】（ユニット型）シフト記号表'!$C$5:$Y$46,23,FALSE))</f>
        <v>-</v>
      </c>
      <c r="BA95" s="197" t="str">
        <f>IF(BA93="","",VLOOKUP(BA93,'【記載例】（ユニット型）シフト記号表'!$C$5:$Y$46,23,FALSE))</f>
        <v>-</v>
      </c>
      <c r="BB95" s="221">
        <f>IF(BB93="","",VLOOKUP(BB93,'【記載例】（ユニット型）シフト記号表'!$C$5:$Y$46,23,FALSE))</f>
        <v>1.9999999999999991</v>
      </c>
      <c r="BC95" s="188">
        <f>IF(BC93="","",VLOOKUP(BC93,'【記載例】（ユニット型）シフト記号表'!$C$5:$Y$46,23,FALSE))</f>
        <v>2.9999999999999991</v>
      </c>
      <c r="BD95" s="197" t="str">
        <f>IF(BD93="","",VLOOKUP(BD93,'【記載例】（ユニット型）シフト記号表'!$C$5:$Y$46,23,FALSE))</f>
        <v>-</v>
      </c>
      <c r="BE95" s="245" t="str">
        <f>IF(BE93="","",VLOOKUP(BE93,'【記載例】（ユニット型）シフト記号表'!$C$5:$Y$46,23,FALSE))</f>
        <v/>
      </c>
      <c r="BF95" s="254">
        <f>IF($BI$3="計画",SUM(AA95:BB95),IF($BI$3="実績",SUM(AA95:BE95),""))</f>
        <v>82</v>
      </c>
      <c r="BG95" s="259"/>
      <c r="BH95" s="438">
        <f>IF($BI$3="計画",BF95/4,IF($BI$3="実績",(BF95/($P$10/7)),""))</f>
        <v>19.133333333333333</v>
      </c>
      <c r="BI95" s="444"/>
      <c r="BJ95" s="450"/>
      <c r="BK95" s="410"/>
      <c r="BL95" s="410"/>
      <c r="BM95" s="410"/>
      <c r="BN95" s="457"/>
    </row>
    <row r="96" spans="2:66" ht="20.25" customHeight="1">
      <c r="B96" s="369"/>
      <c r="C96" s="317"/>
      <c r="D96" s="324" t="s">
        <v>220</v>
      </c>
      <c r="E96" s="327"/>
      <c r="F96" s="333"/>
      <c r="G96" s="373"/>
      <c r="H96" s="378"/>
      <c r="I96" s="383"/>
      <c r="J96" s="388"/>
      <c r="K96" s="383"/>
      <c r="L96" s="388"/>
      <c r="M96" s="393"/>
      <c r="N96" s="398"/>
      <c r="O96" s="383"/>
      <c r="P96" s="401"/>
      <c r="Q96" s="401"/>
      <c r="R96" s="378"/>
      <c r="S96" s="408" t="s">
        <v>236</v>
      </c>
      <c r="T96" s="411"/>
      <c r="U96" s="130"/>
      <c r="V96" s="138" t="s">
        <v>44</v>
      </c>
      <c r="W96" s="148"/>
      <c r="X96" s="148"/>
      <c r="Y96" s="161"/>
      <c r="Z96" s="178"/>
      <c r="AA96" s="419" t="s">
        <v>81</v>
      </c>
      <c r="AB96" s="422" t="s">
        <v>74</v>
      </c>
      <c r="AC96" s="422" t="s">
        <v>81</v>
      </c>
      <c r="AD96" s="422" t="s">
        <v>74</v>
      </c>
      <c r="AE96" s="422" t="s">
        <v>84</v>
      </c>
      <c r="AF96" s="422" t="s">
        <v>74</v>
      </c>
      <c r="AG96" s="429" t="s">
        <v>41</v>
      </c>
      <c r="AH96" s="419" t="s">
        <v>74</v>
      </c>
      <c r="AI96" s="422" t="s">
        <v>84</v>
      </c>
      <c r="AJ96" s="422" t="s">
        <v>84</v>
      </c>
      <c r="AK96" s="422" t="s">
        <v>81</v>
      </c>
      <c r="AL96" s="422" t="s">
        <v>81</v>
      </c>
      <c r="AM96" s="422" t="s">
        <v>74</v>
      </c>
      <c r="AN96" s="429" t="s">
        <v>84</v>
      </c>
      <c r="AO96" s="419" t="s">
        <v>41</v>
      </c>
      <c r="AP96" s="422" t="s">
        <v>74</v>
      </c>
      <c r="AQ96" s="422" t="s">
        <v>81</v>
      </c>
      <c r="AR96" s="422" t="s">
        <v>74</v>
      </c>
      <c r="AS96" s="422" t="s">
        <v>84</v>
      </c>
      <c r="AT96" s="422" t="s">
        <v>84</v>
      </c>
      <c r="AU96" s="429" t="s">
        <v>74</v>
      </c>
      <c r="AV96" s="419" t="s">
        <v>74</v>
      </c>
      <c r="AW96" s="422" t="s">
        <v>41</v>
      </c>
      <c r="AX96" s="422" t="s">
        <v>74</v>
      </c>
      <c r="AY96" s="422" t="s">
        <v>81</v>
      </c>
      <c r="AZ96" s="422" t="s">
        <v>84</v>
      </c>
      <c r="BA96" s="422" t="s">
        <v>84</v>
      </c>
      <c r="BB96" s="429" t="s">
        <v>74</v>
      </c>
      <c r="BC96" s="419" t="s">
        <v>74</v>
      </c>
      <c r="BD96" s="422" t="s">
        <v>84</v>
      </c>
      <c r="BE96" s="435"/>
      <c r="BF96" s="255"/>
      <c r="BG96" s="260"/>
      <c r="BH96" s="439"/>
      <c r="BI96" s="445"/>
      <c r="BJ96" s="451"/>
      <c r="BK96" s="411"/>
      <c r="BL96" s="411"/>
      <c r="BM96" s="411"/>
      <c r="BN96" s="458"/>
    </row>
    <row r="97" spans="2:66" ht="20.25" customHeight="1">
      <c r="B97" s="10">
        <f>B94+1</f>
        <v>27</v>
      </c>
      <c r="C97" s="316"/>
      <c r="D97" s="323"/>
      <c r="E97" s="327"/>
      <c r="F97" s="333"/>
      <c r="G97" s="373" t="s">
        <v>175</v>
      </c>
      <c r="H97" s="378"/>
      <c r="I97" s="383"/>
      <c r="J97" s="388"/>
      <c r="K97" s="383"/>
      <c r="L97" s="388"/>
      <c r="M97" s="391" t="s">
        <v>24</v>
      </c>
      <c r="N97" s="396"/>
      <c r="O97" s="383" t="s">
        <v>151</v>
      </c>
      <c r="P97" s="401"/>
      <c r="Q97" s="401"/>
      <c r="R97" s="378"/>
      <c r="S97" s="406"/>
      <c r="T97" s="129"/>
      <c r="U97" s="131"/>
      <c r="V97" s="136" t="s">
        <v>121</v>
      </c>
      <c r="W97" s="145"/>
      <c r="X97" s="145"/>
      <c r="Y97" s="158"/>
      <c r="Z97" s="173"/>
      <c r="AA97" s="187">
        <f>IF(AA96="","",VLOOKUP(AA96,'【記載例】（ユニット型）シフト記号表'!$C$5:$W$46,21,FALSE))</f>
        <v>5.9999999999999991</v>
      </c>
      <c r="AB97" s="196" t="str">
        <f>IF(AB96="","",VLOOKUP(AB96,'【記載例】（ユニット型）シフト記号表'!$C$5:$W$46,21,FALSE))</f>
        <v>-</v>
      </c>
      <c r="AC97" s="196">
        <f>IF(AC96="","",VLOOKUP(AC96,'【記載例】（ユニット型）シフト記号表'!$C$5:$W$46,21,FALSE))</f>
        <v>5.9999999999999991</v>
      </c>
      <c r="AD97" s="196" t="str">
        <f>IF(AD96="","",VLOOKUP(AD96,'【記載例】（ユニット型）シフト記号表'!$C$5:$W$46,21,FALSE))</f>
        <v>-</v>
      </c>
      <c r="AE97" s="196">
        <f>IF(AE96="","",VLOOKUP(AE96,'【記載例】（ユニット型）シフト記号表'!$C$5:$W$46,21,FALSE))</f>
        <v>5.0000000000000009</v>
      </c>
      <c r="AF97" s="196" t="str">
        <f>IF(AF96="","",VLOOKUP(AF96,'【記載例】（ユニット型）シフト記号表'!$C$5:$W$46,21,FALSE))</f>
        <v>-</v>
      </c>
      <c r="AG97" s="220">
        <f>IF(AG96="","",VLOOKUP(AG96,'【記載例】（ユニット型）シフト記号表'!$C$5:$W$46,21,FALSE))</f>
        <v>2</v>
      </c>
      <c r="AH97" s="187" t="str">
        <f>IF(AH96="","",VLOOKUP(AH96,'【記載例】（ユニット型）シフト記号表'!$C$5:$W$46,21,FALSE))</f>
        <v>-</v>
      </c>
      <c r="AI97" s="196">
        <f>IF(AI96="","",VLOOKUP(AI96,'【記載例】（ユニット型）シフト記号表'!$C$5:$W$46,21,FALSE))</f>
        <v>5.0000000000000009</v>
      </c>
      <c r="AJ97" s="196">
        <f>IF(AJ96="","",VLOOKUP(AJ96,'【記載例】（ユニット型）シフト記号表'!$C$5:$W$46,21,FALSE))</f>
        <v>5.0000000000000009</v>
      </c>
      <c r="AK97" s="196">
        <f>IF(AK96="","",VLOOKUP(AK96,'【記載例】（ユニット型）シフト記号表'!$C$5:$W$46,21,FALSE))</f>
        <v>5.9999999999999991</v>
      </c>
      <c r="AL97" s="196">
        <f>IF(AL96="","",VLOOKUP(AL96,'【記載例】（ユニット型）シフト記号表'!$C$5:$W$46,21,FALSE))</f>
        <v>5.9999999999999991</v>
      </c>
      <c r="AM97" s="196" t="str">
        <f>IF(AM96="","",VLOOKUP(AM96,'【記載例】（ユニット型）シフト記号表'!$C$5:$W$46,21,FALSE))</f>
        <v>-</v>
      </c>
      <c r="AN97" s="220">
        <f>IF(AN96="","",VLOOKUP(AN96,'【記載例】（ユニット型）シフト記号表'!$C$5:$W$46,21,FALSE))</f>
        <v>5.0000000000000009</v>
      </c>
      <c r="AO97" s="187">
        <f>IF(AO96="","",VLOOKUP(AO96,'【記載例】（ユニット型）シフト記号表'!$C$5:$W$46,21,FALSE))</f>
        <v>2</v>
      </c>
      <c r="AP97" s="196" t="str">
        <f>IF(AP96="","",VLOOKUP(AP96,'【記載例】（ユニット型）シフト記号表'!$C$5:$W$46,21,FALSE))</f>
        <v>-</v>
      </c>
      <c r="AQ97" s="196">
        <f>IF(AQ96="","",VLOOKUP(AQ96,'【記載例】（ユニット型）シフト記号表'!$C$5:$W$46,21,FALSE))</f>
        <v>5.9999999999999991</v>
      </c>
      <c r="AR97" s="196" t="str">
        <f>IF(AR96="","",VLOOKUP(AR96,'【記載例】（ユニット型）シフト記号表'!$C$5:$W$46,21,FALSE))</f>
        <v>-</v>
      </c>
      <c r="AS97" s="196">
        <f>IF(AS96="","",VLOOKUP(AS96,'【記載例】（ユニット型）シフト記号表'!$C$5:$W$46,21,FALSE))</f>
        <v>5.0000000000000009</v>
      </c>
      <c r="AT97" s="196">
        <f>IF(AT96="","",VLOOKUP(AT96,'【記載例】（ユニット型）シフト記号表'!$C$5:$W$46,21,FALSE))</f>
        <v>5.0000000000000009</v>
      </c>
      <c r="AU97" s="220" t="str">
        <f>IF(AU96="","",VLOOKUP(AU96,'【記載例】（ユニット型）シフト記号表'!$C$5:$W$46,21,FALSE))</f>
        <v>-</v>
      </c>
      <c r="AV97" s="187" t="str">
        <f>IF(AV96="","",VLOOKUP(AV96,'【記載例】（ユニット型）シフト記号表'!$C$5:$W$46,21,FALSE))</f>
        <v>-</v>
      </c>
      <c r="AW97" s="196">
        <f>IF(AW96="","",VLOOKUP(AW96,'【記載例】（ユニット型）シフト記号表'!$C$5:$W$46,21,FALSE))</f>
        <v>2</v>
      </c>
      <c r="AX97" s="196" t="str">
        <f>IF(AX96="","",VLOOKUP(AX96,'【記載例】（ユニット型）シフト記号表'!$C$5:$W$46,21,FALSE))</f>
        <v>-</v>
      </c>
      <c r="AY97" s="196">
        <f>IF(AY96="","",VLOOKUP(AY96,'【記載例】（ユニット型）シフト記号表'!$C$5:$W$46,21,FALSE))</f>
        <v>5.9999999999999991</v>
      </c>
      <c r="AZ97" s="196">
        <f>IF(AZ96="","",VLOOKUP(AZ96,'【記載例】（ユニット型）シフト記号表'!$C$5:$W$46,21,FALSE))</f>
        <v>5.0000000000000009</v>
      </c>
      <c r="BA97" s="196">
        <f>IF(BA96="","",VLOOKUP(BA96,'【記載例】（ユニット型）シフト記号表'!$C$5:$W$46,21,FALSE))</f>
        <v>5.0000000000000009</v>
      </c>
      <c r="BB97" s="220" t="str">
        <f>IF(BB96="","",VLOOKUP(BB96,'【記載例】（ユニット型）シフト記号表'!$C$5:$W$46,21,FALSE))</f>
        <v>-</v>
      </c>
      <c r="BC97" s="187" t="str">
        <f>IF(BC96="","",VLOOKUP(BC96,'【記載例】（ユニット型）シフト記号表'!$C$5:$W$46,21,FALSE))</f>
        <v>-</v>
      </c>
      <c r="BD97" s="196">
        <f>IF(BD96="","",VLOOKUP(BD96,'【記載例】（ユニット型）シフト記号表'!$C$5:$W$46,21,FALSE))</f>
        <v>5.0000000000000009</v>
      </c>
      <c r="BE97" s="244" t="str">
        <f>IF(BE96="","",VLOOKUP(BE96,'【記載例】（ユニット型）シフト記号表'!$C$5:$W$46,21,FALSE))</f>
        <v/>
      </c>
      <c r="BF97" s="253">
        <f>IF($BI$3="計画",SUM(AA97:BB97),IF($BI$3="実績",SUM(AA97:BE97),""))</f>
        <v>87</v>
      </c>
      <c r="BG97" s="258"/>
      <c r="BH97" s="437">
        <f>IF($BI$3="計画",BF97/4,IF($BI$3="実績",(BF97/($P$10/7)),""))</f>
        <v>20.3</v>
      </c>
      <c r="BI97" s="443"/>
      <c r="BJ97" s="449"/>
      <c r="BK97" s="129"/>
      <c r="BL97" s="129"/>
      <c r="BM97" s="129"/>
      <c r="BN97" s="456"/>
    </row>
    <row r="98" spans="2:66" ht="20.25" customHeight="1">
      <c r="B98" s="11"/>
      <c r="C98" s="316"/>
      <c r="D98" s="323"/>
      <c r="E98" s="327"/>
      <c r="F98" s="333"/>
      <c r="G98" s="374"/>
      <c r="H98" s="379"/>
      <c r="I98" s="384" t="str">
        <f>G97</f>
        <v>介護職員</v>
      </c>
      <c r="J98" s="379"/>
      <c r="K98" s="384" t="str">
        <f>M97</f>
        <v>A</v>
      </c>
      <c r="L98" s="379"/>
      <c r="M98" s="392"/>
      <c r="N98" s="397"/>
      <c r="O98" s="384"/>
      <c r="P98" s="402"/>
      <c r="Q98" s="402"/>
      <c r="R98" s="379"/>
      <c r="S98" s="407"/>
      <c r="T98" s="410"/>
      <c r="U98" s="132"/>
      <c r="V98" s="137" t="s">
        <v>162</v>
      </c>
      <c r="W98" s="150"/>
      <c r="X98" s="150"/>
      <c r="Y98" s="163"/>
      <c r="Z98" s="179"/>
      <c r="AA98" s="188">
        <f>IF(AA96="","",VLOOKUP(AA96,'【記載例】（ユニット型）シフト記号表'!$C$5:$Y$46,23,FALSE))</f>
        <v>1.9999999999999991</v>
      </c>
      <c r="AB98" s="197" t="str">
        <f>IF(AB96="","",VLOOKUP(AB96,'【記載例】（ユニット型）シフト記号表'!$C$5:$Y$46,23,FALSE))</f>
        <v>-</v>
      </c>
      <c r="AC98" s="197">
        <f>IF(AC96="","",VLOOKUP(AC96,'【記載例】（ユニット型）シフト記号表'!$C$5:$Y$46,23,FALSE))</f>
        <v>1.9999999999999991</v>
      </c>
      <c r="AD98" s="197" t="str">
        <f>IF(AD96="","",VLOOKUP(AD96,'【記載例】（ユニット型）シフト記号表'!$C$5:$Y$46,23,FALSE))</f>
        <v>-</v>
      </c>
      <c r="AE98" s="197">
        <f>IF(AE96="","",VLOOKUP(AE96,'【記載例】（ユニット型）シフト記号表'!$C$5:$Y$46,23,FALSE))</f>
        <v>2.9999999999999991</v>
      </c>
      <c r="AF98" s="197" t="str">
        <f>IF(AF96="","",VLOOKUP(AF96,'【記載例】（ユニット型）シフト記号表'!$C$5:$Y$46,23,FALSE))</f>
        <v>-</v>
      </c>
      <c r="AG98" s="221">
        <f>IF(AG96="","",VLOOKUP(AG96,'【記載例】（ユニット型）シフト記号表'!$C$5:$Y$46,23,FALSE))</f>
        <v>14</v>
      </c>
      <c r="AH98" s="188" t="str">
        <f>IF(AH96="","",VLOOKUP(AH96,'【記載例】（ユニット型）シフト記号表'!$C$5:$Y$46,23,FALSE))</f>
        <v>-</v>
      </c>
      <c r="AI98" s="197">
        <f>IF(AI96="","",VLOOKUP(AI96,'【記載例】（ユニット型）シフト記号表'!$C$5:$Y$46,23,FALSE))</f>
        <v>2.9999999999999991</v>
      </c>
      <c r="AJ98" s="197">
        <f>IF(AJ96="","",VLOOKUP(AJ96,'【記載例】（ユニット型）シフト記号表'!$C$5:$Y$46,23,FALSE))</f>
        <v>2.9999999999999991</v>
      </c>
      <c r="AK98" s="197">
        <f>IF(AK96="","",VLOOKUP(AK96,'【記載例】（ユニット型）シフト記号表'!$C$5:$Y$46,23,FALSE))</f>
        <v>1.9999999999999991</v>
      </c>
      <c r="AL98" s="197">
        <f>IF(AL96="","",VLOOKUP(AL96,'【記載例】（ユニット型）シフト記号表'!$C$5:$Y$46,23,FALSE))</f>
        <v>1.9999999999999991</v>
      </c>
      <c r="AM98" s="197" t="str">
        <f>IF(AM96="","",VLOOKUP(AM96,'【記載例】（ユニット型）シフト記号表'!$C$5:$Y$46,23,FALSE))</f>
        <v>-</v>
      </c>
      <c r="AN98" s="221">
        <f>IF(AN96="","",VLOOKUP(AN96,'【記載例】（ユニット型）シフト記号表'!$C$5:$Y$46,23,FALSE))</f>
        <v>2.9999999999999991</v>
      </c>
      <c r="AO98" s="188">
        <f>IF(AO96="","",VLOOKUP(AO96,'【記載例】（ユニット型）シフト記号表'!$C$5:$Y$46,23,FALSE))</f>
        <v>14</v>
      </c>
      <c r="AP98" s="197" t="str">
        <f>IF(AP96="","",VLOOKUP(AP96,'【記載例】（ユニット型）シフト記号表'!$C$5:$Y$46,23,FALSE))</f>
        <v>-</v>
      </c>
      <c r="AQ98" s="197">
        <f>IF(AQ96="","",VLOOKUP(AQ96,'【記載例】（ユニット型）シフト記号表'!$C$5:$Y$46,23,FALSE))</f>
        <v>1.9999999999999991</v>
      </c>
      <c r="AR98" s="197" t="str">
        <f>IF(AR96="","",VLOOKUP(AR96,'【記載例】（ユニット型）シフト記号表'!$C$5:$Y$46,23,FALSE))</f>
        <v>-</v>
      </c>
      <c r="AS98" s="197">
        <f>IF(AS96="","",VLOOKUP(AS96,'【記載例】（ユニット型）シフト記号表'!$C$5:$Y$46,23,FALSE))</f>
        <v>2.9999999999999991</v>
      </c>
      <c r="AT98" s="197">
        <f>IF(AT96="","",VLOOKUP(AT96,'【記載例】（ユニット型）シフト記号表'!$C$5:$Y$46,23,FALSE))</f>
        <v>2.9999999999999991</v>
      </c>
      <c r="AU98" s="221" t="str">
        <f>IF(AU96="","",VLOOKUP(AU96,'【記載例】（ユニット型）シフト記号表'!$C$5:$Y$46,23,FALSE))</f>
        <v>-</v>
      </c>
      <c r="AV98" s="188" t="str">
        <f>IF(AV96="","",VLOOKUP(AV96,'【記載例】（ユニット型）シフト記号表'!$C$5:$Y$46,23,FALSE))</f>
        <v>-</v>
      </c>
      <c r="AW98" s="197">
        <f>IF(AW96="","",VLOOKUP(AW96,'【記載例】（ユニット型）シフト記号表'!$C$5:$Y$46,23,FALSE))</f>
        <v>14</v>
      </c>
      <c r="AX98" s="197" t="str">
        <f>IF(AX96="","",VLOOKUP(AX96,'【記載例】（ユニット型）シフト記号表'!$C$5:$Y$46,23,FALSE))</f>
        <v>-</v>
      </c>
      <c r="AY98" s="197">
        <f>IF(AY96="","",VLOOKUP(AY96,'【記載例】（ユニット型）シフト記号表'!$C$5:$Y$46,23,FALSE))</f>
        <v>1.9999999999999991</v>
      </c>
      <c r="AZ98" s="197">
        <f>IF(AZ96="","",VLOOKUP(AZ96,'【記載例】（ユニット型）シフト記号表'!$C$5:$Y$46,23,FALSE))</f>
        <v>2.9999999999999991</v>
      </c>
      <c r="BA98" s="197">
        <f>IF(BA96="","",VLOOKUP(BA96,'【記載例】（ユニット型）シフト記号表'!$C$5:$Y$46,23,FALSE))</f>
        <v>2.9999999999999991</v>
      </c>
      <c r="BB98" s="221" t="str">
        <f>IF(BB96="","",VLOOKUP(BB96,'【記載例】（ユニット型）シフト記号表'!$C$5:$Y$46,23,FALSE))</f>
        <v>-</v>
      </c>
      <c r="BC98" s="188" t="str">
        <f>IF(BC96="","",VLOOKUP(BC96,'【記載例】（ユニット型）シフト記号表'!$C$5:$Y$46,23,FALSE))</f>
        <v>-</v>
      </c>
      <c r="BD98" s="197">
        <f>IF(BD96="","",VLOOKUP(BD96,'【記載例】（ユニット型）シフト記号表'!$C$5:$Y$46,23,FALSE))</f>
        <v>2.9999999999999991</v>
      </c>
      <c r="BE98" s="245" t="str">
        <f>IF(BE96="","",VLOOKUP(BE96,'【記載例】（ユニット型）シフト記号表'!$C$5:$Y$46,23,FALSE))</f>
        <v/>
      </c>
      <c r="BF98" s="254">
        <f>IF($BI$3="計画",SUM(AA98:BB98),IF($BI$3="実績",SUM(AA98:BE98),""))</f>
        <v>81</v>
      </c>
      <c r="BG98" s="259"/>
      <c r="BH98" s="438">
        <f>IF($BI$3="計画",BF98/4,IF($BI$3="実績",(BF98/($P$10/7)),""))</f>
        <v>18.900000000000002</v>
      </c>
      <c r="BI98" s="444"/>
      <c r="BJ98" s="450"/>
      <c r="BK98" s="410"/>
      <c r="BL98" s="410"/>
      <c r="BM98" s="410"/>
      <c r="BN98" s="457"/>
    </row>
    <row r="99" spans="2:66" ht="20.25" customHeight="1">
      <c r="B99" s="369"/>
      <c r="C99" s="317"/>
      <c r="D99" s="324" t="s">
        <v>220</v>
      </c>
      <c r="E99" s="327"/>
      <c r="F99" s="333"/>
      <c r="G99" s="373"/>
      <c r="H99" s="378"/>
      <c r="I99" s="383"/>
      <c r="J99" s="388"/>
      <c r="K99" s="383"/>
      <c r="L99" s="388"/>
      <c r="M99" s="393"/>
      <c r="N99" s="398"/>
      <c r="O99" s="383"/>
      <c r="P99" s="401"/>
      <c r="Q99" s="401"/>
      <c r="R99" s="378"/>
      <c r="S99" s="408" t="s">
        <v>237</v>
      </c>
      <c r="T99" s="411"/>
      <c r="U99" s="130"/>
      <c r="V99" s="138" t="s">
        <v>44</v>
      </c>
      <c r="W99" s="148"/>
      <c r="X99" s="148"/>
      <c r="Y99" s="161"/>
      <c r="Z99" s="178"/>
      <c r="AA99" s="419" t="s">
        <v>74</v>
      </c>
      <c r="AB99" s="422" t="s">
        <v>84</v>
      </c>
      <c r="AC99" s="422" t="s">
        <v>84</v>
      </c>
      <c r="AD99" s="422" t="s">
        <v>81</v>
      </c>
      <c r="AE99" s="422" t="s">
        <v>81</v>
      </c>
      <c r="AF99" s="422" t="s">
        <v>81</v>
      </c>
      <c r="AG99" s="429" t="s">
        <v>74</v>
      </c>
      <c r="AH99" s="419" t="s">
        <v>41</v>
      </c>
      <c r="AI99" s="422" t="s">
        <v>74</v>
      </c>
      <c r="AJ99" s="422" t="s">
        <v>81</v>
      </c>
      <c r="AK99" s="422" t="s">
        <v>74</v>
      </c>
      <c r="AL99" s="422" t="s">
        <v>84</v>
      </c>
      <c r="AM99" s="422" t="s">
        <v>84</v>
      </c>
      <c r="AN99" s="429" t="s">
        <v>74</v>
      </c>
      <c r="AO99" s="419" t="s">
        <v>74</v>
      </c>
      <c r="AP99" s="422" t="s">
        <v>41</v>
      </c>
      <c r="AQ99" s="422" t="s">
        <v>74</v>
      </c>
      <c r="AR99" s="422" t="s">
        <v>81</v>
      </c>
      <c r="AS99" s="422" t="s">
        <v>74</v>
      </c>
      <c r="AT99" s="422" t="s">
        <v>84</v>
      </c>
      <c r="AU99" s="429" t="s">
        <v>84</v>
      </c>
      <c r="AV99" s="419" t="s">
        <v>84</v>
      </c>
      <c r="AW99" s="422" t="s">
        <v>74</v>
      </c>
      <c r="AX99" s="422" t="s">
        <v>41</v>
      </c>
      <c r="AY99" s="422" t="s">
        <v>74</v>
      </c>
      <c r="AZ99" s="422" t="s">
        <v>81</v>
      </c>
      <c r="BA99" s="422" t="s">
        <v>74</v>
      </c>
      <c r="BB99" s="429" t="s">
        <v>84</v>
      </c>
      <c r="BC99" s="419" t="s">
        <v>41</v>
      </c>
      <c r="BD99" s="422" t="s">
        <v>74</v>
      </c>
      <c r="BE99" s="435"/>
      <c r="BF99" s="255"/>
      <c r="BG99" s="260"/>
      <c r="BH99" s="439"/>
      <c r="BI99" s="445"/>
      <c r="BJ99" s="451"/>
      <c r="BK99" s="411"/>
      <c r="BL99" s="411"/>
      <c r="BM99" s="411"/>
      <c r="BN99" s="458"/>
    </row>
    <row r="100" spans="2:66" ht="20.25" customHeight="1">
      <c r="B100" s="10">
        <f>B97+1</f>
        <v>28</v>
      </c>
      <c r="C100" s="316"/>
      <c r="D100" s="323"/>
      <c r="E100" s="327"/>
      <c r="F100" s="333"/>
      <c r="G100" s="373" t="s">
        <v>175</v>
      </c>
      <c r="H100" s="378"/>
      <c r="I100" s="383"/>
      <c r="J100" s="388"/>
      <c r="K100" s="383"/>
      <c r="L100" s="388"/>
      <c r="M100" s="391" t="s">
        <v>24</v>
      </c>
      <c r="N100" s="396"/>
      <c r="O100" s="383" t="s">
        <v>151</v>
      </c>
      <c r="P100" s="401"/>
      <c r="Q100" s="401"/>
      <c r="R100" s="378"/>
      <c r="S100" s="406"/>
      <c r="T100" s="129"/>
      <c r="U100" s="131"/>
      <c r="V100" s="136" t="s">
        <v>121</v>
      </c>
      <c r="W100" s="145"/>
      <c r="X100" s="145"/>
      <c r="Y100" s="158"/>
      <c r="Z100" s="173"/>
      <c r="AA100" s="187" t="str">
        <f>IF(AA99="","",VLOOKUP(AA99,'【記載例】（ユニット型）シフト記号表'!$C$5:$W$46,21,FALSE))</f>
        <v>-</v>
      </c>
      <c r="AB100" s="196">
        <f>IF(AB99="","",VLOOKUP(AB99,'【記載例】（ユニット型）シフト記号表'!$C$5:$W$46,21,FALSE))</f>
        <v>5.0000000000000009</v>
      </c>
      <c r="AC100" s="196">
        <f>IF(AC99="","",VLOOKUP(AC99,'【記載例】（ユニット型）シフト記号表'!$C$5:$W$46,21,FALSE))</f>
        <v>5.0000000000000009</v>
      </c>
      <c r="AD100" s="196">
        <f>IF(AD99="","",VLOOKUP(AD99,'【記載例】（ユニット型）シフト記号表'!$C$5:$W$46,21,FALSE))</f>
        <v>5.9999999999999991</v>
      </c>
      <c r="AE100" s="196">
        <f>IF(AE99="","",VLOOKUP(AE99,'【記載例】（ユニット型）シフト記号表'!$C$5:$W$46,21,FALSE))</f>
        <v>5.9999999999999991</v>
      </c>
      <c r="AF100" s="196">
        <f>IF(AF99="","",VLOOKUP(AF99,'【記載例】（ユニット型）シフト記号表'!$C$5:$W$46,21,FALSE))</f>
        <v>5.9999999999999991</v>
      </c>
      <c r="AG100" s="220" t="str">
        <f>IF(AG99="","",VLOOKUP(AG99,'【記載例】（ユニット型）シフト記号表'!$C$5:$W$46,21,FALSE))</f>
        <v>-</v>
      </c>
      <c r="AH100" s="187">
        <f>IF(AH99="","",VLOOKUP(AH99,'【記載例】（ユニット型）シフト記号表'!$C$5:$W$46,21,FALSE))</f>
        <v>2</v>
      </c>
      <c r="AI100" s="196" t="str">
        <f>IF(AI99="","",VLOOKUP(AI99,'【記載例】（ユニット型）シフト記号表'!$C$5:$W$46,21,FALSE))</f>
        <v>-</v>
      </c>
      <c r="AJ100" s="196">
        <f>IF(AJ99="","",VLOOKUP(AJ99,'【記載例】（ユニット型）シフト記号表'!$C$5:$W$46,21,FALSE))</f>
        <v>5.9999999999999991</v>
      </c>
      <c r="AK100" s="196" t="str">
        <f>IF(AK99="","",VLOOKUP(AK99,'【記載例】（ユニット型）シフト記号表'!$C$5:$W$46,21,FALSE))</f>
        <v>-</v>
      </c>
      <c r="AL100" s="196">
        <f>IF(AL99="","",VLOOKUP(AL99,'【記載例】（ユニット型）シフト記号表'!$C$5:$W$46,21,FALSE))</f>
        <v>5.0000000000000009</v>
      </c>
      <c r="AM100" s="196">
        <f>IF(AM99="","",VLOOKUP(AM99,'【記載例】（ユニット型）シフト記号表'!$C$5:$W$46,21,FALSE))</f>
        <v>5.0000000000000009</v>
      </c>
      <c r="AN100" s="220" t="str">
        <f>IF(AN99="","",VLOOKUP(AN99,'【記載例】（ユニット型）シフト記号表'!$C$5:$W$46,21,FALSE))</f>
        <v>-</v>
      </c>
      <c r="AO100" s="187" t="str">
        <f>IF(AO99="","",VLOOKUP(AO99,'【記載例】（ユニット型）シフト記号表'!$C$5:$W$46,21,FALSE))</f>
        <v>-</v>
      </c>
      <c r="AP100" s="196">
        <f>IF(AP99="","",VLOOKUP(AP99,'【記載例】（ユニット型）シフト記号表'!$C$5:$W$46,21,FALSE))</f>
        <v>2</v>
      </c>
      <c r="AQ100" s="196" t="str">
        <f>IF(AQ99="","",VLOOKUP(AQ99,'【記載例】（ユニット型）シフト記号表'!$C$5:$W$46,21,FALSE))</f>
        <v>-</v>
      </c>
      <c r="AR100" s="196">
        <f>IF(AR99="","",VLOOKUP(AR99,'【記載例】（ユニット型）シフト記号表'!$C$5:$W$46,21,FALSE))</f>
        <v>5.9999999999999991</v>
      </c>
      <c r="AS100" s="196" t="str">
        <f>IF(AS99="","",VLOOKUP(AS99,'【記載例】（ユニット型）シフト記号表'!$C$5:$W$46,21,FALSE))</f>
        <v>-</v>
      </c>
      <c r="AT100" s="196">
        <f>IF(AT99="","",VLOOKUP(AT99,'【記載例】（ユニット型）シフト記号表'!$C$5:$W$46,21,FALSE))</f>
        <v>5.0000000000000009</v>
      </c>
      <c r="AU100" s="220">
        <f>IF(AU99="","",VLOOKUP(AU99,'【記載例】（ユニット型）シフト記号表'!$C$5:$W$46,21,FALSE))</f>
        <v>5.0000000000000009</v>
      </c>
      <c r="AV100" s="187">
        <f>IF(AV99="","",VLOOKUP(AV99,'【記載例】（ユニット型）シフト記号表'!$C$5:$W$46,21,FALSE))</f>
        <v>5.0000000000000009</v>
      </c>
      <c r="AW100" s="196" t="str">
        <f>IF(AW99="","",VLOOKUP(AW99,'【記載例】（ユニット型）シフト記号表'!$C$5:$W$46,21,FALSE))</f>
        <v>-</v>
      </c>
      <c r="AX100" s="196">
        <f>IF(AX99="","",VLOOKUP(AX99,'【記載例】（ユニット型）シフト記号表'!$C$5:$W$46,21,FALSE))</f>
        <v>2</v>
      </c>
      <c r="AY100" s="196" t="str">
        <f>IF(AY99="","",VLOOKUP(AY99,'【記載例】（ユニット型）シフト記号表'!$C$5:$W$46,21,FALSE))</f>
        <v>-</v>
      </c>
      <c r="AZ100" s="196">
        <f>IF(AZ99="","",VLOOKUP(AZ99,'【記載例】（ユニット型）シフト記号表'!$C$5:$W$46,21,FALSE))</f>
        <v>5.9999999999999991</v>
      </c>
      <c r="BA100" s="196" t="str">
        <f>IF(BA99="","",VLOOKUP(BA99,'【記載例】（ユニット型）シフト記号表'!$C$5:$W$46,21,FALSE))</f>
        <v>-</v>
      </c>
      <c r="BB100" s="220">
        <f>IF(BB99="","",VLOOKUP(BB99,'【記載例】（ユニット型）シフト記号表'!$C$5:$W$46,21,FALSE))</f>
        <v>5.0000000000000009</v>
      </c>
      <c r="BC100" s="187">
        <f>IF(BC99="","",VLOOKUP(BC99,'【記載例】（ユニット型）シフト記号表'!$C$5:$W$46,21,FALSE))</f>
        <v>2</v>
      </c>
      <c r="BD100" s="196" t="str">
        <f>IF(BD99="","",VLOOKUP(BD99,'【記載例】（ユニット型）シフト記号表'!$C$5:$W$46,21,FALSE))</f>
        <v>-</v>
      </c>
      <c r="BE100" s="244" t="str">
        <f>IF(BE99="","",VLOOKUP(BE99,'【記載例】（ユニット型）シフト記号表'!$C$5:$W$46,21,FALSE))</f>
        <v/>
      </c>
      <c r="BF100" s="253">
        <f>IF($BI$3="計画",SUM(AA100:BB100),IF($BI$3="実績",SUM(AA100:BE100),""))</f>
        <v>84</v>
      </c>
      <c r="BG100" s="258"/>
      <c r="BH100" s="437">
        <f>IF($BI$3="計画",BF100/4,IF($BI$3="実績",(BF100/($P$10/7)),""))</f>
        <v>19.600000000000001</v>
      </c>
      <c r="BI100" s="443"/>
      <c r="BJ100" s="449"/>
      <c r="BK100" s="129"/>
      <c r="BL100" s="129"/>
      <c r="BM100" s="129"/>
      <c r="BN100" s="456"/>
    </row>
    <row r="101" spans="2:66" ht="20.25" customHeight="1">
      <c r="B101" s="11"/>
      <c r="C101" s="316"/>
      <c r="D101" s="323"/>
      <c r="E101" s="327"/>
      <c r="F101" s="333"/>
      <c r="G101" s="374"/>
      <c r="H101" s="379"/>
      <c r="I101" s="384" t="str">
        <f>G100</f>
        <v>介護職員</v>
      </c>
      <c r="J101" s="379"/>
      <c r="K101" s="384" t="str">
        <f>M100</f>
        <v>A</v>
      </c>
      <c r="L101" s="379"/>
      <c r="M101" s="392"/>
      <c r="N101" s="397"/>
      <c r="O101" s="384"/>
      <c r="P101" s="402"/>
      <c r="Q101" s="402"/>
      <c r="R101" s="379"/>
      <c r="S101" s="407"/>
      <c r="T101" s="410"/>
      <c r="U101" s="132"/>
      <c r="V101" s="137" t="s">
        <v>162</v>
      </c>
      <c r="W101" s="150"/>
      <c r="X101" s="150"/>
      <c r="Y101" s="163"/>
      <c r="Z101" s="179"/>
      <c r="AA101" s="188" t="str">
        <f>IF(AA99="","",VLOOKUP(AA99,'【記載例】（ユニット型）シフト記号表'!$C$5:$Y$46,23,FALSE))</f>
        <v>-</v>
      </c>
      <c r="AB101" s="197">
        <f>IF(AB99="","",VLOOKUP(AB99,'【記載例】（ユニット型）シフト記号表'!$C$5:$Y$46,23,FALSE))</f>
        <v>2.9999999999999991</v>
      </c>
      <c r="AC101" s="197">
        <f>IF(AC99="","",VLOOKUP(AC99,'【記載例】（ユニット型）シフト記号表'!$C$5:$Y$46,23,FALSE))</f>
        <v>2.9999999999999991</v>
      </c>
      <c r="AD101" s="197">
        <f>IF(AD99="","",VLOOKUP(AD99,'【記載例】（ユニット型）シフト記号表'!$C$5:$Y$46,23,FALSE))</f>
        <v>1.9999999999999991</v>
      </c>
      <c r="AE101" s="197">
        <f>IF(AE99="","",VLOOKUP(AE99,'【記載例】（ユニット型）シフト記号表'!$C$5:$Y$46,23,FALSE))</f>
        <v>1.9999999999999991</v>
      </c>
      <c r="AF101" s="197">
        <f>IF(AF99="","",VLOOKUP(AF99,'【記載例】（ユニット型）シフト記号表'!$C$5:$Y$46,23,FALSE))</f>
        <v>1.9999999999999991</v>
      </c>
      <c r="AG101" s="221" t="str">
        <f>IF(AG99="","",VLOOKUP(AG99,'【記載例】（ユニット型）シフト記号表'!$C$5:$Y$46,23,FALSE))</f>
        <v>-</v>
      </c>
      <c r="AH101" s="188">
        <f>IF(AH99="","",VLOOKUP(AH99,'【記載例】（ユニット型）シフト記号表'!$C$5:$Y$46,23,FALSE))</f>
        <v>14</v>
      </c>
      <c r="AI101" s="197" t="str">
        <f>IF(AI99="","",VLOOKUP(AI99,'【記載例】（ユニット型）シフト記号表'!$C$5:$Y$46,23,FALSE))</f>
        <v>-</v>
      </c>
      <c r="AJ101" s="197">
        <f>IF(AJ99="","",VLOOKUP(AJ99,'【記載例】（ユニット型）シフト記号表'!$C$5:$Y$46,23,FALSE))</f>
        <v>1.9999999999999991</v>
      </c>
      <c r="AK101" s="197" t="str">
        <f>IF(AK99="","",VLOOKUP(AK99,'【記載例】（ユニット型）シフト記号表'!$C$5:$Y$46,23,FALSE))</f>
        <v>-</v>
      </c>
      <c r="AL101" s="197">
        <f>IF(AL99="","",VLOOKUP(AL99,'【記載例】（ユニット型）シフト記号表'!$C$5:$Y$46,23,FALSE))</f>
        <v>2.9999999999999991</v>
      </c>
      <c r="AM101" s="197">
        <f>IF(AM99="","",VLOOKUP(AM99,'【記載例】（ユニット型）シフト記号表'!$C$5:$Y$46,23,FALSE))</f>
        <v>2.9999999999999991</v>
      </c>
      <c r="AN101" s="221" t="str">
        <f>IF(AN99="","",VLOOKUP(AN99,'【記載例】（ユニット型）シフト記号表'!$C$5:$Y$46,23,FALSE))</f>
        <v>-</v>
      </c>
      <c r="AO101" s="188" t="str">
        <f>IF(AO99="","",VLOOKUP(AO99,'【記載例】（ユニット型）シフト記号表'!$C$5:$Y$46,23,FALSE))</f>
        <v>-</v>
      </c>
      <c r="AP101" s="197">
        <f>IF(AP99="","",VLOOKUP(AP99,'【記載例】（ユニット型）シフト記号表'!$C$5:$Y$46,23,FALSE))</f>
        <v>14</v>
      </c>
      <c r="AQ101" s="197" t="str">
        <f>IF(AQ99="","",VLOOKUP(AQ99,'【記載例】（ユニット型）シフト記号表'!$C$5:$Y$46,23,FALSE))</f>
        <v>-</v>
      </c>
      <c r="AR101" s="197">
        <f>IF(AR99="","",VLOOKUP(AR99,'【記載例】（ユニット型）シフト記号表'!$C$5:$Y$46,23,FALSE))</f>
        <v>1.9999999999999991</v>
      </c>
      <c r="AS101" s="197" t="str">
        <f>IF(AS99="","",VLOOKUP(AS99,'【記載例】（ユニット型）シフト記号表'!$C$5:$Y$46,23,FALSE))</f>
        <v>-</v>
      </c>
      <c r="AT101" s="197">
        <f>IF(AT99="","",VLOOKUP(AT99,'【記載例】（ユニット型）シフト記号表'!$C$5:$Y$46,23,FALSE))</f>
        <v>2.9999999999999991</v>
      </c>
      <c r="AU101" s="221">
        <f>IF(AU99="","",VLOOKUP(AU99,'【記載例】（ユニット型）シフト記号表'!$C$5:$Y$46,23,FALSE))</f>
        <v>2.9999999999999991</v>
      </c>
      <c r="AV101" s="188">
        <f>IF(AV99="","",VLOOKUP(AV99,'【記載例】（ユニット型）シフト記号表'!$C$5:$Y$46,23,FALSE))</f>
        <v>2.9999999999999991</v>
      </c>
      <c r="AW101" s="197" t="str">
        <f>IF(AW99="","",VLOOKUP(AW99,'【記載例】（ユニット型）シフト記号表'!$C$5:$Y$46,23,FALSE))</f>
        <v>-</v>
      </c>
      <c r="AX101" s="197">
        <f>IF(AX99="","",VLOOKUP(AX99,'【記載例】（ユニット型）シフト記号表'!$C$5:$Y$46,23,FALSE))</f>
        <v>14</v>
      </c>
      <c r="AY101" s="197" t="str">
        <f>IF(AY99="","",VLOOKUP(AY99,'【記載例】（ユニット型）シフト記号表'!$C$5:$Y$46,23,FALSE))</f>
        <v>-</v>
      </c>
      <c r="AZ101" s="197">
        <f>IF(AZ99="","",VLOOKUP(AZ99,'【記載例】（ユニット型）シフト記号表'!$C$5:$Y$46,23,FALSE))</f>
        <v>1.9999999999999991</v>
      </c>
      <c r="BA101" s="197" t="str">
        <f>IF(BA99="","",VLOOKUP(BA99,'【記載例】（ユニット型）シフト記号表'!$C$5:$Y$46,23,FALSE))</f>
        <v>-</v>
      </c>
      <c r="BB101" s="221">
        <f>IF(BB99="","",VLOOKUP(BB99,'【記載例】（ユニット型）シフト記号表'!$C$5:$Y$46,23,FALSE))</f>
        <v>2.9999999999999991</v>
      </c>
      <c r="BC101" s="188">
        <f>IF(BC99="","",VLOOKUP(BC99,'【記載例】（ユニット型）シフト記号表'!$C$5:$Y$46,23,FALSE))</f>
        <v>14</v>
      </c>
      <c r="BD101" s="197" t="str">
        <f>IF(BD99="","",VLOOKUP(BD99,'【記載例】（ユニット型）シフト記号表'!$C$5:$Y$46,23,FALSE))</f>
        <v>-</v>
      </c>
      <c r="BE101" s="245" t="str">
        <f>IF(BE99="","",VLOOKUP(BE99,'【記載例】（ユニット型）シフト記号表'!$C$5:$Y$46,23,FALSE))</f>
        <v/>
      </c>
      <c r="BF101" s="254">
        <f>IF($BI$3="計画",SUM(AA101:BB101),IF($BI$3="実績",SUM(AA101:BE101),""))</f>
        <v>92</v>
      </c>
      <c r="BG101" s="259"/>
      <c r="BH101" s="438">
        <f>IF($BI$3="計画",BF101/4,IF($BI$3="実績",(BF101/($P$10/7)),""))</f>
        <v>21.466666666666669</v>
      </c>
      <c r="BI101" s="444"/>
      <c r="BJ101" s="450"/>
      <c r="BK101" s="410"/>
      <c r="BL101" s="410"/>
      <c r="BM101" s="410"/>
      <c r="BN101" s="457"/>
    </row>
    <row r="102" spans="2:66" ht="20.25" customHeight="1">
      <c r="B102" s="369"/>
      <c r="C102" s="317"/>
      <c r="D102" s="324" t="s">
        <v>220</v>
      </c>
      <c r="E102" s="327"/>
      <c r="F102" s="333"/>
      <c r="G102" s="373"/>
      <c r="H102" s="378"/>
      <c r="I102" s="383"/>
      <c r="J102" s="388"/>
      <c r="K102" s="383"/>
      <c r="L102" s="388"/>
      <c r="M102" s="393"/>
      <c r="N102" s="398"/>
      <c r="O102" s="383"/>
      <c r="P102" s="401"/>
      <c r="Q102" s="401"/>
      <c r="R102" s="378"/>
      <c r="S102" s="408" t="s">
        <v>238</v>
      </c>
      <c r="T102" s="411"/>
      <c r="U102" s="130"/>
      <c r="V102" s="138" t="s">
        <v>44</v>
      </c>
      <c r="W102" s="148"/>
      <c r="X102" s="148"/>
      <c r="Y102" s="161"/>
      <c r="Z102" s="178"/>
      <c r="AA102" s="419" t="s">
        <v>84</v>
      </c>
      <c r="AB102" s="422" t="s">
        <v>74</v>
      </c>
      <c r="AC102" s="422" t="s">
        <v>74</v>
      </c>
      <c r="AD102" s="422" t="s">
        <v>84</v>
      </c>
      <c r="AE102" s="422" t="s">
        <v>74</v>
      </c>
      <c r="AF102" s="422" t="s">
        <v>84</v>
      </c>
      <c r="AG102" s="429" t="s">
        <v>84</v>
      </c>
      <c r="AH102" s="419" t="s">
        <v>74</v>
      </c>
      <c r="AI102" s="422" t="s">
        <v>84</v>
      </c>
      <c r="AJ102" s="422" t="s">
        <v>74</v>
      </c>
      <c r="AK102" s="422" t="s">
        <v>74</v>
      </c>
      <c r="AL102" s="422" t="s">
        <v>84</v>
      </c>
      <c r="AM102" s="422" t="s">
        <v>81</v>
      </c>
      <c r="AN102" s="429" t="s">
        <v>81</v>
      </c>
      <c r="AO102" s="419" t="s">
        <v>84</v>
      </c>
      <c r="AP102" s="422" t="s">
        <v>74</v>
      </c>
      <c r="AQ102" s="422" t="s">
        <v>84</v>
      </c>
      <c r="AR102" s="422" t="s">
        <v>74</v>
      </c>
      <c r="AS102" s="422" t="s">
        <v>84</v>
      </c>
      <c r="AT102" s="422" t="s">
        <v>74</v>
      </c>
      <c r="AU102" s="429" t="s">
        <v>81</v>
      </c>
      <c r="AV102" s="419" t="s">
        <v>81</v>
      </c>
      <c r="AW102" s="422" t="s">
        <v>84</v>
      </c>
      <c r="AX102" s="422" t="s">
        <v>74</v>
      </c>
      <c r="AY102" s="422" t="s">
        <v>84</v>
      </c>
      <c r="AZ102" s="422" t="s">
        <v>74</v>
      </c>
      <c r="BA102" s="422" t="s">
        <v>81</v>
      </c>
      <c r="BB102" s="429" t="s">
        <v>74</v>
      </c>
      <c r="BC102" s="419" t="s">
        <v>74</v>
      </c>
      <c r="BD102" s="422" t="s">
        <v>84</v>
      </c>
      <c r="BE102" s="435"/>
      <c r="BF102" s="255"/>
      <c r="BG102" s="260"/>
      <c r="BH102" s="439"/>
      <c r="BI102" s="445"/>
      <c r="BJ102" s="451"/>
      <c r="BK102" s="411"/>
      <c r="BL102" s="411"/>
      <c r="BM102" s="411"/>
      <c r="BN102" s="458"/>
    </row>
    <row r="103" spans="2:66" ht="20.25" customHeight="1">
      <c r="B103" s="10">
        <f>B100+1</f>
        <v>29</v>
      </c>
      <c r="C103" s="316"/>
      <c r="D103" s="323"/>
      <c r="E103" s="327"/>
      <c r="F103" s="333"/>
      <c r="G103" s="373" t="s">
        <v>175</v>
      </c>
      <c r="H103" s="378"/>
      <c r="I103" s="383"/>
      <c r="J103" s="388"/>
      <c r="K103" s="383"/>
      <c r="L103" s="388"/>
      <c r="M103" s="391" t="s">
        <v>20</v>
      </c>
      <c r="N103" s="396"/>
      <c r="O103" s="383" t="s">
        <v>151</v>
      </c>
      <c r="P103" s="401"/>
      <c r="Q103" s="401"/>
      <c r="R103" s="378"/>
      <c r="S103" s="406"/>
      <c r="T103" s="129"/>
      <c r="U103" s="131"/>
      <c r="V103" s="136" t="s">
        <v>121</v>
      </c>
      <c r="W103" s="145"/>
      <c r="X103" s="145"/>
      <c r="Y103" s="158"/>
      <c r="Z103" s="173"/>
      <c r="AA103" s="187">
        <f>IF(AA102="","",VLOOKUP(AA102,'【記載例】（ユニット型）シフト記号表'!$C$5:$W$46,21,FALSE))</f>
        <v>5.0000000000000009</v>
      </c>
      <c r="AB103" s="196" t="str">
        <f>IF(AB102="","",VLOOKUP(AB102,'【記載例】（ユニット型）シフト記号表'!$C$5:$W$46,21,FALSE))</f>
        <v>-</v>
      </c>
      <c r="AC103" s="196" t="str">
        <f>IF(AC102="","",VLOOKUP(AC102,'【記載例】（ユニット型）シフト記号表'!$C$5:$W$46,21,FALSE))</f>
        <v>-</v>
      </c>
      <c r="AD103" s="196">
        <f>IF(AD102="","",VLOOKUP(AD102,'【記載例】（ユニット型）シフト記号表'!$C$5:$W$46,21,FALSE))</f>
        <v>5.0000000000000009</v>
      </c>
      <c r="AE103" s="196" t="str">
        <f>IF(AE102="","",VLOOKUP(AE102,'【記載例】（ユニット型）シフト記号表'!$C$5:$W$46,21,FALSE))</f>
        <v>-</v>
      </c>
      <c r="AF103" s="196">
        <f>IF(AF102="","",VLOOKUP(AF102,'【記載例】（ユニット型）シフト記号表'!$C$5:$W$46,21,FALSE))</f>
        <v>5.0000000000000009</v>
      </c>
      <c r="AG103" s="220">
        <f>IF(AG102="","",VLOOKUP(AG102,'【記載例】（ユニット型）シフト記号表'!$C$5:$W$46,21,FALSE))</f>
        <v>5.0000000000000009</v>
      </c>
      <c r="AH103" s="187" t="str">
        <f>IF(AH102="","",VLOOKUP(AH102,'【記載例】（ユニット型）シフト記号表'!$C$5:$W$46,21,FALSE))</f>
        <v>-</v>
      </c>
      <c r="AI103" s="196">
        <f>IF(AI102="","",VLOOKUP(AI102,'【記載例】（ユニット型）シフト記号表'!$C$5:$W$46,21,FALSE))</f>
        <v>5.0000000000000009</v>
      </c>
      <c r="AJ103" s="196" t="str">
        <f>IF(AJ102="","",VLOOKUP(AJ102,'【記載例】（ユニット型）シフト記号表'!$C$5:$W$46,21,FALSE))</f>
        <v>-</v>
      </c>
      <c r="AK103" s="196" t="str">
        <f>IF(AK102="","",VLOOKUP(AK102,'【記載例】（ユニット型）シフト記号表'!$C$5:$W$46,21,FALSE))</f>
        <v>-</v>
      </c>
      <c r="AL103" s="196">
        <f>IF(AL102="","",VLOOKUP(AL102,'【記載例】（ユニット型）シフト記号表'!$C$5:$W$46,21,FALSE))</f>
        <v>5.0000000000000009</v>
      </c>
      <c r="AM103" s="196">
        <f>IF(AM102="","",VLOOKUP(AM102,'【記載例】（ユニット型）シフト記号表'!$C$5:$W$46,21,FALSE))</f>
        <v>5.9999999999999991</v>
      </c>
      <c r="AN103" s="220">
        <f>IF(AN102="","",VLOOKUP(AN102,'【記載例】（ユニット型）シフト記号表'!$C$5:$W$46,21,FALSE))</f>
        <v>5.9999999999999991</v>
      </c>
      <c r="AO103" s="187">
        <f>IF(AO102="","",VLOOKUP(AO102,'【記載例】（ユニット型）シフト記号表'!$C$5:$W$46,21,FALSE))</f>
        <v>5.0000000000000009</v>
      </c>
      <c r="AP103" s="196" t="str">
        <f>IF(AP102="","",VLOOKUP(AP102,'【記載例】（ユニット型）シフト記号表'!$C$5:$W$46,21,FALSE))</f>
        <v>-</v>
      </c>
      <c r="AQ103" s="196">
        <f>IF(AQ102="","",VLOOKUP(AQ102,'【記載例】（ユニット型）シフト記号表'!$C$5:$W$46,21,FALSE))</f>
        <v>5.0000000000000009</v>
      </c>
      <c r="AR103" s="196" t="str">
        <f>IF(AR102="","",VLOOKUP(AR102,'【記載例】（ユニット型）シフト記号表'!$C$5:$W$46,21,FALSE))</f>
        <v>-</v>
      </c>
      <c r="AS103" s="196">
        <f>IF(AS102="","",VLOOKUP(AS102,'【記載例】（ユニット型）シフト記号表'!$C$5:$W$46,21,FALSE))</f>
        <v>5.0000000000000009</v>
      </c>
      <c r="AT103" s="196" t="str">
        <f>IF(AT102="","",VLOOKUP(AT102,'【記載例】（ユニット型）シフト記号表'!$C$5:$W$46,21,FALSE))</f>
        <v>-</v>
      </c>
      <c r="AU103" s="220">
        <f>IF(AU102="","",VLOOKUP(AU102,'【記載例】（ユニット型）シフト記号表'!$C$5:$W$46,21,FALSE))</f>
        <v>5.9999999999999991</v>
      </c>
      <c r="AV103" s="187">
        <f>IF(AV102="","",VLOOKUP(AV102,'【記載例】（ユニット型）シフト記号表'!$C$5:$W$46,21,FALSE))</f>
        <v>5.9999999999999991</v>
      </c>
      <c r="AW103" s="196">
        <f>IF(AW102="","",VLOOKUP(AW102,'【記載例】（ユニット型）シフト記号表'!$C$5:$W$46,21,FALSE))</f>
        <v>5.0000000000000009</v>
      </c>
      <c r="AX103" s="196" t="str">
        <f>IF(AX102="","",VLOOKUP(AX102,'【記載例】（ユニット型）シフト記号表'!$C$5:$W$46,21,FALSE))</f>
        <v>-</v>
      </c>
      <c r="AY103" s="196">
        <f>IF(AY102="","",VLOOKUP(AY102,'【記載例】（ユニット型）シフト記号表'!$C$5:$W$46,21,FALSE))</f>
        <v>5.0000000000000009</v>
      </c>
      <c r="AZ103" s="196" t="str">
        <f>IF(AZ102="","",VLOOKUP(AZ102,'【記載例】（ユニット型）シフト記号表'!$C$5:$W$46,21,FALSE))</f>
        <v>-</v>
      </c>
      <c r="BA103" s="196">
        <f>IF(BA102="","",VLOOKUP(BA102,'【記載例】（ユニット型）シフト記号表'!$C$5:$W$46,21,FALSE))</f>
        <v>5.9999999999999991</v>
      </c>
      <c r="BB103" s="220" t="str">
        <f>IF(BB102="","",VLOOKUP(BB102,'【記載例】（ユニット型）シフト記号表'!$C$5:$W$46,21,FALSE))</f>
        <v>-</v>
      </c>
      <c r="BC103" s="187" t="str">
        <f>IF(BC102="","",VLOOKUP(BC102,'【記載例】（ユニット型）シフト記号表'!$C$5:$W$46,21,FALSE))</f>
        <v>-</v>
      </c>
      <c r="BD103" s="196">
        <f>IF(BD102="","",VLOOKUP(BD102,'【記載例】（ユニット型）シフト記号表'!$C$5:$W$46,21,FALSE))</f>
        <v>5.0000000000000009</v>
      </c>
      <c r="BE103" s="244" t="str">
        <f>IF(BE102="","",VLOOKUP(BE102,'【記載例】（ユニット型）シフト記号表'!$C$5:$W$46,21,FALSE))</f>
        <v/>
      </c>
      <c r="BF103" s="253">
        <f>IF($BI$3="計画",SUM(AA103:BB103),IF($BI$3="実績",SUM(AA103:BE103),""))</f>
        <v>90</v>
      </c>
      <c r="BG103" s="258"/>
      <c r="BH103" s="437">
        <f>IF($BI$3="計画",BF103/4,IF($BI$3="実績",(BF103/($P$10/7)),""))</f>
        <v>21</v>
      </c>
      <c r="BI103" s="443"/>
      <c r="BJ103" s="449"/>
      <c r="BK103" s="129"/>
      <c r="BL103" s="129"/>
      <c r="BM103" s="129"/>
      <c r="BN103" s="456"/>
    </row>
    <row r="104" spans="2:66" ht="20.25" customHeight="1">
      <c r="B104" s="11"/>
      <c r="C104" s="316"/>
      <c r="D104" s="323"/>
      <c r="E104" s="327"/>
      <c r="F104" s="333"/>
      <c r="G104" s="374"/>
      <c r="H104" s="379"/>
      <c r="I104" s="384" t="str">
        <f>G103</f>
        <v>介護職員</v>
      </c>
      <c r="J104" s="379"/>
      <c r="K104" s="384" t="str">
        <f>M103</f>
        <v>C</v>
      </c>
      <c r="L104" s="379"/>
      <c r="M104" s="392"/>
      <c r="N104" s="397"/>
      <c r="O104" s="384"/>
      <c r="P104" s="402"/>
      <c r="Q104" s="402"/>
      <c r="R104" s="379"/>
      <c r="S104" s="407"/>
      <c r="T104" s="410"/>
      <c r="U104" s="132"/>
      <c r="V104" s="137" t="s">
        <v>162</v>
      </c>
      <c r="W104" s="150"/>
      <c r="X104" s="150"/>
      <c r="Y104" s="163"/>
      <c r="Z104" s="179"/>
      <c r="AA104" s="188">
        <f>IF(AA102="","",VLOOKUP(AA102,'【記載例】（ユニット型）シフト記号表'!$C$5:$Y$46,23,FALSE))</f>
        <v>2.9999999999999991</v>
      </c>
      <c r="AB104" s="197" t="str">
        <f>IF(AB102="","",VLOOKUP(AB102,'【記載例】（ユニット型）シフト記号表'!$C$5:$Y$46,23,FALSE))</f>
        <v>-</v>
      </c>
      <c r="AC104" s="197" t="str">
        <f>IF(AC102="","",VLOOKUP(AC102,'【記載例】（ユニット型）シフト記号表'!$C$5:$Y$46,23,FALSE))</f>
        <v>-</v>
      </c>
      <c r="AD104" s="197">
        <f>IF(AD102="","",VLOOKUP(AD102,'【記載例】（ユニット型）シフト記号表'!$C$5:$Y$46,23,FALSE))</f>
        <v>2.9999999999999991</v>
      </c>
      <c r="AE104" s="197" t="str">
        <f>IF(AE102="","",VLOOKUP(AE102,'【記載例】（ユニット型）シフト記号表'!$C$5:$Y$46,23,FALSE))</f>
        <v>-</v>
      </c>
      <c r="AF104" s="197">
        <f>IF(AF102="","",VLOOKUP(AF102,'【記載例】（ユニット型）シフト記号表'!$C$5:$Y$46,23,FALSE))</f>
        <v>2.9999999999999991</v>
      </c>
      <c r="AG104" s="221">
        <f>IF(AG102="","",VLOOKUP(AG102,'【記載例】（ユニット型）シフト記号表'!$C$5:$Y$46,23,FALSE))</f>
        <v>2.9999999999999991</v>
      </c>
      <c r="AH104" s="188" t="str">
        <f>IF(AH102="","",VLOOKUP(AH102,'【記載例】（ユニット型）シフト記号表'!$C$5:$Y$46,23,FALSE))</f>
        <v>-</v>
      </c>
      <c r="AI104" s="197">
        <f>IF(AI102="","",VLOOKUP(AI102,'【記載例】（ユニット型）シフト記号表'!$C$5:$Y$46,23,FALSE))</f>
        <v>2.9999999999999991</v>
      </c>
      <c r="AJ104" s="197" t="str">
        <f>IF(AJ102="","",VLOOKUP(AJ102,'【記載例】（ユニット型）シフト記号表'!$C$5:$Y$46,23,FALSE))</f>
        <v>-</v>
      </c>
      <c r="AK104" s="197" t="str">
        <f>IF(AK102="","",VLOOKUP(AK102,'【記載例】（ユニット型）シフト記号表'!$C$5:$Y$46,23,FALSE))</f>
        <v>-</v>
      </c>
      <c r="AL104" s="197">
        <f>IF(AL102="","",VLOOKUP(AL102,'【記載例】（ユニット型）シフト記号表'!$C$5:$Y$46,23,FALSE))</f>
        <v>2.9999999999999991</v>
      </c>
      <c r="AM104" s="197">
        <f>IF(AM102="","",VLOOKUP(AM102,'【記載例】（ユニット型）シフト記号表'!$C$5:$Y$46,23,FALSE))</f>
        <v>1.9999999999999991</v>
      </c>
      <c r="AN104" s="221">
        <f>IF(AN102="","",VLOOKUP(AN102,'【記載例】（ユニット型）シフト記号表'!$C$5:$Y$46,23,FALSE))</f>
        <v>1.9999999999999991</v>
      </c>
      <c r="AO104" s="188">
        <f>IF(AO102="","",VLOOKUP(AO102,'【記載例】（ユニット型）シフト記号表'!$C$5:$Y$46,23,FALSE))</f>
        <v>2.9999999999999991</v>
      </c>
      <c r="AP104" s="197" t="str">
        <f>IF(AP102="","",VLOOKUP(AP102,'【記載例】（ユニット型）シフト記号表'!$C$5:$Y$46,23,FALSE))</f>
        <v>-</v>
      </c>
      <c r="AQ104" s="197">
        <f>IF(AQ102="","",VLOOKUP(AQ102,'【記載例】（ユニット型）シフト記号表'!$C$5:$Y$46,23,FALSE))</f>
        <v>2.9999999999999991</v>
      </c>
      <c r="AR104" s="197" t="str">
        <f>IF(AR102="","",VLOOKUP(AR102,'【記載例】（ユニット型）シフト記号表'!$C$5:$Y$46,23,FALSE))</f>
        <v>-</v>
      </c>
      <c r="AS104" s="197">
        <f>IF(AS102="","",VLOOKUP(AS102,'【記載例】（ユニット型）シフト記号表'!$C$5:$Y$46,23,FALSE))</f>
        <v>2.9999999999999991</v>
      </c>
      <c r="AT104" s="197" t="str">
        <f>IF(AT102="","",VLOOKUP(AT102,'【記載例】（ユニット型）シフト記号表'!$C$5:$Y$46,23,FALSE))</f>
        <v>-</v>
      </c>
      <c r="AU104" s="221">
        <f>IF(AU102="","",VLOOKUP(AU102,'【記載例】（ユニット型）シフト記号表'!$C$5:$Y$46,23,FALSE))</f>
        <v>1.9999999999999991</v>
      </c>
      <c r="AV104" s="188">
        <f>IF(AV102="","",VLOOKUP(AV102,'【記載例】（ユニット型）シフト記号表'!$C$5:$Y$46,23,FALSE))</f>
        <v>1.9999999999999991</v>
      </c>
      <c r="AW104" s="197">
        <f>IF(AW102="","",VLOOKUP(AW102,'【記載例】（ユニット型）シフト記号表'!$C$5:$Y$46,23,FALSE))</f>
        <v>2.9999999999999991</v>
      </c>
      <c r="AX104" s="197" t="str">
        <f>IF(AX102="","",VLOOKUP(AX102,'【記載例】（ユニット型）シフト記号表'!$C$5:$Y$46,23,FALSE))</f>
        <v>-</v>
      </c>
      <c r="AY104" s="197">
        <f>IF(AY102="","",VLOOKUP(AY102,'【記載例】（ユニット型）シフト記号表'!$C$5:$Y$46,23,FALSE))</f>
        <v>2.9999999999999991</v>
      </c>
      <c r="AZ104" s="197" t="str">
        <f>IF(AZ102="","",VLOOKUP(AZ102,'【記載例】（ユニット型）シフト記号表'!$C$5:$Y$46,23,FALSE))</f>
        <v>-</v>
      </c>
      <c r="BA104" s="197">
        <f>IF(BA102="","",VLOOKUP(BA102,'【記載例】（ユニット型）シフト記号表'!$C$5:$Y$46,23,FALSE))</f>
        <v>1.9999999999999991</v>
      </c>
      <c r="BB104" s="221" t="str">
        <f>IF(BB102="","",VLOOKUP(BB102,'【記載例】（ユニット型）シフト記号表'!$C$5:$Y$46,23,FALSE))</f>
        <v>-</v>
      </c>
      <c r="BC104" s="188" t="str">
        <f>IF(BC102="","",VLOOKUP(BC102,'【記載例】（ユニット型）シフト記号表'!$C$5:$Y$46,23,FALSE))</f>
        <v>-</v>
      </c>
      <c r="BD104" s="197">
        <f>IF(BD102="","",VLOOKUP(BD102,'【記載例】（ユニット型）シフト記号表'!$C$5:$Y$46,23,FALSE))</f>
        <v>2.9999999999999991</v>
      </c>
      <c r="BE104" s="245" t="str">
        <f>IF(BE102="","",VLOOKUP(BE102,'【記載例】（ユニット型）シフト記号表'!$C$5:$Y$46,23,FALSE))</f>
        <v/>
      </c>
      <c r="BF104" s="254">
        <f>IF($BI$3="計画",SUM(AA104:BB104),IF($BI$3="実績",SUM(AA104:BE104),""))</f>
        <v>45.999999999999993</v>
      </c>
      <c r="BG104" s="259"/>
      <c r="BH104" s="438">
        <f>IF($BI$3="計画",BF104/4,IF($BI$3="実績",(BF104/($P$10/7)),""))</f>
        <v>10.733333333333333</v>
      </c>
      <c r="BI104" s="444"/>
      <c r="BJ104" s="450"/>
      <c r="BK104" s="410"/>
      <c r="BL104" s="410"/>
      <c r="BM104" s="410"/>
      <c r="BN104" s="457"/>
    </row>
    <row r="105" spans="2:66" ht="20.25" customHeight="1">
      <c r="B105" s="369"/>
      <c r="C105" s="317"/>
      <c r="D105" s="324"/>
      <c r="E105" s="327"/>
      <c r="F105" s="333"/>
      <c r="G105" s="373"/>
      <c r="H105" s="378"/>
      <c r="I105" s="383"/>
      <c r="J105" s="388"/>
      <c r="K105" s="383"/>
      <c r="L105" s="388"/>
      <c r="M105" s="393"/>
      <c r="N105" s="398"/>
      <c r="O105" s="383"/>
      <c r="P105" s="401"/>
      <c r="Q105" s="401"/>
      <c r="R105" s="378"/>
      <c r="S105" s="408"/>
      <c r="T105" s="411"/>
      <c r="U105" s="130"/>
      <c r="V105" s="138" t="s">
        <v>44</v>
      </c>
      <c r="W105" s="148"/>
      <c r="X105" s="148"/>
      <c r="Y105" s="161"/>
      <c r="Z105" s="178"/>
      <c r="AA105" s="419"/>
      <c r="AB105" s="422"/>
      <c r="AC105" s="422"/>
      <c r="AD105" s="422"/>
      <c r="AE105" s="422"/>
      <c r="AF105" s="422"/>
      <c r="AG105" s="429"/>
      <c r="AH105" s="419"/>
      <c r="AI105" s="422"/>
      <c r="AJ105" s="422"/>
      <c r="AK105" s="422"/>
      <c r="AL105" s="422"/>
      <c r="AM105" s="422"/>
      <c r="AN105" s="429"/>
      <c r="AO105" s="419"/>
      <c r="AP105" s="422"/>
      <c r="AQ105" s="422"/>
      <c r="AR105" s="422"/>
      <c r="AS105" s="422"/>
      <c r="AT105" s="422"/>
      <c r="AU105" s="429"/>
      <c r="AV105" s="419"/>
      <c r="AW105" s="422"/>
      <c r="AX105" s="422"/>
      <c r="AY105" s="422"/>
      <c r="AZ105" s="422"/>
      <c r="BA105" s="422"/>
      <c r="BB105" s="429"/>
      <c r="BC105" s="419"/>
      <c r="BD105" s="422"/>
      <c r="BE105" s="435"/>
      <c r="BF105" s="255"/>
      <c r="BG105" s="260"/>
      <c r="BH105" s="439"/>
      <c r="BI105" s="445"/>
      <c r="BJ105" s="451"/>
      <c r="BK105" s="411"/>
      <c r="BL105" s="411"/>
      <c r="BM105" s="411"/>
      <c r="BN105" s="458"/>
    </row>
    <row r="106" spans="2:66" ht="20.25" customHeight="1">
      <c r="B106" s="10">
        <f>B103+1</f>
        <v>30</v>
      </c>
      <c r="C106" s="316"/>
      <c r="D106" s="323"/>
      <c r="E106" s="327"/>
      <c r="F106" s="333"/>
      <c r="G106" s="373"/>
      <c r="H106" s="378"/>
      <c r="I106" s="383"/>
      <c r="J106" s="388"/>
      <c r="K106" s="383"/>
      <c r="L106" s="388"/>
      <c r="M106" s="391"/>
      <c r="N106" s="396"/>
      <c r="O106" s="383"/>
      <c r="P106" s="401"/>
      <c r="Q106" s="401"/>
      <c r="R106" s="378"/>
      <c r="S106" s="406"/>
      <c r="T106" s="129"/>
      <c r="U106" s="131"/>
      <c r="V106" s="136" t="s">
        <v>121</v>
      </c>
      <c r="W106" s="145"/>
      <c r="X106" s="145"/>
      <c r="Y106" s="158"/>
      <c r="Z106" s="173"/>
      <c r="AA106" s="187" t="str">
        <f>IF(AA105="","",VLOOKUP(AA105,'【記載例】（ユニット型）シフト記号表'!$C$5:$W$46,21,FALSE))</f>
        <v/>
      </c>
      <c r="AB106" s="196" t="str">
        <f>IF(AB105="","",VLOOKUP(AB105,'【記載例】（ユニット型）シフト記号表'!$C$5:$W$46,21,FALSE))</f>
        <v/>
      </c>
      <c r="AC106" s="196" t="str">
        <f>IF(AC105="","",VLOOKUP(AC105,'【記載例】（ユニット型）シフト記号表'!$C$5:$W$46,21,FALSE))</f>
        <v/>
      </c>
      <c r="AD106" s="196" t="str">
        <f>IF(AD105="","",VLOOKUP(AD105,'【記載例】（ユニット型）シフト記号表'!$C$5:$W$46,21,FALSE))</f>
        <v/>
      </c>
      <c r="AE106" s="196" t="str">
        <f>IF(AE105="","",VLOOKUP(AE105,'【記載例】（ユニット型）シフト記号表'!$C$5:$W$46,21,FALSE))</f>
        <v/>
      </c>
      <c r="AF106" s="196" t="str">
        <f>IF(AF105="","",VLOOKUP(AF105,'【記載例】（ユニット型）シフト記号表'!$C$5:$W$46,21,FALSE))</f>
        <v/>
      </c>
      <c r="AG106" s="220" t="str">
        <f>IF(AG105="","",VLOOKUP(AG105,'【記載例】（ユニット型）シフト記号表'!$C$5:$W$46,21,FALSE))</f>
        <v/>
      </c>
      <c r="AH106" s="187" t="str">
        <f>IF(AH105="","",VLOOKUP(AH105,'【記載例】（ユニット型）シフト記号表'!$C$5:$W$46,21,FALSE))</f>
        <v/>
      </c>
      <c r="AI106" s="196" t="str">
        <f>IF(AI105="","",VLOOKUP(AI105,'【記載例】（ユニット型）シフト記号表'!$C$5:$W$46,21,FALSE))</f>
        <v/>
      </c>
      <c r="AJ106" s="196" t="str">
        <f>IF(AJ105="","",VLOOKUP(AJ105,'【記載例】（ユニット型）シフト記号表'!$C$5:$W$46,21,FALSE))</f>
        <v/>
      </c>
      <c r="AK106" s="196" t="str">
        <f>IF(AK105="","",VLOOKUP(AK105,'【記載例】（ユニット型）シフト記号表'!$C$5:$W$46,21,FALSE))</f>
        <v/>
      </c>
      <c r="AL106" s="196" t="str">
        <f>IF(AL105="","",VLOOKUP(AL105,'【記載例】（ユニット型）シフト記号表'!$C$5:$W$46,21,FALSE))</f>
        <v/>
      </c>
      <c r="AM106" s="196" t="str">
        <f>IF(AM105="","",VLOOKUP(AM105,'【記載例】（ユニット型）シフト記号表'!$C$5:$W$46,21,FALSE))</f>
        <v/>
      </c>
      <c r="AN106" s="220" t="str">
        <f>IF(AN105="","",VLOOKUP(AN105,'【記載例】（ユニット型）シフト記号表'!$C$5:$W$46,21,FALSE))</f>
        <v/>
      </c>
      <c r="AO106" s="187" t="str">
        <f>IF(AO105="","",VLOOKUP(AO105,'【記載例】（ユニット型）シフト記号表'!$C$5:$W$46,21,FALSE))</f>
        <v/>
      </c>
      <c r="AP106" s="196" t="str">
        <f>IF(AP105="","",VLOOKUP(AP105,'【記載例】（ユニット型）シフト記号表'!$C$5:$W$46,21,FALSE))</f>
        <v/>
      </c>
      <c r="AQ106" s="196" t="str">
        <f>IF(AQ105="","",VLOOKUP(AQ105,'【記載例】（ユニット型）シフト記号表'!$C$5:$W$46,21,FALSE))</f>
        <v/>
      </c>
      <c r="AR106" s="196" t="str">
        <f>IF(AR105="","",VLOOKUP(AR105,'【記載例】（ユニット型）シフト記号表'!$C$5:$W$46,21,FALSE))</f>
        <v/>
      </c>
      <c r="AS106" s="196" t="str">
        <f>IF(AS105="","",VLOOKUP(AS105,'【記載例】（ユニット型）シフト記号表'!$C$5:$W$46,21,FALSE))</f>
        <v/>
      </c>
      <c r="AT106" s="196" t="str">
        <f>IF(AT105="","",VLOOKUP(AT105,'【記載例】（ユニット型）シフト記号表'!$C$5:$W$46,21,FALSE))</f>
        <v/>
      </c>
      <c r="AU106" s="220" t="str">
        <f>IF(AU105="","",VLOOKUP(AU105,'【記載例】（ユニット型）シフト記号表'!$C$5:$W$46,21,FALSE))</f>
        <v/>
      </c>
      <c r="AV106" s="187" t="str">
        <f>IF(AV105="","",VLOOKUP(AV105,'【記載例】（ユニット型）シフト記号表'!$C$5:$W$46,21,FALSE))</f>
        <v/>
      </c>
      <c r="AW106" s="196" t="str">
        <f>IF(AW105="","",VLOOKUP(AW105,'【記載例】（ユニット型）シフト記号表'!$C$5:$W$46,21,FALSE))</f>
        <v/>
      </c>
      <c r="AX106" s="196" t="str">
        <f>IF(AX105="","",VLOOKUP(AX105,'【記載例】（ユニット型）シフト記号表'!$C$5:$W$46,21,FALSE))</f>
        <v/>
      </c>
      <c r="AY106" s="196" t="str">
        <f>IF(AY105="","",VLOOKUP(AY105,'【記載例】（ユニット型）シフト記号表'!$C$5:$W$46,21,FALSE))</f>
        <v/>
      </c>
      <c r="AZ106" s="196" t="str">
        <f>IF(AZ105="","",VLOOKUP(AZ105,'【記載例】（ユニット型）シフト記号表'!$C$5:$W$46,21,FALSE))</f>
        <v/>
      </c>
      <c r="BA106" s="196" t="str">
        <f>IF(BA105="","",VLOOKUP(BA105,'【記載例】（ユニット型）シフト記号表'!$C$5:$W$46,21,FALSE))</f>
        <v/>
      </c>
      <c r="BB106" s="220" t="str">
        <f>IF(BB105="","",VLOOKUP(BB105,'【記載例】（ユニット型）シフト記号表'!$C$5:$W$46,21,FALSE))</f>
        <v/>
      </c>
      <c r="BC106" s="187" t="str">
        <f>IF(BC105="","",VLOOKUP(BC105,'【記載例】（ユニット型）シフト記号表'!$C$5:$W$46,21,FALSE))</f>
        <v/>
      </c>
      <c r="BD106" s="196" t="str">
        <f>IF(BD105="","",VLOOKUP(BD105,'【記載例】（ユニット型）シフト記号表'!$C$5:$W$46,21,FALSE))</f>
        <v/>
      </c>
      <c r="BE106" s="244" t="str">
        <f>IF(BE105="","",VLOOKUP(BE105,'【記載例】（ユニット型）シフト記号表'!$C$5:$W$46,21,FALSE))</f>
        <v/>
      </c>
      <c r="BF106" s="253">
        <f>IF($BI$3="計画",SUM(AA106:BB106),IF($BI$3="実績",SUM(AA106:BE106),""))</f>
        <v>0</v>
      </c>
      <c r="BG106" s="258"/>
      <c r="BH106" s="437">
        <f>IF($BI$3="計画",BF106/4,IF($BI$3="実績",(BF106/($P$10/7)),""))</f>
        <v>0</v>
      </c>
      <c r="BI106" s="443"/>
      <c r="BJ106" s="449"/>
      <c r="BK106" s="129"/>
      <c r="BL106" s="129"/>
      <c r="BM106" s="129"/>
      <c r="BN106" s="456"/>
    </row>
    <row r="107" spans="2:66" ht="20.25" customHeight="1">
      <c r="B107" s="11"/>
      <c r="C107" s="316"/>
      <c r="D107" s="323"/>
      <c r="E107" s="327"/>
      <c r="F107" s="333"/>
      <c r="G107" s="374"/>
      <c r="H107" s="379"/>
      <c r="I107" s="384">
        <f>G106</f>
        <v>0</v>
      </c>
      <c r="J107" s="379"/>
      <c r="K107" s="384">
        <f>M106</f>
        <v>0</v>
      </c>
      <c r="L107" s="379"/>
      <c r="M107" s="392"/>
      <c r="N107" s="397"/>
      <c r="O107" s="384"/>
      <c r="P107" s="402"/>
      <c r="Q107" s="402"/>
      <c r="R107" s="379"/>
      <c r="S107" s="407"/>
      <c r="T107" s="410"/>
      <c r="U107" s="132"/>
      <c r="V107" s="137" t="s">
        <v>162</v>
      </c>
      <c r="W107" s="150"/>
      <c r="X107" s="150"/>
      <c r="Y107" s="163"/>
      <c r="Z107" s="179"/>
      <c r="AA107" s="188" t="str">
        <f>IF(AA105="","",VLOOKUP(AA105,'【記載例】（ユニット型）シフト記号表'!$C$5:$Y$46,23,FALSE))</f>
        <v/>
      </c>
      <c r="AB107" s="197" t="str">
        <f>IF(AB105="","",VLOOKUP(AB105,'【記載例】（ユニット型）シフト記号表'!$C$5:$Y$46,23,FALSE))</f>
        <v/>
      </c>
      <c r="AC107" s="197" t="str">
        <f>IF(AC105="","",VLOOKUP(AC105,'【記載例】（ユニット型）シフト記号表'!$C$5:$Y$46,23,FALSE))</f>
        <v/>
      </c>
      <c r="AD107" s="197" t="str">
        <f>IF(AD105="","",VLOOKUP(AD105,'【記載例】（ユニット型）シフト記号表'!$C$5:$Y$46,23,FALSE))</f>
        <v/>
      </c>
      <c r="AE107" s="197" t="str">
        <f>IF(AE105="","",VLOOKUP(AE105,'【記載例】（ユニット型）シフト記号表'!$C$5:$Y$46,23,FALSE))</f>
        <v/>
      </c>
      <c r="AF107" s="197" t="str">
        <f>IF(AF105="","",VLOOKUP(AF105,'【記載例】（ユニット型）シフト記号表'!$C$5:$Y$46,23,FALSE))</f>
        <v/>
      </c>
      <c r="AG107" s="221" t="str">
        <f>IF(AG105="","",VLOOKUP(AG105,'【記載例】（ユニット型）シフト記号表'!$C$5:$Y$46,23,FALSE))</f>
        <v/>
      </c>
      <c r="AH107" s="188" t="str">
        <f>IF(AH105="","",VLOOKUP(AH105,'【記載例】（ユニット型）シフト記号表'!$C$5:$Y$46,23,FALSE))</f>
        <v/>
      </c>
      <c r="AI107" s="197" t="str">
        <f>IF(AI105="","",VLOOKUP(AI105,'【記載例】（ユニット型）シフト記号表'!$C$5:$Y$46,23,FALSE))</f>
        <v/>
      </c>
      <c r="AJ107" s="197" t="str">
        <f>IF(AJ105="","",VLOOKUP(AJ105,'【記載例】（ユニット型）シフト記号表'!$C$5:$Y$46,23,FALSE))</f>
        <v/>
      </c>
      <c r="AK107" s="197" t="str">
        <f>IF(AK105="","",VLOOKUP(AK105,'【記載例】（ユニット型）シフト記号表'!$C$5:$Y$46,23,FALSE))</f>
        <v/>
      </c>
      <c r="AL107" s="197" t="str">
        <f>IF(AL105="","",VLOOKUP(AL105,'【記載例】（ユニット型）シフト記号表'!$C$5:$Y$46,23,FALSE))</f>
        <v/>
      </c>
      <c r="AM107" s="197" t="str">
        <f>IF(AM105="","",VLOOKUP(AM105,'【記載例】（ユニット型）シフト記号表'!$C$5:$Y$46,23,FALSE))</f>
        <v/>
      </c>
      <c r="AN107" s="221" t="str">
        <f>IF(AN105="","",VLOOKUP(AN105,'【記載例】（ユニット型）シフト記号表'!$C$5:$Y$46,23,FALSE))</f>
        <v/>
      </c>
      <c r="AO107" s="188" t="str">
        <f>IF(AO105="","",VLOOKUP(AO105,'【記載例】（ユニット型）シフト記号表'!$C$5:$Y$46,23,FALSE))</f>
        <v/>
      </c>
      <c r="AP107" s="197" t="str">
        <f>IF(AP105="","",VLOOKUP(AP105,'【記載例】（ユニット型）シフト記号表'!$C$5:$Y$46,23,FALSE))</f>
        <v/>
      </c>
      <c r="AQ107" s="197" t="str">
        <f>IF(AQ105="","",VLOOKUP(AQ105,'【記載例】（ユニット型）シフト記号表'!$C$5:$Y$46,23,FALSE))</f>
        <v/>
      </c>
      <c r="AR107" s="197" t="str">
        <f>IF(AR105="","",VLOOKUP(AR105,'【記載例】（ユニット型）シフト記号表'!$C$5:$Y$46,23,FALSE))</f>
        <v/>
      </c>
      <c r="AS107" s="197" t="str">
        <f>IF(AS105="","",VLOOKUP(AS105,'【記載例】（ユニット型）シフト記号表'!$C$5:$Y$46,23,FALSE))</f>
        <v/>
      </c>
      <c r="AT107" s="197" t="str">
        <f>IF(AT105="","",VLOOKUP(AT105,'【記載例】（ユニット型）シフト記号表'!$C$5:$Y$46,23,FALSE))</f>
        <v/>
      </c>
      <c r="AU107" s="221" t="str">
        <f>IF(AU105="","",VLOOKUP(AU105,'【記載例】（ユニット型）シフト記号表'!$C$5:$Y$46,23,FALSE))</f>
        <v/>
      </c>
      <c r="AV107" s="188" t="str">
        <f>IF(AV105="","",VLOOKUP(AV105,'【記載例】（ユニット型）シフト記号表'!$C$5:$Y$46,23,FALSE))</f>
        <v/>
      </c>
      <c r="AW107" s="197" t="str">
        <f>IF(AW105="","",VLOOKUP(AW105,'【記載例】（ユニット型）シフト記号表'!$C$5:$Y$46,23,FALSE))</f>
        <v/>
      </c>
      <c r="AX107" s="197" t="str">
        <f>IF(AX105="","",VLOOKUP(AX105,'【記載例】（ユニット型）シフト記号表'!$C$5:$Y$46,23,FALSE))</f>
        <v/>
      </c>
      <c r="AY107" s="197" t="str">
        <f>IF(AY105="","",VLOOKUP(AY105,'【記載例】（ユニット型）シフト記号表'!$C$5:$Y$46,23,FALSE))</f>
        <v/>
      </c>
      <c r="AZ107" s="197" t="str">
        <f>IF(AZ105="","",VLOOKUP(AZ105,'【記載例】（ユニット型）シフト記号表'!$C$5:$Y$46,23,FALSE))</f>
        <v/>
      </c>
      <c r="BA107" s="197" t="str">
        <f>IF(BA105="","",VLOOKUP(BA105,'【記載例】（ユニット型）シフト記号表'!$C$5:$Y$46,23,FALSE))</f>
        <v/>
      </c>
      <c r="BB107" s="221" t="str">
        <f>IF(BB105="","",VLOOKUP(BB105,'【記載例】（ユニット型）シフト記号表'!$C$5:$Y$46,23,FALSE))</f>
        <v/>
      </c>
      <c r="BC107" s="188" t="str">
        <f>IF(BC105="","",VLOOKUP(BC105,'【記載例】（ユニット型）シフト記号表'!$C$5:$Y$46,23,FALSE))</f>
        <v/>
      </c>
      <c r="BD107" s="197" t="str">
        <f>IF(BD105="","",VLOOKUP(BD105,'【記載例】（ユニット型）シフト記号表'!$C$5:$Y$46,23,FALSE))</f>
        <v/>
      </c>
      <c r="BE107" s="245" t="str">
        <f>IF(BE105="","",VLOOKUP(BE105,'【記載例】（ユニット型）シフト記号表'!$C$5:$Y$46,23,FALSE))</f>
        <v/>
      </c>
      <c r="BF107" s="254">
        <f>IF($BI$3="計画",SUM(AA107:BB107),IF($BI$3="実績",SUM(AA107:BE107),""))</f>
        <v>0</v>
      </c>
      <c r="BG107" s="259"/>
      <c r="BH107" s="438">
        <f>IF($BI$3="計画",BF107/4,IF($BI$3="実績",(BF107/($P$10/7)),""))</f>
        <v>0</v>
      </c>
      <c r="BI107" s="444"/>
      <c r="BJ107" s="450"/>
      <c r="BK107" s="410"/>
      <c r="BL107" s="410"/>
      <c r="BM107" s="410"/>
      <c r="BN107" s="457"/>
    </row>
    <row r="108" spans="2:66" ht="20.25" customHeight="1">
      <c r="B108" s="369"/>
      <c r="C108" s="317"/>
      <c r="D108" s="324"/>
      <c r="E108" s="327"/>
      <c r="F108" s="333"/>
      <c r="G108" s="373"/>
      <c r="H108" s="378"/>
      <c r="I108" s="383"/>
      <c r="J108" s="388"/>
      <c r="K108" s="383"/>
      <c r="L108" s="388"/>
      <c r="M108" s="393"/>
      <c r="N108" s="398"/>
      <c r="O108" s="383"/>
      <c r="P108" s="401"/>
      <c r="Q108" s="401"/>
      <c r="R108" s="378"/>
      <c r="S108" s="408"/>
      <c r="T108" s="411"/>
      <c r="U108" s="130"/>
      <c r="V108" s="138" t="s">
        <v>44</v>
      </c>
      <c r="W108" s="148"/>
      <c r="X108" s="148"/>
      <c r="Y108" s="161"/>
      <c r="Z108" s="178"/>
      <c r="AA108" s="419"/>
      <c r="AB108" s="422"/>
      <c r="AC108" s="422"/>
      <c r="AD108" s="422"/>
      <c r="AE108" s="422"/>
      <c r="AF108" s="422"/>
      <c r="AG108" s="429"/>
      <c r="AH108" s="419"/>
      <c r="AI108" s="422"/>
      <c r="AJ108" s="422"/>
      <c r="AK108" s="422"/>
      <c r="AL108" s="422"/>
      <c r="AM108" s="422"/>
      <c r="AN108" s="429"/>
      <c r="AO108" s="419"/>
      <c r="AP108" s="422"/>
      <c r="AQ108" s="422"/>
      <c r="AR108" s="422"/>
      <c r="AS108" s="422"/>
      <c r="AT108" s="422"/>
      <c r="AU108" s="429"/>
      <c r="AV108" s="419"/>
      <c r="AW108" s="422"/>
      <c r="AX108" s="422"/>
      <c r="AY108" s="422"/>
      <c r="AZ108" s="422"/>
      <c r="BA108" s="422"/>
      <c r="BB108" s="429"/>
      <c r="BC108" s="419"/>
      <c r="BD108" s="422"/>
      <c r="BE108" s="435"/>
      <c r="BF108" s="255"/>
      <c r="BG108" s="260"/>
      <c r="BH108" s="439"/>
      <c r="BI108" s="445"/>
      <c r="BJ108" s="451"/>
      <c r="BK108" s="411"/>
      <c r="BL108" s="411"/>
      <c r="BM108" s="411"/>
      <c r="BN108" s="458"/>
    </row>
    <row r="109" spans="2:66" ht="20.25" customHeight="1">
      <c r="B109" s="10">
        <f>B106+1</f>
        <v>31</v>
      </c>
      <c r="C109" s="316"/>
      <c r="D109" s="323"/>
      <c r="E109" s="327"/>
      <c r="F109" s="333"/>
      <c r="G109" s="373"/>
      <c r="H109" s="378"/>
      <c r="I109" s="383"/>
      <c r="J109" s="388"/>
      <c r="K109" s="383"/>
      <c r="L109" s="388"/>
      <c r="M109" s="391"/>
      <c r="N109" s="396"/>
      <c r="O109" s="383"/>
      <c r="P109" s="401"/>
      <c r="Q109" s="401"/>
      <c r="R109" s="378"/>
      <c r="S109" s="406"/>
      <c r="T109" s="129"/>
      <c r="U109" s="131"/>
      <c r="V109" s="136" t="s">
        <v>121</v>
      </c>
      <c r="W109" s="145"/>
      <c r="X109" s="145"/>
      <c r="Y109" s="158"/>
      <c r="Z109" s="173"/>
      <c r="AA109" s="187" t="str">
        <f>IF(AA108="","",VLOOKUP(AA108,'【記載例】（ユニット型）シフト記号表'!$C$5:$W$46,21,FALSE))</f>
        <v/>
      </c>
      <c r="AB109" s="196" t="str">
        <f>IF(AB108="","",VLOOKUP(AB108,'【記載例】（ユニット型）シフト記号表'!$C$5:$W$46,21,FALSE))</f>
        <v/>
      </c>
      <c r="AC109" s="196" t="str">
        <f>IF(AC108="","",VLOOKUP(AC108,'【記載例】（ユニット型）シフト記号表'!$C$5:$W$46,21,FALSE))</f>
        <v/>
      </c>
      <c r="AD109" s="196" t="str">
        <f>IF(AD108="","",VLOOKUP(AD108,'【記載例】（ユニット型）シフト記号表'!$C$5:$W$46,21,FALSE))</f>
        <v/>
      </c>
      <c r="AE109" s="196" t="str">
        <f>IF(AE108="","",VLOOKUP(AE108,'【記載例】（ユニット型）シフト記号表'!$C$5:$W$46,21,FALSE))</f>
        <v/>
      </c>
      <c r="AF109" s="196" t="str">
        <f>IF(AF108="","",VLOOKUP(AF108,'【記載例】（ユニット型）シフト記号表'!$C$5:$W$46,21,FALSE))</f>
        <v/>
      </c>
      <c r="AG109" s="220" t="str">
        <f>IF(AG108="","",VLOOKUP(AG108,'【記載例】（ユニット型）シフト記号表'!$C$5:$W$46,21,FALSE))</f>
        <v/>
      </c>
      <c r="AH109" s="187" t="str">
        <f>IF(AH108="","",VLOOKUP(AH108,'【記載例】（ユニット型）シフト記号表'!$C$5:$W$46,21,FALSE))</f>
        <v/>
      </c>
      <c r="AI109" s="196" t="str">
        <f>IF(AI108="","",VLOOKUP(AI108,'【記載例】（ユニット型）シフト記号表'!$C$5:$W$46,21,FALSE))</f>
        <v/>
      </c>
      <c r="AJ109" s="196" t="str">
        <f>IF(AJ108="","",VLOOKUP(AJ108,'【記載例】（ユニット型）シフト記号表'!$C$5:$W$46,21,FALSE))</f>
        <v/>
      </c>
      <c r="AK109" s="196" t="str">
        <f>IF(AK108="","",VLOOKUP(AK108,'【記載例】（ユニット型）シフト記号表'!$C$5:$W$46,21,FALSE))</f>
        <v/>
      </c>
      <c r="AL109" s="196" t="str">
        <f>IF(AL108="","",VLOOKUP(AL108,'【記載例】（ユニット型）シフト記号表'!$C$5:$W$46,21,FALSE))</f>
        <v/>
      </c>
      <c r="AM109" s="196" t="str">
        <f>IF(AM108="","",VLOOKUP(AM108,'【記載例】（ユニット型）シフト記号表'!$C$5:$W$46,21,FALSE))</f>
        <v/>
      </c>
      <c r="AN109" s="220" t="str">
        <f>IF(AN108="","",VLOOKUP(AN108,'【記載例】（ユニット型）シフト記号表'!$C$5:$W$46,21,FALSE))</f>
        <v/>
      </c>
      <c r="AO109" s="187" t="str">
        <f>IF(AO108="","",VLOOKUP(AO108,'【記載例】（ユニット型）シフト記号表'!$C$5:$W$46,21,FALSE))</f>
        <v/>
      </c>
      <c r="AP109" s="196" t="str">
        <f>IF(AP108="","",VLOOKUP(AP108,'【記載例】（ユニット型）シフト記号表'!$C$5:$W$46,21,FALSE))</f>
        <v/>
      </c>
      <c r="AQ109" s="196" t="str">
        <f>IF(AQ108="","",VLOOKUP(AQ108,'【記載例】（ユニット型）シフト記号表'!$C$5:$W$46,21,FALSE))</f>
        <v/>
      </c>
      <c r="AR109" s="196" t="str">
        <f>IF(AR108="","",VLOOKUP(AR108,'【記載例】（ユニット型）シフト記号表'!$C$5:$W$46,21,FALSE))</f>
        <v/>
      </c>
      <c r="AS109" s="196" t="str">
        <f>IF(AS108="","",VLOOKUP(AS108,'【記載例】（ユニット型）シフト記号表'!$C$5:$W$46,21,FALSE))</f>
        <v/>
      </c>
      <c r="AT109" s="196" t="str">
        <f>IF(AT108="","",VLOOKUP(AT108,'【記載例】（ユニット型）シフト記号表'!$C$5:$W$46,21,FALSE))</f>
        <v/>
      </c>
      <c r="AU109" s="220" t="str">
        <f>IF(AU108="","",VLOOKUP(AU108,'【記載例】（ユニット型）シフト記号表'!$C$5:$W$46,21,FALSE))</f>
        <v/>
      </c>
      <c r="AV109" s="187" t="str">
        <f>IF(AV108="","",VLOOKUP(AV108,'【記載例】（ユニット型）シフト記号表'!$C$5:$W$46,21,FALSE))</f>
        <v/>
      </c>
      <c r="AW109" s="196" t="str">
        <f>IF(AW108="","",VLOOKUP(AW108,'【記載例】（ユニット型）シフト記号表'!$C$5:$W$46,21,FALSE))</f>
        <v/>
      </c>
      <c r="AX109" s="196" t="str">
        <f>IF(AX108="","",VLOOKUP(AX108,'【記載例】（ユニット型）シフト記号表'!$C$5:$W$46,21,FALSE))</f>
        <v/>
      </c>
      <c r="AY109" s="196" t="str">
        <f>IF(AY108="","",VLOOKUP(AY108,'【記載例】（ユニット型）シフト記号表'!$C$5:$W$46,21,FALSE))</f>
        <v/>
      </c>
      <c r="AZ109" s="196" t="str">
        <f>IF(AZ108="","",VLOOKUP(AZ108,'【記載例】（ユニット型）シフト記号表'!$C$5:$W$46,21,FALSE))</f>
        <v/>
      </c>
      <c r="BA109" s="196" t="str">
        <f>IF(BA108="","",VLOOKUP(BA108,'【記載例】（ユニット型）シフト記号表'!$C$5:$W$46,21,FALSE))</f>
        <v/>
      </c>
      <c r="BB109" s="220" t="str">
        <f>IF(BB108="","",VLOOKUP(BB108,'【記載例】（ユニット型）シフト記号表'!$C$5:$W$46,21,FALSE))</f>
        <v/>
      </c>
      <c r="BC109" s="187" t="str">
        <f>IF(BC108="","",VLOOKUP(BC108,'【記載例】（ユニット型）シフト記号表'!$C$5:$W$46,21,FALSE))</f>
        <v/>
      </c>
      <c r="BD109" s="196" t="str">
        <f>IF(BD108="","",VLOOKUP(BD108,'【記載例】（ユニット型）シフト記号表'!$C$5:$W$46,21,FALSE))</f>
        <v/>
      </c>
      <c r="BE109" s="244" t="str">
        <f>IF(BE108="","",VLOOKUP(BE108,'【記載例】（ユニット型）シフト記号表'!$C$5:$W$46,21,FALSE))</f>
        <v/>
      </c>
      <c r="BF109" s="253">
        <f>IF($BI$3="計画",SUM(AA109:BB109),IF($BI$3="実績",SUM(AA109:BE109),""))</f>
        <v>0</v>
      </c>
      <c r="BG109" s="258"/>
      <c r="BH109" s="437">
        <f>IF($BI$3="計画",BF109/4,IF($BI$3="実績",(BF109/($P$10/7)),""))</f>
        <v>0</v>
      </c>
      <c r="BI109" s="443"/>
      <c r="BJ109" s="449"/>
      <c r="BK109" s="129"/>
      <c r="BL109" s="129"/>
      <c r="BM109" s="129"/>
      <c r="BN109" s="456"/>
    </row>
    <row r="110" spans="2:66" ht="20.25" customHeight="1">
      <c r="B110" s="11"/>
      <c r="C110" s="316"/>
      <c r="D110" s="323"/>
      <c r="E110" s="327"/>
      <c r="F110" s="333"/>
      <c r="G110" s="374"/>
      <c r="H110" s="379"/>
      <c r="I110" s="384">
        <f>G109</f>
        <v>0</v>
      </c>
      <c r="J110" s="379"/>
      <c r="K110" s="384">
        <f>M109</f>
        <v>0</v>
      </c>
      <c r="L110" s="379"/>
      <c r="M110" s="392"/>
      <c r="N110" s="397"/>
      <c r="O110" s="384"/>
      <c r="P110" s="402"/>
      <c r="Q110" s="402"/>
      <c r="R110" s="379"/>
      <c r="S110" s="407"/>
      <c r="T110" s="410"/>
      <c r="U110" s="132"/>
      <c r="V110" s="137" t="s">
        <v>162</v>
      </c>
      <c r="W110" s="150"/>
      <c r="X110" s="150"/>
      <c r="Y110" s="163"/>
      <c r="Z110" s="179"/>
      <c r="AA110" s="188" t="str">
        <f>IF(AA108="","",VLOOKUP(AA108,'【記載例】（ユニット型）シフト記号表'!$C$5:$Y$46,23,FALSE))</f>
        <v/>
      </c>
      <c r="AB110" s="197" t="str">
        <f>IF(AB108="","",VLOOKUP(AB108,'【記載例】（ユニット型）シフト記号表'!$C$5:$Y$46,23,FALSE))</f>
        <v/>
      </c>
      <c r="AC110" s="197" t="str">
        <f>IF(AC108="","",VLOOKUP(AC108,'【記載例】（ユニット型）シフト記号表'!$C$5:$Y$46,23,FALSE))</f>
        <v/>
      </c>
      <c r="AD110" s="197" t="str">
        <f>IF(AD108="","",VLOOKUP(AD108,'【記載例】（ユニット型）シフト記号表'!$C$5:$Y$46,23,FALSE))</f>
        <v/>
      </c>
      <c r="AE110" s="197" t="str">
        <f>IF(AE108="","",VLOOKUP(AE108,'【記載例】（ユニット型）シフト記号表'!$C$5:$Y$46,23,FALSE))</f>
        <v/>
      </c>
      <c r="AF110" s="197" t="str">
        <f>IF(AF108="","",VLOOKUP(AF108,'【記載例】（ユニット型）シフト記号表'!$C$5:$Y$46,23,FALSE))</f>
        <v/>
      </c>
      <c r="AG110" s="221" t="str">
        <f>IF(AG108="","",VLOOKUP(AG108,'【記載例】（ユニット型）シフト記号表'!$C$5:$Y$46,23,FALSE))</f>
        <v/>
      </c>
      <c r="AH110" s="188" t="str">
        <f>IF(AH108="","",VLOOKUP(AH108,'【記載例】（ユニット型）シフト記号表'!$C$5:$Y$46,23,FALSE))</f>
        <v/>
      </c>
      <c r="AI110" s="197" t="str">
        <f>IF(AI108="","",VLOOKUP(AI108,'【記載例】（ユニット型）シフト記号表'!$C$5:$Y$46,23,FALSE))</f>
        <v/>
      </c>
      <c r="AJ110" s="197" t="str">
        <f>IF(AJ108="","",VLOOKUP(AJ108,'【記載例】（ユニット型）シフト記号表'!$C$5:$Y$46,23,FALSE))</f>
        <v/>
      </c>
      <c r="AK110" s="197" t="str">
        <f>IF(AK108="","",VLOOKUP(AK108,'【記載例】（ユニット型）シフト記号表'!$C$5:$Y$46,23,FALSE))</f>
        <v/>
      </c>
      <c r="AL110" s="197" t="str">
        <f>IF(AL108="","",VLOOKUP(AL108,'【記載例】（ユニット型）シフト記号表'!$C$5:$Y$46,23,FALSE))</f>
        <v/>
      </c>
      <c r="AM110" s="197" t="str">
        <f>IF(AM108="","",VLOOKUP(AM108,'【記載例】（ユニット型）シフト記号表'!$C$5:$Y$46,23,FALSE))</f>
        <v/>
      </c>
      <c r="AN110" s="221" t="str">
        <f>IF(AN108="","",VLOOKUP(AN108,'【記載例】（ユニット型）シフト記号表'!$C$5:$Y$46,23,FALSE))</f>
        <v/>
      </c>
      <c r="AO110" s="188" t="str">
        <f>IF(AO108="","",VLOOKUP(AO108,'【記載例】（ユニット型）シフト記号表'!$C$5:$Y$46,23,FALSE))</f>
        <v/>
      </c>
      <c r="AP110" s="197" t="str">
        <f>IF(AP108="","",VLOOKUP(AP108,'【記載例】（ユニット型）シフト記号表'!$C$5:$Y$46,23,FALSE))</f>
        <v/>
      </c>
      <c r="AQ110" s="197" t="str">
        <f>IF(AQ108="","",VLOOKUP(AQ108,'【記載例】（ユニット型）シフト記号表'!$C$5:$Y$46,23,FALSE))</f>
        <v/>
      </c>
      <c r="AR110" s="197" t="str">
        <f>IF(AR108="","",VLOOKUP(AR108,'【記載例】（ユニット型）シフト記号表'!$C$5:$Y$46,23,FALSE))</f>
        <v/>
      </c>
      <c r="AS110" s="197" t="str">
        <f>IF(AS108="","",VLOOKUP(AS108,'【記載例】（ユニット型）シフト記号表'!$C$5:$Y$46,23,FALSE))</f>
        <v/>
      </c>
      <c r="AT110" s="197" t="str">
        <f>IF(AT108="","",VLOOKUP(AT108,'【記載例】（ユニット型）シフト記号表'!$C$5:$Y$46,23,FALSE))</f>
        <v/>
      </c>
      <c r="AU110" s="221" t="str">
        <f>IF(AU108="","",VLOOKUP(AU108,'【記載例】（ユニット型）シフト記号表'!$C$5:$Y$46,23,FALSE))</f>
        <v/>
      </c>
      <c r="AV110" s="188" t="str">
        <f>IF(AV108="","",VLOOKUP(AV108,'【記載例】（ユニット型）シフト記号表'!$C$5:$Y$46,23,FALSE))</f>
        <v/>
      </c>
      <c r="AW110" s="197" t="str">
        <f>IF(AW108="","",VLOOKUP(AW108,'【記載例】（ユニット型）シフト記号表'!$C$5:$Y$46,23,FALSE))</f>
        <v/>
      </c>
      <c r="AX110" s="197" t="str">
        <f>IF(AX108="","",VLOOKUP(AX108,'【記載例】（ユニット型）シフト記号表'!$C$5:$Y$46,23,FALSE))</f>
        <v/>
      </c>
      <c r="AY110" s="197" t="str">
        <f>IF(AY108="","",VLOOKUP(AY108,'【記載例】（ユニット型）シフト記号表'!$C$5:$Y$46,23,FALSE))</f>
        <v/>
      </c>
      <c r="AZ110" s="197" t="str">
        <f>IF(AZ108="","",VLOOKUP(AZ108,'【記載例】（ユニット型）シフト記号表'!$C$5:$Y$46,23,FALSE))</f>
        <v/>
      </c>
      <c r="BA110" s="197" t="str">
        <f>IF(BA108="","",VLOOKUP(BA108,'【記載例】（ユニット型）シフト記号表'!$C$5:$Y$46,23,FALSE))</f>
        <v/>
      </c>
      <c r="BB110" s="221" t="str">
        <f>IF(BB108="","",VLOOKUP(BB108,'【記載例】（ユニット型）シフト記号表'!$C$5:$Y$46,23,FALSE))</f>
        <v/>
      </c>
      <c r="BC110" s="188" t="str">
        <f>IF(BC108="","",VLOOKUP(BC108,'【記載例】（ユニット型）シフト記号表'!$C$5:$Y$46,23,FALSE))</f>
        <v/>
      </c>
      <c r="BD110" s="197" t="str">
        <f>IF(BD108="","",VLOOKUP(BD108,'【記載例】（ユニット型）シフト記号表'!$C$5:$Y$46,23,FALSE))</f>
        <v/>
      </c>
      <c r="BE110" s="245" t="str">
        <f>IF(BE108="","",VLOOKUP(BE108,'【記載例】（ユニット型）シフト記号表'!$C$5:$Y$46,23,FALSE))</f>
        <v/>
      </c>
      <c r="BF110" s="254">
        <f>IF($BI$3="計画",SUM(AA110:BB110),IF($BI$3="実績",SUM(AA110:BE110),""))</f>
        <v>0</v>
      </c>
      <c r="BG110" s="259"/>
      <c r="BH110" s="438">
        <f>IF($BI$3="計画",BF110/4,IF($BI$3="実績",(BF110/($P$10/7)),""))</f>
        <v>0</v>
      </c>
      <c r="BI110" s="444"/>
      <c r="BJ110" s="450"/>
      <c r="BK110" s="410"/>
      <c r="BL110" s="410"/>
      <c r="BM110" s="410"/>
      <c r="BN110" s="457"/>
    </row>
    <row r="111" spans="2:66" ht="20.25" customHeight="1">
      <c r="B111" s="369"/>
      <c r="C111" s="317"/>
      <c r="D111" s="324"/>
      <c r="E111" s="327"/>
      <c r="F111" s="333"/>
      <c r="G111" s="373"/>
      <c r="H111" s="378"/>
      <c r="I111" s="383"/>
      <c r="J111" s="388"/>
      <c r="K111" s="383"/>
      <c r="L111" s="388"/>
      <c r="M111" s="393"/>
      <c r="N111" s="398"/>
      <c r="O111" s="383"/>
      <c r="P111" s="401"/>
      <c r="Q111" s="401"/>
      <c r="R111" s="378"/>
      <c r="S111" s="408"/>
      <c r="T111" s="411"/>
      <c r="U111" s="130"/>
      <c r="V111" s="138" t="s">
        <v>44</v>
      </c>
      <c r="W111" s="148"/>
      <c r="X111" s="148"/>
      <c r="Y111" s="161"/>
      <c r="Z111" s="178"/>
      <c r="AA111" s="419"/>
      <c r="AB111" s="422"/>
      <c r="AC111" s="422"/>
      <c r="AD111" s="422"/>
      <c r="AE111" s="422"/>
      <c r="AF111" s="422"/>
      <c r="AG111" s="429"/>
      <c r="AH111" s="419"/>
      <c r="AI111" s="422"/>
      <c r="AJ111" s="422"/>
      <c r="AK111" s="422"/>
      <c r="AL111" s="422"/>
      <c r="AM111" s="422"/>
      <c r="AN111" s="429"/>
      <c r="AO111" s="419"/>
      <c r="AP111" s="422"/>
      <c r="AQ111" s="422"/>
      <c r="AR111" s="422"/>
      <c r="AS111" s="422"/>
      <c r="AT111" s="422"/>
      <c r="AU111" s="429"/>
      <c r="AV111" s="419"/>
      <c r="AW111" s="422"/>
      <c r="AX111" s="422"/>
      <c r="AY111" s="422"/>
      <c r="AZ111" s="422"/>
      <c r="BA111" s="422"/>
      <c r="BB111" s="429"/>
      <c r="BC111" s="419"/>
      <c r="BD111" s="422"/>
      <c r="BE111" s="435"/>
      <c r="BF111" s="255"/>
      <c r="BG111" s="260"/>
      <c r="BH111" s="439"/>
      <c r="BI111" s="445"/>
      <c r="BJ111" s="451"/>
      <c r="BK111" s="411"/>
      <c r="BL111" s="411"/>
      <c r="BM111" s="411"/>
      <c r="BN111" s="458"/>
    </row>
    <row r="112" spans="2:66" ht="20.25" customHeight="1">
      <c r="B112" s="10">
        <f>B109+1</f>
        <v>32</v>
      </c>
      <c r="C112" s="316"/>
      <c r="D112" s="323"/>
      <c r="E112" s="327"/>
      <c r="F112" s="333"/>
      <c r="G112" s="373"/>
      <c r="H112" s="378"/>
      <c r="I112" s="383"/>
      <c r="J112" s="388"/>
      <c r="K112" s="383"/>
      <c r="L112" s="388"/>
      <c r="M112" s="391"/>
      <c r="N112" s="396"/>
      <c r="O112" s="383"/>
      <c r="P112" s="401"/>
      <c r="Q112" s="401"/>
      <c r="R112" s="378"/>
      <c r="S112" s="406"/>
      <c r="T112" s="129"/>
      <c r="U112" s="131"/>
      <c r="V112" s="136" t="s">
        <v>121</v>
      </c>
      <c r="W112" s="145"/>
      <c r="X112" s="145"/>
      <c r="Y112" s="158"/>
      <c r="Z112" s="173"/>
      <c r="AA112" s="187" t="str">
        <f>IF(AA111="","",VLOOKUP(AA111,'【記載例】（ユニット型）シフト記号表'!$C$5:$W$46,21,FALSE))</f>
        <v/>
      </c>
      <c r="AB112" s="196" t="str">
        <f>IF(AB111="","",VLOOKUP(AB111,'【記載例】（ユニット型）シフト記号表'!$C$5:$W$46,21,FALSE))</f>
        <v/>
      </c>
      <c r="AC112" s="196" t="str">
        <f>IF(AC111="","",VLOOKUP(AC111,'【記載例】（ユニット型）シフト記号表'!$C$5:$W$46,21,FALSE))</f>
        <v/>
      </c>
      <c r="AD112" s="196" t="str">
        <f>IF(AD111="","",VLOOKUP(AD111,'【記載例】（ユニット型）シフト記号表'!$C$5:$W$46,21,FALSE))</f>
        <v/>
      </c>
      <c r="AE112" s="196" t="str">
        <f>IF(AE111="","",VLOOKUP(AE111,'【記載例】（ユニット型）シフト記号表'!$C$5:$W$46,21,FALSE))</f>
        <v/>
      </c>
      <c r="AF112" s="196" t="str">
        <f>IF(AF111="","",VLOOKUP(AF111,'【記載例】（ユニット型）シフト記号表'!$C$5:$W$46,21,FALSE))</f>
        <v/>
      </c>
      <c r="AG112" s="220" t="str">
        <f>IF(AG111="","",VLOOKUP(AG111,'【記載例】（ユニット型）シフト記号表'!$C$5:$W$46,21,FALSE))</f>
        <v/>
      </c>
      <c r="AH112" s="187" t="str">
        <f>IF(AH111="","",VLOOKUP(AH111,'【記載例】（ユニット型）シフト記号表'!$C$5:$W$46,21,FALSE))</f>
        <v/>
      </c>
      <c r="AI112" s="196" t="str">
        <f>IF(AI111="","",VLOOKUP(AI111,'【記載例】（ユニット型）シフト記号表'!$C$5:$W$46,21,FALSE))</f>
        <v/>
      </c>
      <c r="AJ112" s="196" t="str">
        <f>IF(AJ111="","",VLOOKUP(AJ111,'【記載例】（ユニット型）シフト記号表'!$C$5:$W$46,21,FALSE))</f>
        <v/>
      </c>
      <c r="AK112" s="196" t="str">
        <f>IF(AK111="","",VLOOKUP(AK111,'【記載例】（ユニット型）シフト記号表'!$C$5:$W$46,21,FALSE))</f>
        <v/>
      </c>
      <c r="AL112" s="196" t="str">
        <f>IF(AL111="","",VLOOKUP(AL111,'【記載例】（ユニット型）シフト記号表'!$C$5:$W$46,21,FALSE))</f>
        <v/>
      </c>
      <c r="AM112" s="196" t="str">
        <f>IF(AM111="","",VLOOKUP(AM111,'【記載例】（ユニット型）シフト記号表'!$C$5:$W$46,21,FALSE))</f>
        <v/>
      </c>
      <c r="AN112" s="220" t="str">
        <f>IF(AN111="","",VLOOKUP(AN111,'【記載例】（ユニット型）シフト記号表'!$C$5:$W$46,21,FALSE))</f>
        <v/>
      </c>
      <c r="AO112" s="187" t="str">
        <f>IF(AO111="","",VLOOKUP(AO111,'【記載例】（ユニット型）シフト記号表'!$C$5:$W$46,21,FALSE))</f>
        <v/>
      </c>
      <c r="AP112" s="196" t="str">
        <f>IF(AP111="","",VLOOKUP(AP111,'【記載例】（ユニット型）シフト記号表'!$C$5:$W$46,21,FALSE))</f>
        <v/>
      </c>
      <c r="AQ112" s="196" t="str">
        <f>IF(AQ111="","",VLOOKUP(AQ111,'【記載例】（ユニット型）シフト記号表'!$C$5:$W$46,21,FALSE))</f>
        <v/>
      </c>
      <c r="AR112" s="196" t="str">
        <f>IF(AR111="","",VLOOKUP(AR111,'【記載例】（ユニット型）シフト記号表'!$C$5:$W$46,21,FALSE))</f>
        <v/>
      </c>
      <c r="AS112" s="196" t="str">
        <f>IF(AS111="","",VLOOKUP(AS111,'【記載例】（ユニット型）シフト記号表'!$C$5:$W$46,21,FALSE))</f>
        <v/>
      </c>
      <c r="AT112" s="196" t="str">
        <f>IF(AT111="","",VLOOKUP(AT111,'【記載例】（ユニット型）シフト記号表'!$C$5:$W$46,21,FALSE))</f>
        <v/>
      </c>
      <c r="AU112" s="220" t="str">
        <f>IF(AU111="","",VLOOKUP(AU111,'【記載例】（ユニット型）シフト記号表'!$C$5:$W$46,21,FALSE))</f>
        <v/>
      </c>
      <c r="AV112" s="187" t="str">
        <f>IF(AV111="","",VLOOKUP(AV111,'【記載例】（ユニット型）シフト記号表'!$C$5:$W$46,21,FALSE))</f>
        <v/>
      </c>
      <c r="AW112" s="196" t="str">
        <f>IF(AW111="","",VLOOKUP(AW111,'【記載例】（ユニット型）シフト記号表'!$C$5:$W$46,21,FALSE))</f>
        <v/>
      </c>
      <c r="AX112" s="196" t="str">
        <f>IF(AX111="","",VLOOKUP(AX111,'【記載例】（ユニット型）シフト記号表'!$C$5:$W$46,21,FALSE))</f>
        <v/>
      </c>
      <c r="AY112" s="196" t="str">
        <f>IF(AY111="","",VLOOKUP(AY111,'【記載例】（ユニット型）シフト記号表'!$C$5:$W$46,21,FALSE))</f>
        <v/>
      </c>
      <c r="AZ112" s="196" t="str">
        <f>IF(AZ111="","",VLOOKUP(AZ111,'【記載例】（ユニット型）シフト記号表'!$C$5:$W$46,21,FALSE))</f>
        <v/>
      </c>
      <c r="BA112" s="196" t="str">
        <f>IF(BA111="","",VLOOKUP(BA111,'【記載例】（ユニット型）シフト記号表'!$C$5:$W$46,21,FALSE))</f>
        <v/>
      </c>
      <c r="BB112" s="220" t="str">
        <f>IF(BB111="","",VLOOKUP(BB111,'【記載例】（ユニット型）シフト記号表'!$C$5:$W$46,21,FALSE))</f>
        <v/>
      </c>
      <c r="BC112" s="187" t="str">
        <f>IF(BC111="","",VLOOKUP(BC111,'【記載例】（ユニット型）シフト記号表'!$C$5:$W$46,21,FALSE))</f>
        <v/>
      </c>
      <c r="BD112" s="196" t="str">
        <f>IF(BD111="","",VLOOKUP(BD111,'【記載例】（ユニット型）シフト記号表'!$C$5:$W$46,21,FALSE))</f>
        <v/>
      </c>
      <c r="BE112" s="244" t="str">
        <f>IF(BE111="","",VLOOKUP(BE111,'【記載例】（ユニット型）シフト記号表'!$C$5:$W$46,21,FALSE))</f>
        <v/>
      </c>
      <c r="BF112" s="253">
        <f>IF($BI$3="計画",SUM(AA112:BB112),IF($BI$3="実績",SUM(AA112:BE112),""))</f>
        <v>0</v>
      </c>
      <c r="BG112" s="258"/>
      <c r="BH112" s="437">
        <f>IF($BI$3="計画",BF112/4,IF($BI$3="実績",(BF112/($P$10/7)),""))</f>
        <v>0</v>
      </c>
      <c r="BI112" s="443"/>
      <c r="BJ112" s="449"/>
      <c r="BK112" s="129"/>
      <c r="BL112" s="129"/>
      <c r="BM112" s="129"/>
      <c r="BN112" s="456"/>
    </row>
    <row r="113" spans="2:66" ht="20.25" customHeight="1">
      <c r="B113" s="11"/>
      <c r="C113" s="316"/>
      <c r="D113" s="323"/>
      <c r="E113" s="327"/>
      <c r="F113" s="333"/>
      <c r="G113" s="374"/>
      <c r="H113" s="379"/>
      <c r="I113" s="384">
        <f>G112</f>
        <v>0</v>
      </c>
      <c r="J113" s="379"/>
      <c r="K113" s="384">
        <f>M112</f>
        <v>0</v>
      </c>
      <c r="L113" s="379"/>
      <c r="M113" s="392"/>
      <c r="N113" s="397"/>
      <c r="O113" s="384"/>
      <c r="P113" s="402"/>
      <c r="Q113" s="402"/>
      <c r="R113" s="379"/>
      <c r="S113" s="407"/>
      <c r="T113" s="410"/>
      <c r="U113" s="132"/>
      <c r="V113" s="137" t="s">
        <v>162</v>
      </c>
      <c r="W113" s="150"/>
      <c r="X113" s="150"/>
      <c r="Y113" s="163"/>
      <c r="Z113" s="179"/>
      <c r="AA113" s="188" t="str">
        <f>IF(AA111="","",VLOOKUP(AA111,'【記載例】（ユニット型）シフト記号表'!$C$5:$Y$46,23,FALSE))</f>
        <v/>
      </c>
      <c r="AB113" s="197" t="str">
        <f>IF(AB111="","",VLOOKUP(AB111,'【記載例】（ユニット型）シフト記号表'!$C$5:$Y$46,23,FALSE))</f>
        <v/>
      </c>
      <c r="AC113" s="197" t="str">
        <f>IF(AC111="","",VLOOKUP(AC111,'【記載例】（ユニット型）シフト記号表'!$C$5:$Y$46,23,FALSE))</f>
        <v/>
      </c>
      <c r="AD113" s="197" t="str">
        <f>IF(AD111="","",VLOOKUP(AD111,'【記載例】（ユニット型）シフト記号表'!$C$5:$Y$46,23,FALSE))</f>
        <v/>
      </c>
      <c r="AE113" s="197" t="str">
        <f>IF(AE111="","",VLOOKUP(AE111,'【記載例】（ユニット型）シフト記号表'!$C$5:$Y$46,23,FALSE))</f>
        <v/>
      </c>
      <c r="AF113" s="197" t="str">
        <f>IF(AF111="","",VLOOKUP(AF111,'【記載例】（ユニット型）シフト記号表'!$C$5:$Y$46,23,FALSE))</f>
        <v/>
      </c>
      <c r="AG113" s="221" t="str">
        <f>IF(AG111="","",VLOOKUP(AG111,'【記載例】（ユニット型）シフト記号表'!$C$5:$Y$46,23,FALSE))</f>
        <v/>
      </c>
      <c r="AH113" s="188" t="str">
        <f>IF(AH111="","",VLOOKUP(AH111,'【記載例】（ユニット型）シフト記号表'!$C$5:$Y$46,23,FALSE))</f>
        <v/>
      </c>
      <c r="AI113" s="197" t="str">
        <f>IF(AI111="","",VLOOKUP(AI111,'【記載例】（ユニット型）シフト記号表'!$C$5:$Y$46,23,FALSE))</f>
        <v/>
      </c>
      <c r="AJ113" s="197" t="str">
        <f>IF(AJ111="","",VLOOKUP(AJ111,'【記載例】（ユニット型）シフト記号表'!$C$5:$Y$46,23,FALSE))</f>
        <v/>
      </c>
      <c r="AK113" s="197" t="str">
        <f>IF(AK111="","",VLOOKUP(AK111,'【記載例】（ユニット型）シフト記号表'!$C$5:$Y$46,23,FALSE))</f>
        <v/>
      </c>
      <c r="AL113" s="197" t="str">
        <f>IF(AL111="","",VLOOKUP(AL111,'【記載例】（ユニット型）シフト記号表'!$C$5:$Y$46,23,FALSE))</f>
        <v/>
      </c>
      <c r="AM113" s="197" t="str">
        <f>IF(AM111="","",VLOOKUP(AM111,'【記載例】（ユニット型）シフト記号表'!$C$5:$Y$46,23,FALSE))</f>
        <v/>
      </c>
      <c r="AN113" s="221" t="str">
        <f>IF(AN111="","",VLOOKUP(AN111,'【記載例】（ユニット型）シフト記号表'!$C$5:$Y$46,23,FALSE))</f>
        <v/>
      </c>
      <c r="AO113" s="188" t="str">
        <f>IF(AO111="","",VLOOKUP(AO111,'【記載例】（ユニット型）シフト記号表'!$C$5:$Y$46,23,FALSE))</f>
        <v/>
      </c>
      <c r="AP113" s="197" t="str">
        <f>IF(AP111="","",VLOOKUP(AP111,'【記載例】（ユニット型）シフト記号表'!$C$5:$Y$46,23,FALSE))</f>
        <v/>
      </c>
      <c r="AQ113" s="197" t="str">
        <f>IF(AQ111="","",VLOOKUP(AQ111,'【記載例】（ユニット型）シフト記号表'!$C$5:$Y$46,23,FALSE))</f>
        <v/>
      </c>
      <c r="AR113" s="197" t="str">
        <f>IF(AR111="","",VLOOKUP(AR111,'【記載例】（ユニット型）シフト記号表'!$C$5:$Y$46,23,FALSE))</f>
        <v/>
      </c>
      <c r="AS113" s="197" t="str">
        <f>IF(AS111="","",VLOOKUP(AS111,'【記載例】（ユニット型）シフト記号表'!$C$5:$Y$46,23,FALSE))</f>
        <v/>
      </c>
      <c r="AT113" s="197" t="str">
        <f>IF(AT111="","",VLOOKUP(AT111,'【記載例】（ユニット型）シフト記号表'!$C$5:$Y$46,23,FALSE))</f>
        <v/>
      </c>
      <c r="AU113" s="221" t="str">
        <f>IF(AU111="","",VLOOKUP(AU111,'【記載例】（ユニット型）シフト記号表'!$C$5:$Y$46,23,FALSE))</f>
        <v/>
      </c>
      <c r="AV113" s="188" t="str">
        <f>IF(AV111="","",VLOOKUP(AV111,'【記載例】（ユニット型）シフト記号表'!$C$5:$Y$46,23,FALSE))</f>
        <v/>
      </c>
      <c r="AW113" s="197" t="str">
        <f>IF(AW111="","",VLOOKUP(AW111,'【記載例】（ユニット型）シフト記号表'!$C$5:$Y$46,23,FALSE))</f>
        <v/>
      </c>
      <c r="AX113" s="197" t="str">
        <f>IF(AX111="","",VLOOKUP(AX111,'【記載例】（ユニット型）シフト記号表'!$C$5:$Y$46,23,FALSE))</f>
        <v/>
      </c>
      <c r="AY113" s="197" t="str">
        <f>IF(AY111="","",VLOOKUP(AY111,'【記載例】（ユニット型）シフト記号表'!$C$5:$Y$46,23,FALSE))</f>
        <v/>
      </c>
      <c r="AZ113" s="197" t="str">
        <f>IF(AZ111="","",VLOOKUP(AZ111,'【記載例】（ユニット型）シフト記号表'!$C$5:$Y$46,23,FALSE))</f>
        <v/>
      </c>
      <c r="BA113" s="197" t="str">
        <f>IF(BA111="","",VLOOKUP(BA111,'【記載例】（ユニット型）シフト記号表'!$C$5:$Y$46,23,FALSE))</f>
        <v/>
      </c>
      <c r="BB113" s="221" t="str">
        <f>IF(BB111="","",VLOOKUP(BB111,'【記載例】（ユニット型）シフト記号表'!$C$5:$Y$46,23,FALSE))</f>
        <v/>
      </c>
      <c r="BC113" s="188" t="str">
        <f>IF(BC111="","",VLOOKUP(BC111,'【記載例】（ユニット型）シフト記号表'!$C$5:$Y$46,23,FALSE))</f>
        <v/>
      </c>
      <c r="BD113" s="197" t="str">
        <f>IF(BD111="","",VLOOKUP(BD111,'【記載例】（ユニット型）シフト記号表'!$C$5:$Y$46,23,FALSE))</f>
        <v/>
      </c>
      <c r="BE113" s="245" t="str">
        <f>IF(BE111="","",VLOOKUP(BE111,'【記載例】（ユニット型）シフト記号表'!$C$5:$Y$46,23,FALSE))</f>
        <v/>
      </c>
      <c r="BF113" s="254">
        <f>IF($BI$3="計画",SUM(AA113:BB113),IF($BI$3="実績",SUM(AA113:BE113),""))</f>
        <v>0</v>
      </c>
      <c r="BG113" s="259"/>
      <c r="BH113" s="438">
        <f>IF($BI$3="計画",BF113/4,IF($BI$3="実績",(BF113/($P$10/7)),""))</f>
        <v>0</v>
      </c>
      <c r="BI113" s="444"/>
      <c r="BJ113" s="450"/>
      <c r="BK113" s="410"/>
      <c r="BL113" s="410"/>
      <c r="BM113" s="410"/>
      <c r="BN113" s="457"/>
    </row>
    <row r="114" spans="2:66" ht="20.25" customHeight="1">
      <c r="B114" s="369"/>
      <c r="C114" s="317"/>
      <c r="D114" s="324"/>
      <c r="E114" s="327"/>
      <c r="F114" s="333"/>
      <c r="G114" s="373"/>
      <c r="H114" s="378"/>
      <c r="I114" s="383"/>
      <c r="J114" s="388"/>
      <c r="K114" s="383"/>
      <c r="L114" s="388"/>
      <c r="M114" s="393"/>
      <c r="N114" s="398"/>
      <c r="O114" s="383"/>
      <c r="P114" s="401"/>
      <c r="Q114" s="401"/>
      <c r="R114" s="378"/>
      <c r="S114" s="408"/>
      <c r="T114" s="411"/>
      <c r="U114" s="130"/>
      <c r="V114" s="138" t="s">
        <v>44</v>
      </c>
      <c r="W114" s="148"/>
      <c r="X114" s="148"/>
      <c r="Y114" s="161"/>
      <c r="Z114" s="178"/>
      <c r="AA114" s="419"/>
      <c r="AB114" s="422"/>
      <c r="AC114" s="422"/>
      <c r="AD114" s="422"/>
      <c r="AE114" s="422"/>
      <c r="AF114" s="422"/>
      <c r="AG114" s="429"/>
      <c r="AH114" s="419"/>
      <c r="AI114" s="422"/>
      <c r="AJ114" s="422"/>
      <c r="AK114" s="422"/>
      <c r="AL114" s="422"/>
      <c r="AM114" s="422"/>
      <c r="AN114" s="429"/>
      <c r="AO114" s="419"/>
      <c r="AP114" s="422"/>
      <c r="AQ114" s="422"/>
      <c r="AR114" s="422"/>
      <c r="AS114" s="422"/>
      <c r="AT114" s="422"/>
      <c r="AU114" s="429"/>
      <c r="AV114" s="419"/>
      <c r="AW114" s="422"/>
      <c r="AX114" s="422"/>
      <c r="AY114" s="422"/>
      <c r="AZ114" s="422"/>
      <c r="BA114" s="422"/>
      <c r="BB114" s="429"/>
      <c r="BC114" s="419"/>
      <c r="BD114" s="422"/>
      <c r="BE114" s="435"/>
      <c r="BF114" s="255"/>
      <c r="BG114" s="260"/>
      <c r="BH114" s="439"/>
      <c r="BI114" s="445"/>
      <c r="BJ114" s="451"/>
      <c r="BK114" s="411"/>
      <c r="BL114" s="411"/>
      <c r="BM114" s="411"/>
      <c r="BN114" s="458"/>
    </row>
    <row r="115" spans="2:66" ht="20.25" customHeight="1">
      <c r="B115" s="10">
        <f>B112+1</f>
        <v>33</v>
      </c>
      <c r="C115" s="316"/>
      <c r="D115" s="323"/>
      <c r="E115" s="327"/>
      <c r="F115" s="333"/>
      <c r="G115" s="373"/>
      <c r="H115" s="378"/>
      <c r="I115" s="383"/>
      <c r="J115" s="388"/>
      <c r="K115" s="383"/>
      <c r="L115" s="388"/>
      <c r="M115" s="391"/>
      <c r="N115" s="396"/>
      <c r="O115" s="383"/>
      <c r="P115" s="401"/>
      <c r="Q115" s="401"/>
      <c r="R115" s="378"/>
      <c r="S115" s="406"/>
      <c r="T115" s="129"/>
      <c r="U115" s="131"/>
      <c r="V115" s="136" t="s">
        <v>121</v>
      </c>
      <c r="W115" s="145"/>
      <c r="X115" s="145"/>
      <c r="Y115" s="158"/>
      <c r="Z115" s="173"/>
      <c r="AA115" s="187" t="str">
        <f>IF(AA114="","",VLOOKUP(AA114,'【記載例】（ユニット型）シフト記号表'!$C$5:$W$46,21,FALSE))</f>
        <v/>
      </c>
      <c r="AB115" s="196" t="str">
        <f>IF(AB114="","",VLOOKUP(AB114,'【記載例】（ユニット型）シフト記号表'!$C$5:$W$46,21,FALSE))</f>
        <v/>
      </c>
      <c r="AC115" s="196" t="str">
        <f>IF(AC114="","",VLOOKUP(AC114,'【記載例】（ユニット型）シフト記号表'!$C$5:$W$46,21,FALSE))</f>
        <v/>
      </c>
      <c r="AD115" s="196" t="str">
        <f>IF(AD114="","",VLOOKUP(AD114,'【記載例】（ユニット型）シフト記号表'!$C$5:$W$46,21,FALSE))</f>
        <v/>
      </c>
      <c r="AE115" s="196" t="str">
        <f>IF(AE114="","",VLOOKUP(AE114,'【記載例】（ユニット型）シフト記号表'!$C$5:$W$46,21,FALSE))</f>
        <v/>
      </c>
      <c r="AF115" s="196" t="str">
        <f>IF(AF114="","",VLOOKUP(AF114,'【記載例】（ユニット型）シフト記号表'!$C$5:$W$46,21,FALSE))</f>
        <v/>
      </c>
      <c r="AG115" s="220" t="str">
        <f>IF(AG114="","",VLOOKUP(AG114,'【記載例】（ユニット型）シフト記号表'!$C$5:$W$46,21,FALSE))</f>
        <v/>
      </c>
      <c r="AH115" s="187" t="str">
        <f>IF(AH114="","",VLOOKUP(AH114,'【記載例】（ユニット型）シフト記号表'!$C$5:$W$46,21,FALSE))</f>
        <v/>
      </c>
      <c r="AI115" s="196" t="str">
        <f>IF(AI114="","",VLOOKUP(AI114,'【記載例】（ユニット型）シフト記号表'!$C$5:$W$46,21,FALSE))</f>
        <v/>
      </c>
      <c r="AJ115" s="196" t="str">
        <f>IF(AJ114="","",VLOOKUP(AJ114,'【記載例】（ユニット型）シフト記号表'!$C$5:$W$46,21,FALSE))</f>
        <v/>
      </c>
      <c r="AK115" s="196" t="str">
        <f>IF(AK114="","",VLOOKUP(AK114,'【記載例】（ユニット型）シフト記号表'!$C$5:$W$46,21,FALSE))</f>
        <v/>
      </c>
      <c r="AL115" s="196" t="str">
        <f>IF(AL114="","",VLOOKUP(AL114,'【記載例】（ユニット型）シフト記号表'!$C$5:$W$46,21,FALSE))</f>
        <v/>
      </c>
      <c r="AM115" s="196" t="str">
        <f>IF(AM114="","",VLOOKUP(AM114,'【記載例】（ユニット型）シフト記号表'!$C$5:$W$46,21,FALSE))</f>
        <v/>
      </c>
      <c r="AN115" s="220" t="str">
        <f>IF(AN114="","",VLOOKUP(AN114,'【記載例】（ユニット型）シフト記号表'!$C$5:$W$46,21,FALSE))</f>
        <v/>
      </c>
      <c r="AO115" s="187" t="str">
        <f>IF(AO114="","",VLOOKUP(AO114,'【記載例】（ユニット型）シフト記号表'!$C$5:$W$46,21,FALSE))</f>
        <v/>
      </c>
      <c r="AP115" s="196" t="str">
        <f>IF(AP114="","",VLOOKUP(AP114,'【記載例】（ユニット型）シフト記号表'!$C$5:$W$46,21,FALSE))</f>
        <v/>
      </c>
      <c r="AQ115" s="196" t="str">
        <f>IF(AQ114="","",VLOOKUP(AQ114,'【記載例】（ユニット型）シフト記号表'!$C$5:$W$46,21,FALSE))</f>
        <v/>
      </c>
      <c r="AR115" s="196" t="str">
        <f>IF(AR114="","",VLOOKUP(AR114,'【記載例】（ユニット型）シフト記号表'!$C$5:$W$46,21,FALSE))</f>
        <v/>
      </c>
      <c r="AS115" s="196" t="str">
        <f>IF(AS114="","",VLOOKUP(AS114,'【記載例】（ユニット型）シフト記号表'!$C$5:$W$46,21,FALSE))</f>
        <v/>
      </c>
      <c r="AT115" s="196" t="str">
        <f>IF(AT114="","",VLOOKUP(AT114,'【記載例】（ユニット型）シフト記号表'!$C$5:$W$46,21,FALSE))</f>
        <v/>
      </c>
      <c r="AU115" s="220" t="str">
        <f>IF(AU114="","",VLOOKUP(AU114,'【記載例】（ユニット型）シフト記号表'!$C$5:$W$46,21,FALSE))</f>
        <v/>
      </c>
      <c r="AV115" s="187" t="str">
        <f>IF(AV114="","",VLOOKUP(AV114,'【記載例】（ユニット型）シフト記号表'!$C$5:$W$46,21,FALSE))</f>
        <v/>
      </c>
      <c r="AW115" s="196" t="str">
        <f>IF(AW114="","",VLOOKUP(AW114,'【記載例】（ユニット型）シフト記号表'!$C$5:$W$46,21,FALSE))</f>
        <v/>
      </c>
      <c r="AX115" s="196" t="str">
        <f>IF(AX114="","",VLOOKUP(AX114,'【記載例】（ユニット型）シフト記号表'!$C$5:$W$46,21,FALSE))</f>
        <v/>
      </c>
      <c r="AY115" s="196" t="str">
        <f>IF(AY114="","",VLOOKUP(AY114,'【記載例】（ユニット型）シフト記号表'!$C$5:$W$46,21,FALSE))</f>
        <v/>
      </c>
      <c r="AZ115" s="196" t="str">
        <f>IF(AZ114="","",VLOOKUP(AZ114,'【記載例】（ユニット型）シフト記号表'!$C$5:$W$46,21,FALSE))</f>
        <v/>
      </c>
      <c r="BA115" s="196" t="str">
        <f>IF(BA114="","",VLOOKUP(BA114,'【記載例】（ユニット型）シフト記号表'!$C$5:$W$46,21,FALSE))</f>
        <v/>
      </c>
      <c r="BB115" s="220" t="str">
        <f>IF(BB114="","",VLOOKUP(BB114,'【記載例】（ユニット型）シフト記号表'!$C$5:$W$46,21,FALSE))</f>
        <v/>
      </c>
      <c r="BC115" s="187" t="str">
        <f>IF(BC114="","",VLOOKUP(BC114,'【記載例】（ユニット型）シフト記号表'!$C$5:$W$46,21,FALSE))</f>
        <v/>
      </c>
      <c r="BD115" s="196" t="str">
        <f>IF(BD114="","",VLOOKUP(BD114,'【記載例】（ユニット型）シフト記号表'!$C$5:$W$46,21,FALSE))</f>
        <v/>
      </c>
      <c r="BE115" s="244" t="str">
        <f>IF(BE114="","",VLOOKUP(BE114,'【記載例】（ユニット型）シフト記号表'!$C$5:$W$46,21,FALSE))</f>
        <v/>
      </c>
      <c r="BF115" s="253">
        <f>IF($BI$3="計画",SUM(AA115:BB115),IF($BI$3="実績",SUM(AA115:BE115),""))</f>
        <v>0</v>
      </c>
      <c r="BG115" s="258"/>
      <c r="BH115" s="437">
        <f>IF($BI$3="計画",BF115/4,IF($BI$3="実績",(BF115/($P$10/7)),""))</f>
        <v>0</v>
      </c>
      <c r="BI115" s="443"/>
      <c r="BJ115" s="449"/>
      <c r="BK115" s="129"/>
      <c r="BL115" s="129"/>
      <c r="BM115" s="129"/>
      <c r="BN115" s="456"/>
    </row>
    <row r="116" spans="2:66" ht="20.25" customHeight="1">
      <c r="B116" s="11"/>
      <c r="C116" s="316"/>
      <c r="D116" s="323"/>
      <c r="E116" s="327"/>
      <c r="F116" s="333"/>
      <c r="G116" s="374"/>
      <c r="H116" s="379"/>
      <c r="I116" s="384">
        <f>G115</f>
        <v>0</v>
      </c>
      <c r="J116" s="379"/>
      <c r="K116" s="384">
        <f>M115</f>
        <v>0</v>
      </c>
      <c r="L116" s="379"/>
      <c r="M116" s="392"/>
      <c r="N116" s="397"/>
      <c r="O116" s="384"/>
      <c r="P116" s="402"/>
      <c r="Q116" s="402"/>
      <c r="R116" s="379"/>
      <c r="S116" s="407"/>
      <c r="T116" s="410"/>
      <c r="U116" s="132"/>
      <c r="V116" s="137" t="s">
        <v>162</v>
      </c>
      <c r="W116" s="150"/>
      <c r="X116" s="150"/>
      <c r="Y116" s="163"/>
      <c r="Z116" s="179"/>
      <c r="AA116" s="188" t="str">
        <f>IF(AA114="","",VLOOKUP(AA114,'【記載例】（ユニット型）シフト記号表'!$C$5:$Y$46,23,FALSE))</f>
        <v/>
      </c>
      <c r="AB116" s="197" t="str">
        <f>IF(AB114="","",VLOOKUP(AB114,'【記載例】（ユニット型）シフト記号表'!$C$5:$Y$46,23,FALSE))</f>
        <v/>
      </c>
      <c r="AC116" s="197" t="str">
        <f>IF(AC114="","",VLOOKUP(AC114,'【記載例】（ユニット型）シフト記号表'!$C$5:$Y$46,23,FALSE))</f>
        <v/>
      </c>
      <c r="AD116" s="197" t="str">
        <f>IF(AD114="","",VLOOKUP(AD114,'【記載例】（ユニット型）シフト記号表'!$C$5:$Y$46,23,FALSE))</f>
        <v/>
      </c>
      <c r="AE116" s="197" t="str">
        <f>IF(AE114="","",VLOOKUP(AE114,'【記載例】（ユニット型）シフト記号表'!$C$5:$Y$46,23,FALSE))</f>
        <v/>
      </c>
      <c r="AF116" s="197" t="str">
        <f>IF(AF114="","",VLOOKUP(AF114,'【記載例】（ユニット型）シフト記号表'!$C$5:$Y$46,23,FALSE))</f>
        <v/>
      </c>
      <c r="AG116" s="221" t="str">
        <f>IF(AG114="","",VLOOKUP(AG114,'【記載例】（ユニット型）シフト記号表'!$C$5:$Y$46,23,FALSE))</f>
        <v/>
      </c>
      <c r="AH116" s="188" t="str">
        <f>IF(AH114="","",VLOOKUP(AH114,'【記載例】（ユニット型）シフト記号表'!$C$5:$Y$46,23,FALSE))</f>
        <v/>
      </c>
      <c r="AI116" s="197" t="str">
        <f>IF(AI114="","",VLOOKUP(AI114,'【記載例】（ユニット型）シフト記号表'!$C$5:$Y$46,23,FALSE))</f>
        <v/>
      </c>
      <c r="AJ116" s="197" t="str">
        <f>IF(AJ114="","",VLOOKUP(AJ114,'【記載例】（ユニット型）シフト記号表'!$C$5:$Y$46,23,FALSE))</f>
        <v/>
      </c>
      <c r="AK116" s="197" t="str">
        <f>IF(AK114="","",VLOOKUP(AK114,'【記載例】（ユニット型）シフト記号表'!$C$5:$Y$46,23,FALSE))</f>
        <v/>
      </c>
      <c r="AL116" s="197" t="str">
        <f>IF(AL114="","",VLOOKUP(AL114,'【記載例】（ユニット型）シフト記号表'!$C$5:$Y$46,23,FALSE))</f>
        <v/>
      </c>
      <c r="AM116" s="197" t="str">
        <f>IF(AM114="","",VLOOKUP(AM114,'【記載例】（ユニット型）シフト記号表'!$C$5:$Y$46,23,FALSE))</f>
        <v/>
      </c>
      <c r="AN116" s="221" t="str">
        <f>IF(AN114="","",VLOOKUP(AN114,'【記載例】（ユニット型）シフト記号表'!$C$5:$Y$46,23,FALSE))</f>
        <v/>
      </c>
      <c r="AO116" s="188" t="str">
        <f>IF(AO114="","",VLOOKUP(AO114,'【記載例】（ユニット型）シフト記号表'!$C$5:$Y$46,23,FALSE))</f>
        <v/>
      </c>
      <c r="AP116" s="197" t="str">
        <f>IF(AP114="","",VLOOKUP(AP114,'【記載例】（ユニット型）シフト記号表'!$C$5:$Y$46,23,FALSE))</f>
        <v/>
      </c>
      <c r="AQ116" s="197" t="str">
        <f>IF(AQ114="","",VLOOKUP(AQ114,'【記載例】（ユニット型）シフト記号表'!$C$5:$Y$46,23,FALSE))</f>
        <v/>
      </c>
      <c r="AR116" s="197" t="str">
        <f>IF(AR114="","",VLOOKUP(AR114,'【記載例】（ユニット型）シフト記号表'!$C$5:$Y$46,23,FALSE))</f>
        <v/>
      </c>
      <c r="AS116" s="197" t="str">
        <f>IF(AS114="","",VLOOKUP(AS114,'【記載例】（ユニット型）シフト記号表'!$C$5:$Y$46,23,FALSE))</f>
        <v/>
      </c>
      <c r="AT116" s="197" t="str">
        <f>IF(AT114="","",VLOOKUP(AT114,'【記載例】（ユニット型）シフト記号表'!$C$5:$Y$46,23,FALSE))</f>
        <v/>
      </c>
      <c r="AU116" s="221" t="str">
        <f>IF(AU114="","",VLOOKUP(AU114,'【記載例】（ユニット型）シフト記号表'!$C$5:$Y$46,23,FALSE))</f>
        <v/>
      </c>
      <c r="AV116" s="188" t="str">
        <f>IF(AV114="","",VLOOKUP(AV114,'【記載例】（ユニット型）シフト記号表'!$C$5:$Y$46,23,FALSE))</f>
        <v/>
      </c>
      <c r="AW116" s="197" t="str">
        <f>IF(AW114="","",VLOOKUP(AW114,'【記載例】（ユニット型）シフト記号表'!$C$5:$Y$46,23,FALSE))</f>
        <v/>
      </c>
      <c r="AX116" s="197" t="str">
        <f>IF(AX114="","",VLOOKUP(AX114,'【記載例】（ユニット型）シフト記号表'!$C$5:$Y$46,23,FALSE))</f>
        <v/>
      </c>
      <c r="AY116" s="197" t="str">
        <f>IF(AY114="","",VLOOKUP(AY114,'【記載例】（ユニット型）シフト記号表'!$C$5:$Y$46,23,FALSE))</f>
        <v/>
      </c>
      <c r="AZ116" s="197" t="str">
        <f>IF(AZ114="","",VLOOKUP(AZ114,'【記載例】（ユニット型）シフト記号表'!$C$5:$Y$46,23,FALSE))</f>
        <v/>
      </c>
      <c r="BA116" s="197" t="str">
        <f>IF(BA114="","",VLOOKUP(BA114,'【記載例】（ユニット型）シフト記号表'!$C$5:$Y$46,23,FALSE))</f>
        <v/>
      </c>
      <c r="BB116" s="221" t="str">
        <f>IF(BB114="","",VLOOKUP(BB114,'【記載例】（ユニット型）シフト記号表'!$C$5:$Y$46,23,FALSE))</f>
        <v/>
      </c>
      <c r="BC116" s="188" t="str">
        <f>IF(BC114="","",VLOOKUP(BC114,'【記載例】（ユニット型）シフト記号表'!$C$5:$Y$46,23,FALSE))</f>
        <v/>
      </c>
      <c r="BD116" s="197" t="str">
        <f>IF(BD114="","",VLOOKUP(BD114,'【記載例】（ユニット型）シフト記号表'!$C$5:$Y$46,23,FALSE))</f>
        <v/>
      </c>
      <c r="BE116" s="245" t="str">
        <f>IF(BE114="","",VLOOKUP(BE114,'【記載例】（ユニット型）シフト記号表'!$C$5:$Y$46,23,FALSE))</f>
        <v/>
      </c>
      <c r="BF116" s="254">
        <f>IF($BI$3="計画",SUM(AA116:BB116),IF($BI$3="実績",SUM(AA116:BE116),""))</f>
        <v>0</v>
      </c>
      <c r="BG116" s="259"/>
      <c r="BH116" s="438">
        <f>IF($BI$3="計画",BF116/4,IF($BI$3="実績",(BF116/($P$10/7)),""))</f>
        <v>0</v>
      </c>
      <c r="BI116" s="444"/>
      <c r="BJ116" s="450"/>
      <c r="BK116" s="410"/>
      <c r="BL116" s="410"/>
      <c r="BM116" s="410"/>
      <c r="BN116" s="457"/>
    </row>
    <row r="117" spans="2:66" ht="20.25" customHeight="1">
      <c r="B117" s="369"/>
      <c r="C117" s="317"/>
      <c r="D117" s="324"/>
      <c r="E117" s="327"/>
      <c r="F117" s="333"/>
      <c r="G117" s="373"/>
      <c r="H117" s="378"/>
      <c r="I117" s="383"/>
      <c r="J117" s="388"/>
      <c r="K117" s="383"/>
      <c r="L117" s="388"/>
      <c r="M117" s="393"/>
      <c r="N117" s="398"/>
      <c r="O117" s="383"/>
      <c r="P117" s="401"/>
      <c r="Q117" s="401"/>
      <c r="R117" s="378"/>
      <c r="S117" s="408"/>
      <c r="T117" s="411"/>
      <c r="U117" s="130"/>
      <c r="V117" s="138" t="s">
        <v>44</v>
      </c>
      <c r="W117" s="148"/>
      <c r="X117" s="148"/>
      <c r="Y117" s="161"/>
      <c r="Z117" s="178"/>
      <c r="AA117" s="419"/>
      <c r="AB117" s="422"/>
      <c r="AC117" s="422"/>
      <c r="AD117" s="422"/>
      <c r="AE117" s="422"/>
      <c r="AF117" s="422"/>
      <c r="AG117" s="429"/>
      <c r="AH117" s="419"/>
      <c r="AI117" s="422"/>
      <c r="AJ117" s="422"/>
      <c r="AK117" s="422"/>
      <c r="AL117" s="422"/>
      <c r="AM117" s="422"/>
      <c r="AN117" s="429"/>
      <c r="AO117" s="419"/>
      <c r="AP117" s="422"/>
      <c r="AQ117" s="422"/>
      <c r="AR117" s="422"/>
      <c r="AS117" s="422"/>
      <c r="AT117" s="422"/>
      <c r="AU117" s="429"/>
      <c r="AV117" s="419"/>
      <c r="AW117" s="422"/>
      <c r="AX117" s="422"/>
      <c r="AY117" s="422"/>
      <c r="AZ117" s="422"/>
      <c r="BA117" s="422"/>
      <c r="BB117" s="429"/>
      <c r="BC117" s="419"/>
      <c r="BD117" s="422"/>
      <c r="BE117" s="435"/>
      <c r="BF117" s="255"/>
      <c r="BG117" s="260"/>
      <c r="BH117" s="439"/>
      <c r="BI117" s="445"/>
      <c r="BJ117" s="451"/>
      <c r="BK117" s="411"/>
      <c r="BL117" s="411"/>
      <c r="BM117" s="411"/>
      <c r="BN117" s="458"/>
    </row>
    <row r="118" spans="2:66" ht="20.25" customHeight="1">
      <c r="B118" s="10">
        <f>B115+1</f>
        <v>34</v>
      </c>
      <c r="C118" s="316"/>
      <c r="D118" s="323"/>
      <c r="E118" s="327"/>
      <c r="F118" s="333"/>
      <c r="G118" s="373"/>
      <c r="H118" s="378"/>
      <c r="I118" s="383"/>
      <c r="J118" s="388"/>
      <c r="K118" s="383"/>
      <c r="L118" s="388"/>
      <c r="M118" s="391"/>
      <c r="N118" s="396"/>
      <c r="O118" s="383"/>
      <c r="P118" s="401"/>
      <c r="Q118" s="401"/>
      <c r="R118" s="378"/>
      <c r="S118" s="406"/>
      <c r="T118" s="129"/>
      <c r="U118" s="131"/>
      <c r="V118" s="136" t="s">
        <v>121</v>
      </c>
      <c r="W118" s="145"/>
      <c r="X118" s="145"/>
      <c r="Y118" s="158"/>
      <c r="Z118" s="173"/>
      <c r="AA118" s="187" t="str">
        <f>IF(AA117="","",VLOOKUP(AA117,'【記載例】（ユニット型）シフト記号表'!$C$5:$W$46,21,FALSE))</f>
        <v/>
      </c>
      <c r="AB118" s="196" t="str">
        <f>IF(AB117="","",VLOOKUP(AB117,'【記載例】（ユニット型）シフト記号表'!$C$5:$W$46,21,FALSE))</f>
        <v/>
      </c>
      <c r="AC118" s="196" t="str">
        <f>IF(AC117="","",VLOOKUP(AC117,'【記載例】（ユニット型）シフト記号表'!$C$5:$W$46,21,FALSE))</f>
        <v/>
      </c>
      <c r="AD118" s="196" t="str">
        <f>IF(AD117="","",VLOOKUP(AD117,'【記載例】（ユニット型）シフト記号表'!$C$5:$W$46,21,FALSE))</f>
        <v/>
      </c>
      <c r="AE118" s="196" t="str">
        <f>IF(AE117="","",VLOOKUP(AE117,'【記載例】（ユニット型）シフト記号表'!$C$5:$W$46,21,FALSE))</f>
        <v/>
      </c>
      <c r="AF118" s="196" t="str">
        <f>IF(AF117="","",VLOOKUP(AF117,'【記載例】（ユニット型）シフト記号表'!$C$5:$W$46,21,FALSE))</f>
        <v/>
      </c>
      <c r="AG118" s="220" t="str">
        <f>IF(AG117="","",VLOOKUP(AG117,'【記載例】（ユニット型）シフト記号表'!$C$5:$W$46,21,FALSE))</f>
        <v/>
      </c>
      <c r="AH118" s="187" t="str">
        <f>IF(AH117="","",VLOOKUP(AH117,'【記載例】（ユニット型）シフト記号表'!$C$5:$W$46,21,FALSE))</f>
        <v/>
      </c>
      <c r="AI118" s="196" t="str">
        <f>IF(AI117="","",VLOOKUP(AI117,'【記載例】（ユニット型）シフト記号表'!$C$5:$W$46,21,FALSE))</f>
        <v/>
      </c>
      <c r="AJ118" s="196" t="str">
        <f>IF(AJ117="","",VLOOKUP(AJ117,'【記載例】（ユニット型）シフト記号表'!$C$5:$W$46,21,FALSE))</f>
        <v/>
      </c>
      <c r="AK118" s="196" t="str">
        <f>IF(AK117="","",VLOOKUP(AK117,'【記載例】（ユニット型）シフト記号表'!$C$5:$W$46,21,FALSE))</f>
        <v/>
      </c>
      <c r="AL118" s="196" t="str">
        <f>IF(AL117="","",VLOOKUP(AL117,'【記載例】（ユニット型）シフト記号表'!$C$5:$W$46,21,FALSE))</f>
        <v/>
      </c>
      <c r="AM118" s="196" t="str">
        <f>IF(AM117="","",VLOOKUP(AM117,'【記載例】（ユニット型）シフト記号表'!$C$5:$W$46,21,FALSE))</f>
        <v/>
      </c>
      <c r="AN118" s="220" t="str">
        <f>IF(AN117="","",VLOOKUP(AN117,'【記載例】（ユニット型）シフト記号表'!$C$5:$W$46,21,FALSE))</f>
        <v/>
      </c>
      <c r="AO118" s="187" t="str">
        <f>IF(AO117="","",VLOOKUP(AO117,'【記載例】（ユニット型）シフト記号表'!$C$5:$W$46,21,FALSE))</f>
        <v/>
      </c>
      <c r="AP118" s="196" t="str">
        <f>IF(AP117="","",VLOOKUP(AP117,'【記載例】（ユニット型）シフト記号表'!$C$5:$W$46,21,FALSE))</f>
        <v/>
      </c>
      <c r="AQ118" s="196" t="str">
        <f>IF(AQ117="","",VLOOKUP(AQ117,'【記載例】（ユニット型）シフト記号表'!$C$5:$W$46,21,FALSE))</f>
        <v/>
      </c>
      <c r="AR118" s="196" t="str">
        <f>IF(AR117="","",VLOOKUP(AR117,'【記載例】（ユニット型）シフト記号表'!$C$5:$W$46,21,FALSE))</f>
        <v/>
      </c>
      <c r="AS118" s="196" t="str">
        <f>IF(AS117="","",VLOOKUP(AS117,'【記載例】（ユニット型）シフト記号表'!$C$5:$W$46,21,FALSE))</f>
        <v/>
      </c>
      <c r="AT118" s="196" t="str">
        <f>IF(AT117="","",VLOOKUP(AT117,'【記載例】（ユニット型）シフト記号表'!$C$5:$W$46,21,FALSE))</f>
        <v/>
      </c>
      <c r="AU118" s="220" t="str">
        <f>IF(AU117="","",VLOOKUP(AU117,'【記載例】（ユニット型）シフト記号表'!$C$5:$W$46,21,FALSE))</f>
        <v/>
      </c>
      <c r="AV118" s="187" t="str">
        <f>IF(AV117="","",VLOOKUP(AV117,'【記載例】（ユニット型）シフト記号表'!$C$5:$W$46,21,FALSE))</f>
        <v/>
      </c>
      <c r="AW118" s="196" t="str">
        <f>IF(AW117="","",VLOOKUP(AW117,'【記載例】（ユニット型）シフト記号表'!$C$5:$W$46,21,FALSE))</f>
        <v/>
      </c>
      <c r="AX118" s="196" t="str">
        <f>IF(AX117="","",VLOOKUP(AX117,'【記載例】（ユニット型）シフト記号表'!$C$5:$W$46,21,FALSE))</f>
        <v/>
      </c>
      <c r="AY118" s="196" t="str">
        <f>IF(AY117="","",VLOOKUP(AY117,'【記載例】（ユニット型）シフト記号表'!$C$5:$W$46,21,FALSE))</f>
        <v/>
      </c>
      <c r="AZ118" s="196" t="str">
        <f>IF(AZ117="","",VLOOKUP(AZ117,'【記載例】（ユニット型）シフト記号表'!$C$5:$W$46,21,FALSE))</f>
        <v/>
      </c>
      <c r="BA118" s="196" t="str">
        <f>IF(BA117="","",VLOOKUP(BA117,'【記載例】（ユニット型）シフト記号表'!$C$5:$W$46,21,FALSE))</f>
        <v/>
      </c>
      <c r="BB118" s="220" t="str">
        <f>IF(BB117="","",VLOOKUP(BB117,'【記載例】（ユニット型）シフト記号表'!$C$5:$W$46,21,FALSE))</f>
        <v/>
      </c>
      <c r="BC118" s="187" t="str">
        <f>IF(BC117="","",VLOOKUP(BC117,'【記載例】（ユニット型）シフト記号表'!$C$5:$W$46,21,FALSE))</f>
        <v/>
      </c>
      <c r="BD118" s="196" t="str">
        <f>IF(BD117="","",VLOOKUP(BD117,'【記載例】（ユニット型）シフト記号表'!$C$5:$W$46,21,FALSE))</f>
        <v/>
      </c>
      <c r="BE118" s="244" t="str">
        <f>IF(BE117="","",VLOOKUP(BE117,'【記載例】（ユニット型）シフト記号表'!$C$5:$W$46,21,FALSE))</f>
        <v/>
      </c>
      <c r="BF118" s="253">
        <f>IF($BI$3="計画",SUM(AA118:BB118),IF($BI$3="実績",SUM(AA118:BE118),""))</f>
        <v>0</v>
      </c>
      <c r="BG118" s="258"/>
      <c r="BH118" s="437">
        <f>IF($BI$3="計画",BF118/4,IF($BI$3="実績",(BF118/($P$10/7)),""))</f>
        <v>0</v>
      </c>
      <c r="BI118" s="443"/>
      <c r="BJ118" s="449"/>
      <c r="BK118" s="129"/>
      <c r="BL118" s="129"/>
      <c r="BM118" s="129"/>
      <c r="BN118" s="456"/>
    </row>
    <row r="119" spans="2:66" ht="20.25" customHeight="1">
      <c r="B119" s="11"/>
      <c r="C119" s="316"/>
      <c r="D119" s="323"/>
      <c r="E119" s="327"/>
      <c r="F119" s="333"/>
      <c r="G119" s="374"/>
      <c r="H119" s="379"/>
      <c r="I119" s="384">
        <f>G118</f>
        <v>0</v>
      </c>
      <c r="J119" s="379"/>
      <c r="K119" s="384">
        <f>M118</f>
        <v>0</v>
      </c>
      <c r="L119" s="379"/>
      <c r="M119" s="392"/>
      <c r="N119" s="397"/>
      <c r="O119" s="384"/>
      <c r="P119" s="402"/>
      <c r="Q119" s="402"/>
      <c r="R119" s="379"/>
      <c r="S119" s="407"/>
      <c r="T119" s="410"/>
      <c r="U119" s="132"/>
      <c r="V119" s="137" t="s">
        <v>162</v>
      </c>
      <c r="W119" s="150"/>
      <c r="X119" s="150"/>
      <c r="Y119" s="163"/>
      <c r="Z119" s="179"/>
      <c r="AA119" s="188" t="str">
        <f>IF(AA117="","",VLOOKUP(AA117,'【記載例】（ユニット型）シフト記号表'!$C$5:$Y$46,23,FALSE))</f>
        <v/>
      </c>
      <c r="AB119" s="197" t="str">
        <f>IF(AB117="","",VLOOKUP(AB117,'【記載例】（ユニット型）シフト記号表'!$C$5:$Y$46,23,FALSE))</f>
        <v/>
      </c>
      <c r="AC119" s="197" t="str">
        <f>IF(AC117="","",VLOOKUP(AC117,'【記載例】（ユニット型）シフト記号表'!$C$5:$Y$46,23,FALSE))</f>
        <v/>
      </c>
      <c r="AD119" s="197" t="str">
        <f>IF(AD117="","",VLOOKUP(AD117,'【記載例】（ユニット型）シフト記号表'!$C$5:$Y$46,23,FALSE))</f>
        <v/>
      </c>
      <c r="AE119" s="197" t="str">
        <f>IF(AE117="","",VLOOKUP(AE117,'【記載例】（ユニット型）シフト記号表'!$C$5:$Y$46,23,FALSE))</f>
        <v/>
      </c>
      <c r="AF119" s="197" t="str">
        <f>IF(AF117="","",VLOOKUP(AF117,'【記載例】（ユニット型）シフト記号表'!$C$5:$Y$46,23,FALSE))</f>
        <v/>
      </c>
      <c r="AG119" s="221" t="str">
        <f>IF(AG117="","",VLOOKUP(AG117,'【記載例】（ユニット型）シフト記号表'!$C$5:$Y$46,23,FALSE))</f>
        <v/>
      </c>
      <c r="AH119" s="188" t="str">
        <f>IF(AH117="","",VLOOKUP(AH117,'【記載例】（ユニット型）シフト記号表'!$C$5:$Y$46,23,FALSE))</f>
        <v/>
      </c>
      <c r="AI119" s="197" t="str">
        <f>IF(AI117="","",VLOOKUP(AI117,'【記載例】（ユニット型）シフト記号表'!$C$5:$Y$46,23,FALSE))</f>
        <v/>
      </c>
      <c r="AJ119" s="197" t="str">
        <f>IF(AJ117="","",VLOOKUP(AJ117,'【記載例】（ユニット型）シフト記号表'!$C$5:$Y$46,23,FALSE))</f>
        <v/>
      </c>
      <c r="AK119" s="197" t="str">
        <f>IF(AK117="","",VLOOKUP(AK117,'【記載例】（ユニット型）シフト記号表'!$C$5:$Y$46,23,FALSE))</f>
        <v/>
      </c>
      <c r="AL119" s="197" t="str">
        <f>IF(AL117="","",VLOOKUP(AL117,'【記載例】（ユニット型）シフト記号表'!$C$5:$Y$46,23,FALSE))</f>
        <v/>
      </c>
      <c r="AM119" s="197" t="str">
        <f>IF(AM117="","",VLOOKUP(AM117,'【記載例】（ユニット型）シフト記号表'!$C$5:$Y$46,23,FALSE))</f>
        <v/>
      </c>
      <c r="AN119" s="221" t="str">
        <f>IF(AN117="","",VLOOKUP(AN117,'【記載例】（ユニット型）シフト記号表'!$C$5:$Y$46,23,FALSE))</f>
        <v/>
      </c>
      <c r="AO119" s="188" t="str">
        <f>IF(AO117="","",VLOOKUP(AO117,'【記載例】（ユニット型）シフト記号表'!$C$5:$Y$46,23,FALSE))</f>
        <v/>
      </c>
      <c r="AP119" s="197" t="str">
        <f>IF(AP117="","",VLOOKUP(AP117,'【記載例】（ユニット型）シフト記号表'!$C$5:$Y$46,23,FALSE))</f>
        <v/>
      </c>
      <c r="AQ119" s="197" t="str">
        <f>IF(AQ117="","",VLOOKUP(AQ117,'【記載例】（ユニット型）シフト記号表'!$C$5:$Y$46,23,FALSE))</f>
        <v/>
      </c>
      <c r="AR119" s="197" t="str">
        <f>IF(AR117="","",VLOOKUP(AR117,'【記載例】（ユニット型）シフト記号表'!$C$5:$Y$46,23,FALSE))</f>
        <v/>
      </c>
      <c r="AS119" s="197" t="str">
        <f>IF(AS117="","",VLOOKUP(AS117,'【記載例】（ユニット型）シフト記号表'!$C$5:$Y$46,23,FALSE))</f>
        <v/>
      </c>
      <c r="AT119" s="197" t="str">
        <f>IF(AT117="","",VLOOKUP(AT117,'【記載例】（ユニット型）シフト記号表'!$C$5:$Y$46,23,FALSE))</f>
        <v/>
      </c>
      <c r="AU119" s="221" t="str">
        <f>IF(AU117="","",VLOOKUP(AU117,'【記載例】（ユニット型）シフト記号表'!$C$5:$Y$46,23,FALSE))</f>
        <v/>
      </c>
      <c r="AV119" s="188" t="str">
        <f>IF(AV117="","",VLOOKUP(AV117,'【記載例】（ユニット型）シフト記号表'!$C$5:$Y$46,23,FALSE))</f>
        <v/>
      </c>
      <c r="AW119" s="197" t="str">
        <f>IF(AW117="","",VLOOKUP(AW117,'【記載例】（ユニット型）シフト記号表'!$C$5:$Y$46,23,FALSE))</f>
        <v/>
      </c>
      <c r="AX119" s="197" t="str">
        <f>IF(AX117="","",VLOOKUP(AX117,'【記載例】（ユニット型）シフト記号表'!$C$5:$Y$46,23,FALSE))</f>
        <v/>
      </c>
      <c r="AY119" s="197" t="str">
        <f>IF(AY117="","",VLOOKUP(AY117,'【記載例】（ユニット型）シフト記号表'!$C$5:$Y$46,23,FALSE))</f>
        <v/>
      </c>
      <c r="AZ119" s="197" t="str">
        <f>IF(AZ117="","",VLOOKUP(AZ117,'【記載例】（ユニット型）シフト記号表'!$C$5:$Y$46,23,FALSE))</f>
        <v/>
      </c>
      <c r="BA119" s="197" t="str">
        <f>IF(BA117="","",VLOOKUP(BA117,'【記載例】（ユニット型）シフト記号表'!$C$5:$Y$46,23,FALSE))</f>
        <v/>
      </c>
      <c r="BB119" s="221" t="str">
        <f>IF(BB117="","",VLOOKUP(BB117,'【記載例】（ユニット型）シフト記号表'!$C$5:$Y$46,23,FALSE))</f>
        <v/>
      </c>
      <c r="BC119" s="188" t="str">
        <f>IF(BC117="","",VLOOKUP(BC117,'【記載例】（ユニット型）シフト記号表'!$C$5:$Y$46,23,FALSE))</f>
        <v/>
      </c>
      <c r="BD119" s="197" t="str">
        <f>IF(BD117="","",VLOOKUP(BD117,'【記載例】（ユニット型）シフト記号表'!$C$5:$Y$46,23,FALSE))</f>
        <v/>
      </c>
      <c r="BE119" s="245" t="str">
        <f>IF(BE117="","",VLOOKUP(BE117,'【記載例】（ユニット型）シフト記号表'!$C$5:$Y$46,23,FALSE))</f>
        <v/>
      </c>
      <c r="BF119" s="254">
        <f>IF($BI$3="計画",SUM(AA119:BB119),IF($BI$3="実績",SUM(AA119:BE119),""))</f>
        <v>0</v>
      </c>
      <c r="BG119" s="259"/>
      <c r="BH119" s="438">
        <f>IF($BI$3="計画",BF119/4,IF($BI$3="実績",(BF119/($P$10/7)),""))</f>
        <v>0</v>
      </c>
      <c r="BI119" s="444"/>
      <c r="BJ119" s="450"/>
      <c r="BK119" s="410"/>
      <c r="BL119" s="410"/>
      <c r="BM119" s="410"/>
      <c r="BN119" s="457"/>
    </row>
    <row r="120" spans="2:66" ht="20.25" customHeight="1">
      <c r="B120" s="369"/>
      <c r="C120" s="317"/>
      <c r="D120" s="324"/>
      <c r="E120" s="327"/>
      <c r="F120" s="333"/>
      <c r="G120" s="373"/>
      <c r="H120" s="378"/>
      <c r="I120" s="383"/>
      <c r="J120" s="388"/>
      <c r="K120" s="383"/>
      <c r="L120" s="388"/>
      <c r="M120" s="393"/>
      <c r="N120" s="398"/>
      <c r="O120" s="383"/>
      <c r="P120" s="401"/>
      <c r="Q120" s="401"/>
      <c r="R120" s="378"/>
      <c r="S120" s="408"/>
      <c r="T120" s="411"/>
      <c r="U120" s="130"/>
      <c r="V120" s="138" t="s">
        <v>44</v>
      </c>
      <c r="W120" s="148"/>
      <c r="X120" s="148"/>
      <c r="Y120" s="161"/>
      <c r="Z120" s="178"/>
      <c r="AA120" s="419"/>
      <c r="AB120" s="422"/>
      <c r="AC120" s="422"/>
      <c r="AD120" s="422"/>
      <c r="AE120" s="422"/>
      <c r="AF120" s="422"/>
      <c r="AG120" s="429"/>
      <c r="AH120" s="419"/>
      <c r="AI120" s="422"/>
      <c r="AJ120" s="422"/>
      <c r="AK120" s="422"/>
      <c r="AL120" s="422"/>
      <c r="AM120" s="422"/>
      <c r="AN120" s="429"/>
      <c r="AO120" s="419"/>
      <c r="AP120" s="422"/>
      <c r="AQ120" s="422"/>
      <c r="AR120" s="422"/>
      <c r="AS120" s="422"/>
      <c r="AT120" s="422"/>
      <c r="AU120" s="429"/>
      <c r="AV120" s="419"/>
      <c r="AW120" s="422"/>
      <c r="AX120" s="422"/>
      <c r="AY120" s="422"/>
      <c r="AZ120" s="422"/>
      <c r="BA120" s="422"/>
      <c r="BB120" s="429"/>
      <c r="BC120" s="419"/>
      <c r="BD120" s="422"/>
      <c r="BE120" s="435"/>
      <c r="BF120" s="255"/>
      <c r="BG120" s="260"/>
      <c r="BH120" s="439"/>
      <c r="BI120" s="445"/>
      <c r="BJ120" s="451"/>
      <c r="BK120" s="411"/>
      <c r="BL120" s="411"/>
      <c r="BM120" s="411"/>
      <c r="BN120" s="458"/>
    </row>
    <row r="121" spans="2:66" ht="20.25" customHeight="1">
      <c r="B121" s="10">
        <f>B118+1</f>
        <v>35</v>
      </c>
      <c r="C121" s="316"/>
      <c r="D121" s="323"/>
      <c r="E121" s="327"/>
      <c r="F121" s="333"/>
      <c r="G121" s="373"/>
      <c r="H121" s="378"/>
      <c r="I121" s="383"/>
      <c r="J121" s="388"/>
      <c r="K121" s="383"/>
      <c r="L121" s="388"/>
      <c r="M121" s="391"/>
      <c r="N121" s="396"/>
      <c r="O121" s="383"/>
      <c r="P121" s="401"/>
      <c r="Q121" s="401"/>
      <c r="R121" s="378"/>
      <c r="S121" s="406"/>
      <c r="T121" s="129"/>
      <c r="U121" s="131"/>
      <c r="V121" s="136" t="s">
        <v>121</v>
      </c>
      <c r="W121" s="145"/>
      <c r="X121" s="145"/>
      <c r="Y121" s="158"/>
      <c r="Z121" s="173"/>
      <c r="AA121" s="187" t="str">
        <f>IF(AA120="","",VLOOKUP(AA120,'【記載例】（ユニット型）シフト記号表'!$C$5:$W$46,21,FALSE))</f>
        <v/>
      </c>
      <c r="AB121" s="196" t="str">
        <f>IF(AB120="","",VLOOKUP(AB120,'【記載例】（ユニット型）シフト記号表'!$C$5:$W$46,21,FALSE))</f>
        <v/>
      </c>
      <c r="AC121" s="196" t="str">
        <f>IF(AC120="","",VLOOKUP(AC120,'【記載例】（ユニット型）シフト記号表'!$C$5:$W$46,21,FALSE))</f>
        <v/>
      </c>
      <c r="AD121" s="196" t="str">
        <f>IF(AD120="","",VLOOKUP(AD120,'【記載例】（ユニット型）シフト記号表'!$C$5:$W$46,21,FALSE))</f>
        <v/>
      </c>
      <c r="AE121" s="196" t="str">
        <f>IF(AE120="","",VLOOKUP(AE120,'【記載例】（ユニット型）シフト記号表'!$C$5:$W$46,21,FALSE))</f>
        <v/>
      </c>
      <c r="AF121" s="196" t="str">
        <f>IF(AF120="","",VLOOKUP(AF120,'【記載例】（ユニット型）シフト記号表'!$C$5:$W$46,21,FALSE))</f>
        <v/>
      </c>
      <c r="AG121" s="220" t="str">
        <f>IF(AG120="","",VLOOKUP(AG120,'【記載例】（ユニット型）シフト記号表'!$C$5:$W$46,21,FALSE))</f>
        <v/>
      </c>
      <c r="AH121" s="187" t="str">
        <f>IF(AH120="","",VLOOKUP(AH120,'【記載例】（ユニット型）シフト記号表'!$C$5:$W$46,21,FALSE))</f>
        <v/>
      </c>
      <c r="AI121" s="196" t="str">
        <f>IF(AI120="","",VLOOKUP(AI120,'【記載例】（ユニット型）シフト記号表'!$C$5:$W$46,21,FALSE))</f>
        <v/>
      </c>
      <c r="AJ121" s="196" t="str">
        <f>IF(AJ120="","",VLOOKUP(AJ120,'【記載例】（ユニット型）シフト記号表'!$C$5:$W$46,21,FALSE))</f>
        <v/>
      </c>
      <c r="AK121" s="196" t="str">
        <f>IF(AK120="","",VLOOKUP(AK120,'【記載例】（ユニット型）シフト記号表'!$C$5:$W$46,21,FALSE))</f>
        <v/>
      </c>
      <c r="AL121" s="196" t="str">
        <f>IF(AL120="","",VLOOKUP(AL120,'【記載例】（ユニット型）シフト記号表'!$C$5:$W$46,21,FALSE))</f>
        <v/>
      </c>
      <c r="AM121" s="196" t="str">
        <f>IF(AM120="","",VLOOKUP(AM120,'【記載例】（ユニット型）シフト記号表'!$C$5:$W$46,21,FALSE))</f>
        <v/>
      </c>
      <c r="AN121" s="220" t="str">
        <f>IF(AN120="","",VLOOKUP(AN120,'【記載例】（ユニット型）シフト記号表'!$C$5:$W$46,21,FALSE))</f>
        <v/>
      </c>
      <c r="AO121" s="187" t="str">
        <f>IF(AO120="","",VLOOKUP(AO120,'【記載例】（ユニット型）シフト記号表'!$C$5:$W$46,21,FALSE))</f>
        <v/>
      </c>
      <c r="AP121" s="196" t="str">
        <f>IF(AP120="","",VLOOKUP(AP120,'【記載例】（ユニット型）シフト記号表'!$C$5:$W$46,21,FALSE))</f>
        <v/>
      </c>
      <c r="AQ121" s="196" t="str">
        <f>IF(AQ120="","",VLOOKUP(AQ120,'【記載例】（ユニット型）シフト記号表'!$C$5:$W$46,21,FALSE))</f>
        <v/>
      </c>
      <c r="AR121" s="196" t="str">
        <f>IF(AR120="","",VLOOKUP(AR120,'【記載例】（ユニット型）シフト記号表'!$C$5:$W$46,21,FALSE))</f>
        <v/>
      </c>
      <c r="AS121" s="196" t="str">
        <f>IF(AS120="","",VLOOKUP(AS120,'【記載例】（ユニット型）シフト記号表'!$C$5:$W$46,21,FALSE))</f>
        <v/>
      </c>
      <c r="AT121" s="196" t="str">
        <f>IF(AT120="","",VLOOKUP(AT120,'【記載例】（ユニット型）シフト記号表'!$C$5:$W$46,21,FALSE))</f>
        <v/>
      </c>
      <c r="AU121" s="220" t="str">
        <f>IF(AU120="","",VLOOKUP(AU120,'【記載例】（ユニット型）シフト記号表'!$C$5:$W$46,21,FALSE))</f>
        <v/>
      </c>
      <c r="AV121" s="187" t="str">
        <f>IF(AV120="","",VLOOKUP(AV120,'【記載例】（ユニット型）シフト記号表'!$C$5:$W$46,21,FALSE))</f>
        <v/>
      </c>
      <c r="AW121" s="196" t="str">
        <f>IF(AW120="","",VLOOKUP(AW120,'【記載例】（ユニット型）シフト記号表'!$C$5:$W$46,21,FALSE))</f>
        <v/>
      </c>
      <c r="AX121" s="196" t="str">
        <f>IF(AX120="","",VLOOKUP(AX120,'【記載例】（ユニット型）シフト記号表'!$C$5:$W$46,21,FALSE))</f>
        <v/>
      </c>
      <c r="AY121" s="196" t="str">
        <f>IF(AY120="","",VLOOKUP(AY120,'【記載例】（ユニット型）シフト記号表'!$C$5:$W$46,21,FALSE))</f>
        <v/>
      </c>
      <c r="AZ121" s="196" t="str">
        <f>IF(AZ120="","",VLOOKUP(AZ120,'【記載例】（ユニット型）シフト記号表'!$C$5:$W$46,21,FALSE))</f>
        <v/>
      </c>
      <c r="BA121" s="196" t="str">
        <f>IF(BA120="","",VLOOKUP(BA120,'【記載例】（ユニット型）シフト記号表'!$C$5:$W$46,21,FALSE))</f>
        <v/>
      </c>
      <c r="BB121" s="220" t="str">
        <f>IF(BB120="","",VLOOKUP(BB120,'【記載例】（ユニット型）シフト記号表'!$C$5:$W$46,21,FALSE))</f>
        <v/>
      </c>
      <c r="BC121" s="187" t="str">
        <f>IF(BC120="","",VLOOKUP(BC120,'【記載例】（ユニット型）シフト記号表'!$C$5:$W$46,21,FALSE))</f>
        <v/>
      </c>
      <c r="BD121" s="196" t="str">
        <f>IF(BD120="","",VLOOKUP(BD120,'【記載例】（ユニット型）シフト記号表'!$C$5:$W$46,21,FALSE))</f>
        <v/>
      </c>
      <c r="BE121" s="244" t="str">
        <f>IF(BE120="","",VLOOKUP(BE120,'【記載例】（ユニット型）シフト記号表'!$C$5:$W$46,21,FALSE))</f>
        <v/>
      </c>
      <c r="BF121" s="253">
        <f>IF($BI$3="計画",SUM(AA121:BB121),IF($BI$3="実績",SUM(AA121:BE121),""))</f>
        <v>0</v>
      </c>
      <c r="BG121" s="258"/>
      <c r="BH121" s="437">
        <f>IF($BI$3="計画",BF121/4,IF($BI$3="実績",(BF121/($P$10/7)),""))</f>
        <v>0</v>
      </c>
      <c r="BI121" s="443"/>
      <c r="BJ121" s="449"/>
      <c r="BK121" s="129"/>
      <c r="BL121" s="129"/>
      <c r="BM121" s="129"/>
      <c r="BN121" s="456"/>
    </row>
    <row r="122" spans="2:66" ht="20.25" customHeight="1">
      <c r="B122" s="11"/>
      <c r="C122" s="316"/>
      <c r="D122" s="323"/>
      <c r="E122" s="327"/>
      <c r="F122" s="333"/>
      <c r="G122" s="374"/>
      <c r="H122" s="379"/>
      <c r="I122" s="384">
        <f>G121</f>
        <v>0</v>
      </c>
      <c r="J122" s="379"/>
      <c r="K122" s="384">
        <f>M121</f>
        <v>0</v>
      </c>
      <c r="L122" s="379"/>
      <c r="M122" s="392"/>
      <c r="N122" s="397"/>
      <c r="O122" s="384"/>
      <c r="P122" s="402"/>
      <c r="Q122" s="402"/>
      <c r="R122" s="379"/>
      <c r="S122" s="407"/>
      <c r="T122" s="410"/>
      <c r="U122" s="132"/>
      <c r="V122" s="137" t="s">
        <v>162</v>
      </c>
      <c r="W122" s="150"/>
      <c r="X122" s="150"/>
      <c r="Y122" s="163"/>
      <c r="Z122" s="179"/>
      <c r="AA122" s="188" t="str">
        <f>IF(AA120="","",VLOOKUP(AA120,'【記載例】（ユニット型）シフト記号表'!$C$5:$Y$46,23,FALSE))</f>
        <v/>
      </c>
      <c r="AB122" s="197" t="str">
        <f>IF(AB120="","",VLOOKUP(AB120,'【記載例】（ユニット型）シフト記号表'!$C$5:$Y$46,23,FALSE))</f>
        <v/>
      </c>
      <c r="AC122" s="197" t="str">
        <f>IF(AC120="","",VLOOKUP(AC120,'【記載例】（ユニット型）シフト記号表'!$C$5:$Y$46,23,FALSE))</f>
        <v/>
      </c>
      <c r="AD122" s="197" t="str">
        <f>IF(AD120="","",VLOOKUP(AD120,'【記載例】（ユニット型）シフト記号表'!$C$5:$Y$46,23,FALSE))</f>
        <v/>
      </c>
      <c r="AE122" s="197" t="str">
        <f>IF(AE120="","",VLOOKUP(AE120,'【記載例】（ユニット型）シフト記号表'!$C$5:$Y$46,23,FALSE))</f>
        <v/>
      </c>
      <c r="AF122" s="197" t="str">
        <f>IF(AF120="","",VLOOKUP(AF120,'【記載例】（ユニット型）シフト記号表'!$C$5:$Y$46,23,FALSE))</f>
        <v/>
      </c>
      <c r="AG122" s="221" t="str">
        <f>IF(AG120="","",VLOOKUP(AG120,'【記載例】（ユニット型）シフト記号表'!$C$5:$Y$46,23,FALSE))</f>
        <v/>
      </c>
      <c r="AH122" s="188" t="str">
        <f>IF(AH120="","",VLOOKUP(AH120,'【記載例】（ユニット型）シフト記号表'!$C$5:$Y$46,23,FALSE))</f>
        <v/>
      </c>
      <c r="AI122" s="197" t="str">
        <f>IF(AI120="","",VLOOKUP(AI120,'【記載例】（ユニット型）シフト記号表'!$C$5:$Y$46,23,FALSE))</f>
        <v/>
      </c>
      <c r="AJ122" s="197" t="str">
        <f>IF(AJ120="","",VLOOKUP(AJ120,'【記載例】（ユニット型）シフト記号表'!$C$5:$Y$46,23,FALSE))</f>
        <v/>
      </c>
      <c r="AK122" s="197" t="str">
        <f>IF(AK120="","",VLOOKUP(AK120,'【記載例】（ユニット型）シフト記号表'!$C$5:$Y$46,23,FALSE))</f>
        <v/>
      </c>
      <c r="AL122" s="197" t="str">
        <f>IF(AL120="","",VLOOKUP(AL120,'【記載例】（ユニット型）シフト記号表'!$C$5:$Y$46,23,FALSE))</f>
        <v/>
      </c>
      <c r="AM122" s="197" t="str">
        <f>IF(AM120="","",VLOOKUP(AM120,'【記載例】（ユニット型）シフト記号表'!$C$5:$Y$46,23,FALSE))</f>
        <v/>
      </c>
      <c r="AN122" s="221" t="str">
        <f>IF(AN120="","",VLOOKUP(AN120,'【記載例】（ユニット型）シフト記号表'!$C$5:$Y$46,23,FALSE))</f>
        <v/>
      </c>
      <c r="AO122" s="188" t="str">
        <f>IF(AO120="","",VLOOKUP(AO120,'【記載例】（ユニット型）シフト記号表'!$C$5:$Y$46,23,FALSE))</f>
        <v/>
      </c>
      <c r="AP122" s="197" t="str">
        <f>IF(AP120="","",VLOOKUP(AP120,'【記載例】（ユニット型）シフト記号表'!$C$5:$Y$46,23,FALSE))</f>
        <v/>
      </c>
      <c r="AQ122" s="197" t="str">
        <f>IF(AQ120="","",VLOOKUP(AQ120,'【記載例】（ユニット型）シフト記号表'!$C$5:$Y$46,23,FALSE))</f>
        <v/>
      </c>
      <c r="AR122" s="197" t="str">
        <f>IF(AR120="","",VLOOKUP(AR120,'【記載例】（ユニット型）シフト記号表'!$C$5:$Y$46,23,FALSE))</f>
        <v/>
      </c>
      <c r="AS122" s="197" t="str">
        <f>IF(AS120="","",VLOOKUP(AS120,'【記載例】（ユニット型）シフト記号表'!$C$5:$Y$46,23,FALSE))</f>
        <v/>
      </c>
      <c r="AT122" s="197" t="str">
        <f>IF(AT120="","",VLOOKUP(AT120,'【記載例】（ユニット型）シフト記号表'!$C$5:$Y$46,23,FALSE))</f>
        <v/>
      </c>
      <c r="AU122" s="221" t="str">
        <f>IF(AU120="","",VLOOKUP(AU120,'【記載例】（ユニット型）シフト記号表'!$C$5:$Y$46,23,FALSE))</f>
        <v/>
      </c>
      <c r="AV122" s="188" t="str">
        <f>IF(AV120="","",VLOOKUP(AV120,'【記載例】（ユニット型）シフト記号表'!$C$5:$Y$46,23,FALSE))</f>
        <v/>
      </c>
      <c r="AW122" s="197" t="str">
        <f>IF(AW120="","",VLOOKUP(AW120,'【記載例】（ユニット型）シフト記号表'!$C$5:$Y$46,23,FALSE))</f>
        <v/>
      </c>
      <c r="AX122" s="197" t="str">
        <f>IF(AX120="","",VLOOKUP(AX120,'【記載例】（ユニット型）シフト記号表'!$C$5:$Y$46,23,FALSE))</f>
        <v/>
      </c>
      <c r="AY122" s="197" t="str">
        <f>IF(AY120="","",VLOOKUP(AY120,'【記載例】（ユニット型）シフト記号表'!$C$5:$Y$46,23,FALSE))</f>
        <v/>
      </c>
      <c r="AZ122" s="197" t="str">
        <f>IF(AZ120="","",VLOOKUP(AZ120,'【記載例】（ユニット型）シフト記号表'!$C$5:$Y$46,23,FALSE))</f>
        <v/>
      </c>
      <c r="BA122" s="197" t="str">
        <f>IF(BA120="","",VLOOKUP(BA120,'【記載例】（ユニット型）シフト記号表'!$C$5:$Y$46,23,FALSE))</f>
        <v/>
      </c>
      <c r="BB122" s="221" t="str">
        <f>IF(BB120="","",VLOOKUP(BB120,'【記載例】（ユニット型）シフト記号表'!$C$5:$Y$46,23,FALSE))</f>
        <v/>
      </c>
      <c r="BC122" s="188" t="str">
        <f>IF(BC120="","",VLOOKUP(BC120,'【記載例】（ユニット型）シフト記号表'!$C$5:$Y$46,23,FALSE))</f>
        <v/>
      </c>
      <c r="BD122" s="197" t="str">
        <f>IF(BD120="","",VLOOKUP(BD120,'【記載例】（ユニット型）シフト記号表'!$C$5:$Y$46,23,FALSE))</f>
        <v/>
      </c>
      <c r="BE122" s="245" t="str">
        <f>IF(BE120="","",VLOOKUP(BE120,'【記載例】（ユニット型）シフト記号表'!$C$5:$Y$46,23,FALSE))</f>
        <v/>
      </c>
      <c r="BF122" s="254">
        <f>IF($BI$3="計画",SUM(AA122:BB122),IF($BI$3="実績",SUM(AA122:BE122),""))</f>
        <v>0</v>
      </c>
      <c r="BG122" s="259"/>
      <c r="BH122" s="438">
        <f>IF($BI$3="計画",BF122/4,IF($BI$3="実績",(BF122/($P$10/7)),""))</f>
        <v>0</v>
      </c>
      <c r="BI122" s="444"/>
      <c r="BJ122" s="450"/>
      <c r="BK122" s="410"/>
      <c r="BL122" s="410"/>
      <c r="BM122" s="410"/>
      <c r="BN122" s="457"/>
    </row>
    <row r="123" spans="2:66" ht="20.25" customHeight="1">
      <c r="B123" s="369"/>
      <c r="C123" s="317"/>
      <c r="D123" s="324"/>
      <c r="E123" s="327"/>
      <c r="F123" s="333"/>
      <c r="G123" s="375"/>
      <c r="H123" s="380"/>
      <c r="I123" s="385"/>
      <c r="J123" s="389"/>
      <c r="K123" s="385"/>
      <c r="L123" s="389"/>
      <c r="M123" s="393"/>
      <c r="N123" s="398"/>
      <c r="O123" s="385"/>
      <c r="P123" s="403"/>
      <c r="Q123" s="403"/>
      <c r="R123" s="380"/>
      <c r="S123" s="408"/>
      <c r="T123" s="411"/>
      <c r="U123" s="130"/>
      <c r="V123" s="140" t="s">
        <v>44</v>
      </c>
      <c r="W123" s="151"/>
      <c r="X123" s="151"/>
      <c r="Y123" s="164"/>
      <c r="Z123" s="180"/>
      <c r="AA123" s="419"/>
      <c r="AB123" s="422"/>
      <c r="AC123" s="422"/>
      <c r="AD123" s="422"/>
      <c r="AE123" s="422"/>
      <c r="AF123" s="422"/>
      <c r="AG123" s="429"/>
      <c r="AH123" s="419"/>
      <c r="AI123" s="422"/>
      <c r="AJ123" s="422"/>
      <c r="AK123" s="422"/>
      <c r="AL123" s="422"/>
      <c r="AM123" s="422"/>
      <c r="AN123" s="429"/>
      <c r="AO123" s="419"/>
      <c r="AP123" s="422"/>
      <c r="AQ123" s="422"/>
      <c r="AR123" s="422"/>
      <c r="AS123" s="422"/>
      <c r="AT123" s="422"/>
      <c r="AU123" s="429"/>
      <c r="AV123" s="419"/>
      <c r="AW123" s="422"/>
      <c r="AX123" s="422"/>
      <c r="AY123" s="422"/>
      <c r="AZ123" s="422"/>
      <c r="BA123" s="422"/>
      <c r="BB123" s="429"/>
      <c r="BC123" s="419"/>
      <c r="BD123" s="422"/>
      <c r="BE123" s="435"/>
      <c r="BF123" s="255"/>
      <c r="BG123" s="260"/>
      <c r="BH123" s="439"/>
      <c r="BI123" s="445"/>
      <c r="BJ123" s="451"/>
      <c r="BK123" s="411"/>
      <c r="BL123" s="411"/>
      <c r="BM123" s="411"/>
      <c r="BN123" s="458"/>
    </row>
    <row r="124" spans="2:66" ht="20.25" customHeight="1">
      <c r="B124" s="10">
        <f>B121+1</f>
        <v>36</v>
      </c>
      <c r="C124" s="316"/>
      <c r="D124" s="323"/>
      <c r="E124" s="327"/>
      <c r="F124" s="333"/>
      <c r="G124" s="373"/>
      <c r="H124" s="378"/>
      <c r="I124" s="383"/>
      <c r="J124" s="388"/>
      <c r="K124" s="383"/>
      <c r="L124" s="388"/>
      <c r="M124" s="391"/>
      <c r="N124" s="396"/>
      <c r="O124" s="383"/>
      <c r="P124" s="401"/>
      <c r="Q124" s="401"/>
      <c r="R124" s="378"/>
      <c r="S124" s="406"/>
      <c r="T124" s="129"/>
      <c r="U124" s="131"/>
      <c r="V124" s="136" t="s">
        <v>121</v>
      </c>
      <c r="W124" s="145"/>
      <c r="X124" s="145"/>
      <c r="Y124" s="158"/>
      <c r="Z124" s="173"/>
      <c r="AA124" s="187" t="str">
        <f>IF(AA123="","",VLOOKUP(AA123,'【記載例】（ユニット型）シフト記号表'!$C$5:$W$46,21,FALSE))</f>
        <v/>
      </c>
      <c r="AB124" s="196" t="str">
        <f>IF(AB123="","",VLOOKUP(AB123,'【記載例】（ユニット型）シフト記号表'!$C$5:$W$46,21,FALSE))</f>
        <v/>
      </c>
      <c r="AC124" s="196" t="str">
        <f>IF(AC123="","",VLOOKUP(AC123,'【記載例】（ユニット型）シフト記号表'!$C$5:$W$46,21,FALSE))</f>
        <v/>
      </c>
      <c r="AD124" s="196" t="str">
        <f>IF(AD123="","",VLOOKUP(AD123,'【記載例】（ユニット型）シフト記号表'!$C$5:$W$46,21,FALSE))</f>
        <v/>
      </c>
      <c r="AE124" s="196" t="str">
        <f>IF(AE123="","",VLOOKUP(AE123,'【記載例】（ユニット型）シフト記号表'!$C$5:$W$46,21,FALSE))</f>
        <v/>
      </c>
      <c r="AF124" s="196" t="str">
        <f>IF(AF123="","",VLOOKUP(AF123,'【記載例】（ユニット型）シフト記号表'!$C$5:$W$46,21,FALSE))</f>
        <v/>
      </c>
      <c r="AG124" s="220" t="str">
        <f>IF(AG123="","",VLOOKUP(AG123,'【記載例】（ユニット型）シフト記号表'!$C$5:$W$46,21,FALSE))</f>
        <v/>
      </c>
      <c r="AH124" s="187" t="str">
        <f>IF(AH123="","",VLOOKUP(AH123,'【記載例】（ユニット型）シフト記号表'!$C$5:$W$46,21,FALSE))</f>
        <v/>
      </c>
      <c r="AI124" s="196" t="str">
        <f>IF(AI123="","",VLOOKUP(AI123,'【記載例】（ユニット型）シフト記号表'!$C$5:$W$46,21,FALSE))</f>
        <v/>
      </c>
      <c r="AJ124" s="196" t="str">
        <f>IF(AJ123="","",VLOOKUP(AJ123,'【記載例】（ユニット型）シフト記号表'!$C$5:$W$46,21,FALSE))</f>
        <v/>
      </c>
      <c r="AK124" s="196" t="str">
        <f>IF(AK123="","",VLOOKUP(AK123,'【記載例】（ユニット型）シフト記号表'!$C$5:$W$46,21,FALSE))</f>
        <v/>
      </c>
      <c r="AL124" s="196" t="str">
        <f>IF(AL123="","",VLOOKUP(AL123,'【記載例】（ユニット型）シフト記号表'!$C$5:$W$46,21,FALSE))</f>
        <v/>
      </c>
      <c r="AM124" s="196" t="str">
        <f>IF(AM123="","",VLOOKUP(AM123,'【記載例】（ユニット型）シフト記号表'!$C$5:$W$46,21,FALSE))</f>
        <v/>
      </c>
      <c r="AN124" s="220" t="str">
        <f>IF(AN123="","",VLOOKUP(AN123,'【記載例】（ユニット型）シフト記号表'!$C$5:$W$46,21,FALSE))</f>
        <v/>
      </c>
      <c r="AO124" s="187" t="str">
        <f>IF(AO123="","",VLOOKUP(AO123,'【記載例】（ユニット型）シフト記号表'!$C$5:$W$46,21,FALSE))</f>
        <v/>
      </c>
      <c r="AP124" s="196" t="str">
        <f>IF(AP123="","",VLOOKUP(AP123,'【記載例】（ユニット型）シフト記号表'!$C$5:$W$46,21,FALSE))</f>
        <v/>
      </c>
      <c r="AQ124" s="196" t="str">
        <f>IF(AQ123="","",VLOOKUP(AQ123,'【記載例】（ユニット型）シフト記号表'!$C$5:$W$46,21,FALSE))</f>
        <v/>
      </c>
      <c r="AR124" s="196" t="str">
        <f>IF(AR123="","",VLOOKUP(AR123,'【記載例】（ユニット型）シフト記号表'!$C$5:$W$46,21,FALSE))</f>
        <v/>
      </c>
      <c r="AS124" s="196" t="str">
        <f>IF(AS123="","",VLOOKUP(AS123,'【記載例】（ユニット型）シフト記号表'!$C$5:$W$46,21,FALSE))</f>
        <v/>
      </c>
      <c r="AT124" s="196" t="str">
        <f>IF(AT123="","",VLOOKUP(AT123,'【記載例】（ユニット型）シフト記号表'!$C$5:$W$46,21,FALSE))</f>
        <v/>
      </c>
      <c r="AU124" s="220" t="str">
        <f>IF(AU123="","",VLOOKUP(AU123,'【記載例】（ユニット型）シフト記号表'!$C$5:$W$46,21,FALSE))</f>
        <v/>
      </c>
      <c r="AV124" s="187" t="str">
        <f>IF(AV123="","",VLOOKUP(AV123,'【記載例】（ユニット型）シフト記号表'!$C$5:$W$46,21,FALSE))</f>
        <v/>
      </c>
      <c r="AW124" s="196" t="str">
        <f>IF(AW123="","",VLOOKUP(AW123,'【記載例】（ユニット型）シフト記号表'!$C$5:$W$46,21,FALSE))</f>
        <v/>
      </c>
      <c r="AX124" s="196" t="str">
        <f>IF(AX123="","",VLOOKUP(AX123,'【記載例】（ユニット型）シフト記号表'!$C$5:$W$46,21,FALSE))</f>
        <v/>
      </c>
      <c r="AY124" s="196" t="str">
        <f>IF(AY123="","",VLOOKUP(AY123,'【記載例】（ユニット型）シフト記号表'!$C$5:$W$46,21,FALSE))</f>
        <v/>
      </c>
      <c r="AZ124" s="196" t="str">
        <f>IF(AZ123="","",VLOOKUP(AZ123,'【記載例】（ユニット型）シフト記号表'!$C$5:$W$46,21,FALSE))</f>
        <v/>
      </c>
      <c r="BA124" s="196" t="str">
        <f>IF(BA123="","",VLOOKUP(BA123,'【記載例】（ユニット型）シフト記号表'!$C$5:$W$46,21,FALSE))</f>
        <v/>
      </c>
      <c r="BB124" s="220" t="str">
        <f>IF(BB123="","",VLOOKUP(BB123,'【記載例】（ユニット型）シフト記号表'!$C$5:$W$46,21,FALSE))</f>
        <v/>
      </c>
      <c r="BC124" s="187" t="str">
        <f>IF(BC123="","",VLOOKUP(BC123,'【記載例】（ユニット型）シフト記号表'!$C$5:$W$46,21,FALSE))</f>
        <v/>
      </c>
      <c r="BD124" s="196" t="str">
        <f>IF(BD123="","",VLOOKUP(BD123,'【記載例】（ユニット型）シフト記号表'!$C$5:$W$46,21,FALSE))</f>
        <v/>
      </c>
      <c r="BE124" s="244" t="str">
        <f>IF(BE123="","",VLOOKUP(BE123,'【記載例】（ユニット型）シフト記号表'!$C$5:$W$46,21,FALSE))</f>
        <v/>
      </c>
      <c r="BF124" s="253">
        <f>IF($BI$3="計画",SUM(AA124:BB124),IF($BI$3="実績",SUM(AA124:BE124),""))</f>
        <v>0</v>
      </c>
      <c r="BG124" s="258"/>
      <c r="BH124" s="437">
        <f>IF($BI$3="計画",BF124/4,IF($BI$3="実績",(BF124/($P$10/7)),""))</f>
        <v>0</v>
      </c>
      <c r="BI124" s="443"/>
      <c r="BJ124" s="449"/>
      <c r="BK124" s="129"/>
      <c r="BL124" s="129"/>
      <c r="BM124" s="129"/>
      <c r="BN124" s="456"/>
    </row>
    <row r="125" spans="2:66" ht="20.25" customHeight="1">
      <c r="B125" s="13"/>
      <c r="C125" s="318"/>
      <c r="D125" s="325"/>
      <c r="E125" s="328"/>
      <c r="F125" s="334"/>
      <c r="G125" s="376"/>
      <c r="H125" s="381"/>
      <c r="I125" s="386">
        <f>G124</f>
        <v>0</v>
      </c>
      <c r="J125" s="381"/>
      <c r="K125" s="386">
        <f>M124</f>
        <v>0</v>
      </c>
      <c r="L125" s="381"/>
      <c r="M125" s="394"/>
      <c r="N125" s="399"/>
      <c r="O125" s="386"/>
      <c r="P125" s="404"/>
      <c r="Q125" s="404"/>
      <c r="R125" s="381"/>
      <c r="S125" s="409"/>
      <c r="T125" s="412"/>
      <c r="U125" s="133"/>
      <c r="V125" s="141" t="s">
        <v>162</v>
      </c>
      <c r="W125" s="152"/>
      <c r="X125" s="152"/>
      <c r="Y125" s="165"/>
      <c r="Z125" s="181"/>
      <c r="AA125" s="190" t="str">
        <f>IF(AA123="","",VLOOKUP(AA123,'【記載例】（ユニット型）シフト記号表'!$C$5:$Y$46,23,FALSE))</f>
        <v/>
      </c>
      <c r="AB125" s="200" t="str">
        <f>IF(AB123="","",VLOOKUP(AB123,'【記載例】（ユニット型）シフト記号表'!$C$5:$Y$46,23,FALSE))</f>
        <v/>
      </c>
      <c r="AC125" s="200" t="str">
        <f>IF(AC123="","",VLOOKUP(AC123,'【記載例】（ユニット型）シフト記号表'!$C$5:$Y$46,23,FALSE))</f>
        <v/>
      </c>
      <c r="AD125" s="200" t="str">
        <f>IF(AD123="","",VLOOKUP(AD123,'【記載例】（ユニット型）シフト記号表'!$C$5:$Y$46,23,FALSE))</f>
        <v/>
      </c>
      <c r="AE125" s="200" t="str">
        <f>IF(AE123="","",VLOOKUP(AE123,'【記載例】（ユニット型）シフト記号表'!$C$5:$Y$46,23,FALSE))</f>
        <v/>
      </c>
      <c r="AF125" s="200" t="str">
        <f>IF(AF123="","",VLOOKUP(AF123,'【記載例】（ユニット型）シフト記号表'!$C$5:$Y$46,23,FALSE))</f>
        <v/>
      </c>
      <c r="AG125" s="223" t="str">
        <f>IF(AG123="","",VLOOKUP(AG123,'【記載例】（ユニット型）シフト記号表'!$C$5:$Y$46,23,FALSE))</f>
        <v/>
      </c>
      <c r="AH125" s="190" t="str">
        <f>IF(AH123="","",VLOOKUP(AH123,'【記載例】（ユニット型）シフト記号表'!$C$5:$Y$46,23,FALSE))</f>
        <v/>
      </c>
      <c r="AI125" s="200" t="str">
        <f>IF(AI123="","",VLOOKUP(AI123,'【記載例】（ユニット型）シフト記号表'!$C$5:$Y$46,23,FALSE))</f>
        <v/>
      </c>
      <c r="AJ125" s="200" t="str">
        <f>IF(AJ123="","",VLOOKUP(AJ123,'【記載例】（ユニット型）シフト記号表'!$C$5:$Y$46,23,FALSE))</f>
        <v/>
      </c>
      <c r="AK125" s="200" t="str">
        <f>IF(AK123="","",VLOOKUP(AK123,'【記載例】（ユニット型）シフト記号表'!$C$5:$Y$46,23,FALSE))</f>
        <v/>
      </c>
      <c r="AL125" s="200" t="str">
        <f>IF(AL123="","",VLOOKUP(AL123,'【記載例】（ユニット型）シフト記号表'!$C$5:$Y$46,23,FALSE))</f>
        <v/>
      </c>
      <c r="AM125" s="200" t="str">
        <f>IF(AM123="","",VLOOKUP(AM123,'【記載例】（ユニット型）シフト記号表'!$C$5:$Y$46,23,FALSE))</f>
        <v/>
      </c>
      <c r="AN125" s="223" t="str">
        <f>IF(AN123="","",VLOOKUP(AN123,'【記載例】（ユニット型）シフト記号表'!$C$5:$Y$46,23,FALSE))</f>
        <v/>
      </c>
      <c r="AO125" s="190" t="str">
        <f>IF(AO123="","",VLOOKUP(AO123,'【記載例】（ユニット型）シフト記号表'!$C$5:$Y$46,23,FALSE))</f>
        <v/>
      </c>
      <c r="AP125" s="200" t="str">
        <f>IF(AP123="","",VLOOKUP(AP123,'【記載例】（ユニット型）シフト記号表'!$C$5:$Y$46,23,FALSE))</f>
        <v/>
      </c>
      <c r="AQ125" s="200" t="str">
        <f>IF(AQ123="","",VLOOKUP(AQ123,'【記載例】（ユニット型）シフト記号表'!$C$5:$Y$46,23,FALSE))</f>
        <v/>
      </c>
      <c r="AR125" s="200" t="str">
        <f>IF(AR123="","",VLOOKUP(AR123,'【記載例】（ユニット型）シフト記号表'!$C$5:$Y$46,23,FALSE))</f>
        <v/>
      </c>
      <c r="AS125" s="200" t="str">
        <f>IF(AS123="","",VLOOKUP(AS123,'【記載例】（ユニット型）シフト記号表'!$C$5:$Y$46,23,FALSE))</f>
        <v/>
      </c>
      <c r="AT125" s="200" t="str">
        <f>IF(AT123="","",VLOOKUP(AT123,'【記載例】（ユニット型）シフト記号表'!$C$5:$Y$46,23,FALSE))</f>
        <v/>
      </c>
      <c r="AU125" s="223" t="str">
        <f>IF(AU123="","",VLOOKUP(AU123,'【記載例】（ユニット型）シフト記号表'!$C$5:$Y$46,23,FALSE))</f>
        <v/>
      </c>
      <c r="AV125" s="190" t="str">
        <f>IF(AV123="","",VLOOKUP(AV123,'【記載例】（ユニット型）シフト記号表'!$C$5:$Y$46,23,FALSE))</f>
        <v/>
      </c>
      <c r="AW125" s="200" t="str">
        <f>IF(AW123="","",VLOOKUP(AW123,'【記載例】（ユニット型）シフト記号表'!$C$5:$Y$46,23,FALSE))</f>
        <v/>
      </c>
      <c r="AX125" s="200" t="str">
        <f>IF(AX123="","",VLOOKUP(AX123,'【記載例】（ユニット型）シフト記号表'!$C$5:$Y$46,23,FALSE))</f>
        <v/>
      </c>
      <c r="AY125" s="200" t="str">
        <f>IF(AY123="","",VLOOKUP(AY123,'【記載例】（ユニット型）シフト記号表'!$C$5:$Y$46,23,FALSE))</f>
        <v/>
      </c>
      <c r="AZ125" s="200" t="str">
        <f>IF(AZ123="","",VLOOKUP(AZ123,'【記載例】（ユニット型）シフト記号表'!$C$5:$Y$46,23,FALSE))</f>
        <v/>
      </c>
      <c r="BA125" s="200" t="str">
        <f>IF(BA123="","",VLOOKUP(BA123,'【記載例】（ユニット型）シフト記号表'!$C$5:$Y$46,23,FALSE))</f>
        <v/>
      </c>
      <c r="BB125" s="223" t="str">
        <f>IF(BB123="","",VLOOKUP(BB123,'【記載例】（ユニット型）シフト記号表'!$C$5:$Y$46,23,FALSE))</f>
        <v/>
      </c>
      <c r="BC125" s="190" t="str">
        <f>IF(BC123="","",VLOOKUP(BC123,'【記載例】（ユニット型）シフト記号表'!$C$5:$Y$46,23,FALSE))</f>
        <v/>
      </c>
      <c r="BD125" s="200" t="str">
        <f>IF(BD123="","",VLOOKUP(BD123,'【記載例】（ユニット型）シフト記号表'!$C$5:$Y$46,23,FALSE))</f>
        <v/>
      </c>
      <c r="BE125" s="247" t="str">
        <f>IF(BE123="","",VLOOKUP(BE123,'【記載例】（ユニット型）シフト記号表'!$C$5:$Y$46,23,FALSE))</f>
        <v/>
      </c>
      <c r="BF125" s="256">
        <f>IF($BI$3="計画",SUM(AA125:BB125),IF($BI$3="実績",SUM(AA125:BE125),""))</f>
        <v>0</v>
      </c>
      <c r="BG125" s="261"/>
      <c r="BH125" s="440">
        <f>IF($BI$3="計画",BF125/4,IF($BI$3="実績",(BF125/($P$10/7)),""))</f>
        <v>0</v>
      </c>
      <c r="BI125" s="446"/>
      <c r="BJ125" s="452"/>
      <c r="BK125" s="412"/>
      <c r="BL125" s="412"/>
      <c r="BM125" s="412"/>
      <c r="BN125" s="459"/>
    </row>
    <row r="126" spans="2:66" ht="20.25" customHeight="1">
      <c r="B126" s="14"/>
      <c r="C126" s="14"/>
      <c r="D126" s="14"/>
      <c r="E126" s="14"/>
      <c r="F126" s="14"/>
      <c r="G126" s="57"/>
      <c r="H126" s="57"/>
      <c r="I126" s="57"/>
      <c r="J126" s="57"/>
      <c r="K126" s="57"/>
      <c r="L126" s="57"/>
      <c r="M126" s="75"/>
      <c r="N126" s="75"/>
      <c r="O126" s="57"/>
      <c r="P126" s="57"/>
      <c r="Q126" s="57"/>
      <c r="R126" s="57"/>
      <c r="S126" s="106"/>
      <c r="T126" s="106"/>
      <c r="U126" s="106"/>
      <c r="V126" s="142"/>
      <c r="W126" s="142"/>
      <c r="X126" s="142"/>
      <c r="Y126" s="166"/>
      <c r="Z126" s="182"/>
      <c r="AA126" s="75"/>
      <c r="AB126" s="75"/>
      <c r="AC126" s="75"/>
      <c r="AD126" s="75"/>
      <c r="AE126" s="75"/>
      <c r="AF126" s="75"/>
      <c r="AG126" s="75"/>
      <c r="AH126" s="75"/>
      <c r="AI126" s="75"/>
      <c r="AJ126" s="75"/>
      <c r="AK126" s="75"/>
      <c r="AL126" s="75"/>
      <c r="AM126" s="75"/>
      <c r="AN126" s="75"/>
      <c r="AO126" s="75"/>
      <c r="AP126" s="75"/>
      <c r="AQ126" s="75"/>
      <c r="AR126" s="75"/>
      <c r="AS126" s="75"/>
      <c r="AT126" s="75"/>
      <c r="AU126" s="75"/>
      <c r="AV126" s="75"/>
      <c r="AW126" s="75"/>
      <c r="AX126" s="75"/>
      <c r="AY126" s="75"/>
      <c r="AZ126" s="75"/>
      <c r="BA126" s="75"/>
      <c r="BB126" s="75"/>
      <c r="BC126" s="75"/>
      <c r="BD126" s="75"/>
      <c r="BE126" s="75"/>
      <c r="BF126" s="75"/>
      <c r="BG126" s="75"/>
      <c r="BH126" s="271"/>
      <c r="BI126" s="271"/>
      <c r="BJ126" s="106"/>
      <c r="BK126" s="106"/>
      <c r="BL126" s="106"/>
      <c r="BM126" s="106"/>
      <c r="BN126" s="106"/>
    </row>
    <row r="127" spans="2:66" ht="20.25" customHeight="1">
      <c r="B127" s="14"/>
      <c r="C127" s="14"/>
      <c r="D127" s="14"/>
      <c r="E127" s="14"/>
      <c r="F127" s="14"/>
      <c r="G127" s="57"/>
      <c r="H127" s="57"/>
      <c r="I127" s="57"/>
      <c r="J127" s="57"/>
      <c r="K127" s="57"/>
      <c r="L127" s="57"/>
      <c r="M127" s="75"/>
      <c r="N127" s="84" t="s">
        <v>278</v>
      </c>
      <c r="O127" s="84"/>
      <c r="P127" s="84"/>
      <c r="Q127" s="84"/>
      <c r="R127" s="84"/>
      <c r="S127" s="84"/>
      <c r="T127" s="84"/>
      <c r="U127" s="84"/>
      <c r="V127" s="84"/>
      <c r="W127" s="84"/>
      <c r="X127" s="87"/>
      <c r="Y127" s="84"/>
      <c r="Z127" s="84"/>
      <c r="AA127" s="84"/>
      <c r="AB127" s="84"/>
      <c r="AC127" s="84"/>
      <c r="AD127" s="75"/>
      <c r="AE127" s="75"/>
      <c r="AF127" s="75"/>
      <c r="AG127" s="75"/>
      <c r="AH127" s="75"/>
      <c r="AI127" s="75"/>
      <c r="AJ127" s="75"/>
      <c r="AK127" s="75"/>
      <c r="AL127" s="75"/>
      <c r="AM127" s="75"/>
      <c r="AN127" s="75"/>
      <c r="AO127" s="75"/>
      <c r="AP127" s="75"/>
      <c r="AQ127" s="75"/>
      <c r="AR127" s="75"/>
      <c r="AS127" s="75"/>
      <c r="AT127" s="75"/>
      <c r="AU127" s="75"/>
      <c r="AV127" s="75"/>
      <c r="AW127" s="75"/>
      <c r="AX127" s="75"/>
      <c r="AY127" s="75"/>
      <c r="AZ127" s="75"/>
      <c r="BA127" s="75"/>
      <c r="BB127" s="75"/>
      <c r="BC127" s="75"/>
      <c r="BD127" s="75"/>
      <c r="BE127" s="75"/>
      <c r="BF127" s="75"/>
      <c r="BG127" s="75"/>
      <c r="BH127" s="271"/>
      <c r="BI127" s="271"/>
      <c r="BJ127" s="106"/>
      <c r="BK127" s="106"/>
      <c r="BL127" s="106"/>
      <c r="BM127" s="106"/>
      <c r="BN127" s="106"/>
    </row>
    <row r="128" spans="2:66" ht="20.25" customHeight="1">
      <c r="B128" s="14"/>
      <c r="C128" s="14"/>
      <c r="D128" s="14"/>
      <c r="E128" s="14"/>
      <c r="F128" s="14"/>
      <c r="G128" s="57"/>
      <c r="H128" s="57"/>
      <c r="I128" s="57"/>
      <c r="J128" s="57"/>
      <c r="K128" s="57"/>
      <c r="L128" s="57"/>
      <c r="M128" s="75"/>
      <c r="N128" s="84"/>
      <c r="O128" s="84" t="s">
        <v>199</v>
      </c>
      <c r="P128" s="84"/>
      <c r="Q128" s="84"/>
      <c r="R128" s="84"/>
      <c r="S128" s="84"/>
      <c r="T128" s="84"/>
      <c r="U128" s="84"/>
      <c r="V128" s="84"/>
      <c r="W128" s="84"/>
      <c r="X128" s="87"/>
      <c r="Y128" s="84"/>
      <c r="Z128" s="84"/>
      <c r="AA128" s="84"/>
      <c r="AB128" s="84"/>
      <c r="AC128" s="84"/>
      <c r="AD128" s="75"/>
      <c r="AE128" s="84" t="s">
        <v>206</v>
      </c>
      <c r="AF128" s="84"/>
      <c r="AG128" s="84"/>
      <c r="AH128" s="84"/>
      <c r="AI128" s="84"/>
      <c r="AJ128" s="84"/>
      <c r="AK128" s="84"/>
      <c r="AL128" s="84"/>
      <c r="AM128" s="84"/>
      <c r="AN128" s="87"/>
      <c r="AO128" s="84"/>
      <c r="AP128" s="84"/>
      <c r="AQ128" s="84"/>
      <c r="AR128" s="84"/>
      <c r="AS128" s="75"/>
      <c r="AT128" s="75"/>
      <c r="AU128" s="84" t="s">
        <v>207</v>
      </c>
      <c r="AV128" s="75"/>
      <c r="AW128" s="75"/>
      <c r="AX128" s="75"/>
      <c r="AY128" s="75"/>
      <c r="AZ128" s="75"/>
      <c r="BA128" s="75"/>
      <c r="BB128" s="75"/>
      <c r="BC128" s="75"/>
      <c r="BD128" s="75"/>
      <c r="BE128" s="75"/>
      <c r="BF128" s="75"/>
      <c r="BG128" s="75"/>
      <c r="BH128" s="271"/>
      <c r="BI128" s="271"/>
      <c r="BJ128" s="106"/>
      <c r="BK128" s="106"/>
      <c r="BL128" s="106"/>
      <c r="BM128" s="106"/>
      <c r="BN128" s="106"/>
    </row>
    <row r="129" spans="2:66" ht="20.25" customHeight="1">
      <c r="B129" s="14"/>
      <c r="C129" s="14"/>
      <c r="D129" s="14"/>
      <c r="E129" s="14"/>
      <c r="F129" s="14"/>
      <c r="G129" s="57"/>
      <c r="H129" s="57"/>
      <c r="I129" s="57"/>
      <c r="J129" s="57"/>
      <c r="K129" s="57"/>
      <c r="L129" s="57"/>
      <c r="M129" s="75"/>
      <c r="N129" s="84"/>
      <c r="O129" s="33" t="s">
        <v>195</v>
      </c>
      <c r="P129" s="33"/>
      <c r="Q129" s="33" t="s">
        <v>196</v>
      </c>
      <c r="R129" s="33"/>
      <c r="S129" s="33"/>
      <c r="T129" s="33"/>
      <c r="U129" s="84"/>
      <c r="V129" s="50" t="s">
        <v>197</v>
      </c>
      <c r="W129" s="50"/>
      <c r="X129" s="50"/>
      <c r="Y129" s="50"/>
      <c r="Z129" s="89"/>
      <c r="AA129" s="191" t="s">
        <v>194</v>
      </c>
      <c r="AB129" s="191"/>
      <c r="AD129" s="75"/>
      <c r="AE129" s="33" t="s">
        <v>195</v>
      </c>
      <c r="AF129" s="33"/>
      <c r="AG129" s="33" t="s">
        <v>196</v>
      </c>
      <c r="AH129" s="33"/>
      <c r="AI129" s="33"/>
      <c r="AJ129" s="33"/>
      <c r="AK129" s="84"/>
      <c r="AL129" s="50" t="s">
        <v>197</v>
      </c>
      <c r="AM129" s="50"/>
      <c r="AN129" s="50"/>
      <c r="AO129" s="50"/>
      <c r="AP129" s="89"/>
      <c r="AQ129" s="191" t="s">
        <v>194</v>
      </c>
      <c r="AR129" s="191"/>
      <c r="AS129" s="75"/>
      <c r="AT129" s="75"/>
      <c r="AU129" s="75"/>
      <c r="AV129" s="75"/>
      <c r="AW129" s="75"/>
      <c r="AX129" s="75"/>
      <c r="AY129" s="75"/>
      <c r="AZ129" s="75"/>
      <c r="BA129" s="75"/>
      <c r="BB129" s="75"/>
      <c r="BC129" s="75"/>
      <c r="BD129" s="75"/>
      <c r="BE129" s="75"/>
      <c r="BF129" s="75"/>
      <c r="BG129" s="75"/>
      <c r="BH129" s="271"/>
      <c r="BI129" s="271"/>
      <c r="BJ129" s="75"/>
      <c r="BK129" s="75"/>
      <c r="BL129" s="75"/>
      <c r="BM129" s="75"/>
      <c r="BN129" s="106"/>
    </row>
    <row r="130" spans="2:66" ht="20.25" customHeight="1">
      <c r="B130" s="14"/>
      <c r="C130" s="14"/>
      <c r="D130" s="14"/>
      <c r="E130" s="14"/>
      <c r="F130" s="14"/>
      <c r="G130" s="57"/>
      <c r="H130" s="57"/>
      <c r="I130" s="57"/>
      <c r="J130" s="57"/>
      <c r="K130" s="57"/>
      <c r="L130" s="57"/>
      <c r="M130" s="75"/>
      <c r="N130" s="84"/>
      <c r="O130" s="85"/>
      <c r="P130" s="85"/>
      <c r="Q130" s="85" t="s">
        <v>198</v>
      </c>
      <c r="R130" s="85"/>
      <c r="S130" s="85" t="s">
        <v>100</v>
      </c>
      <c r="T130" s="85"/>
      <c r="U130" s="84"/>
      <c r="V130" s="85" t="s">
        <v>198</v>
      </c>
      <c r="W130" s="85"/>
      <c r="X130" s="85" t="s">
        <v>100</v>
      </c>
      <c r="Y130" s="85"/>
      <c r="Z130" s="89"/>
      <c r="AA130" s="191" t="s">
        <v>27</v>
      </c>
      <c r="AB130" s="191"/>
      <c r="AD130" s="75"/>
      <c r="AE130" s="85"/>
      <c r="AF130" s="85"/>
      <c r="AG130" s="85" t="s">
        <v>198</v>
      </c>
      <c r="AH130" s="85"/>
      <c r="AI130" s="85" t="s">
        <v>100</v>
      </c>
      <c r="AJ130" s="85"/>
      <c r="AK130" s="84"/>
      <c r="AL130" s="85" t="s">
        <v>198</v>
      </c>
      <c r="AM130" s="85"/>
      <c r="AN130" s="85" t="s">
        <v>100</v>
      </c>
      <c r="AO130" s="85"/>
      <c r="AP130" s="89"/>
      <c r="AQ130" s="191" t="s">
        <v>27</v>
      </c>
      <c r="AR130" s="191"/>
      <c r="AS130" s="75"/>
      <c r="AT130" s="75"/>
      <c r="AU130" s="237" t="s">
        <v>174</v>
      </c>
      <c r="AV130" s="237"/>
      <c r="AW130" s="237"/>
      <c r="AX130" s="237"/>
      <c r="AY130" s="89"/>
      <c r="AZ130" s="191" t="s">
        <v>175</v>
      </c>
      <c r="BA130" s="237"/>
      <c r="BB130" s="237"/>
      <c r="BC130" s="237"/>
      <c r="BD130" s="89"/>
      <c r="BE130" s="85" t="s">
        <v>107</v>
      </c>
      <c r="BF130" s="85"/>
      <c r="BG130" s="85"/>
      <c r="BH130" s="85"/>
      <c r="BI130" s="271"/>
      <c r="BJ130" s="33"/>
      <c r="BK130" s="33"/>
      <c r="BL130" s="33"/>
      <c r="BM130" s="33"/>
      <c r="BN130" s="106"/>
    </row>
    <row r="131" spans="2:66" ht="20.25" customHeight="1">
      <c r="B131" s="14"/>
      <c r="C131" s="14"/>
      <c r="D131" s="14"/>
      <c r="E131" s="14"/>
      <c r="F131" s="14"/>
      <c r="G131" s="57"/>
      <c r="H131" s="57"/>
      <c r="I131" s="57"/>
      <c r="J131" s="57"/>
      <c r="K131" s="57"/>
      <c r="L131" s="57"/>
      <c r="M131" s="75"/>
      <c r="N131" s="84"/>
      <c r="O131" s="86" t="s">
        <v>24</v>
      </c>
      <c r="P131" s="86"/>
      <c r="Q131" s="98">
        <f>SUMIFS($BF$18:$BG$125,$G$18:$H$125,"看護職員",$M$18:$N$125,"A")+SUMIFS($BF$18:$BG$125,$I$18:$J$125,"看護職員",$K$18:$L$125,"A")</f>
        <v>336</v>
      </c>
      <c r="R131" s="98"/>
      <c r="S131" s="155">
        <f>SUMIFS($BH$18:$BI$125,$G$18:$H$125,"看護職員",$M$18:$N$125,"A")+SUMIFS($BH$18:$BI$125,$I$18:$J$125,"看護職員",$K$18:$L$125,"A")</f>
        <v>78.399999999999991</v>
      </c>
      <c r="T131" s="155"/>
      <c r="U131" s="84"/>
      <c r="V131" s="414">
        <v>0</v>
      </c>
      <c r="W131" s="414"/>
      <c r="X131" s="415">
        <v>0</v>
      </c>
      <c r="Y131" s="415"/>
      <c r="Z131" s="89"/>
      <c r="AA131" s="420">
        <v>2</v>
      </c>
      <c r="AB131" s="423"/>
      <c r="AD131" s="75"/>
      <c r="AE131" s="86" t="s">
        <v>24</v>
      </c>
      <c r="AF131" s="86"/>
      <c r="AG131" s="98">
        <f>SUMIFS($BF$18:$BG$125,$G$18:$H$125,"介護職員",$M$18:$N$125,"A")+SUMIFS($BF$18:$BG$125,$I$18:$J$125,"介護職員",$K$18:$L$125,"A")</f>
        <v>2576</v>
      </c>
      <c r="AH131" s="98"/>
      <c r="AI131" s="155">
        <f>SUMIFS($BH$18:$BI$125,$G$18:$H$125,"介護職員",$M$18:$N$125,"A")+SUMIFS($BH$18:$BI$125,$I$18:$J$125,"介護職員",$K$18:$L$125,"A")</f>
        <v>601.06666666666661</v>
      </c>
      <c r="AJ131" s="155"/>
      <c r="AK131" s="84"/>
      <c r="AL131" s="414">
        <v>0</v>
      </c>
      <c r="AM131" s="414"/>
      <c r="AN131" s="415">
        <v>0</v>
      </c>
      <c r="AO131" s="415"/>
      <c r="AP131" s="89"/>
      <c r="AQ131" s="420">
        <v>15</v>
      </c>
      <c r="AR131" s="423"/>
      <c r="AS131" s="75"/>
      <c r="AT131" s="75"/>
      <c r="AU131" s="238">
        <f>Y145</f>
        <v>2.5</v>
      </c>
      <c r="AV131" s="86"/>
      <c r="AW131" s="86"/>
      <c r="AX131" s="86"/>
      <c r="AY131" s="33" t="s">
        <v>208</v>
      </c>
      <c r="AZ131" s="238">
        <f>AO145</f>
        <v>19.399999999999999</v>
      </c>
      <c r="BA131" s="86"/>
      <c r="BB131" s="86"/>
      <c r="BC131" s="86"/>
      <c r="BD131" s="33" t="s">
        <v>203</v>
      </c>
      <c r="BE131" s="167">
        <f>ROUNDDOWN(AU131+AZ131,1)</f>
        <v>21.9</v>
      </c>
      <c r="BF131" s="167"/>
      <c r="BG131" s="167"/>
      <c r="BH131" s="167"/>
      <c r="BI131" s="271"/>
      <c r="BJ131" s="453"/>
      <c r="BK131" s="453"/>
      <c r="BL131" s="453"/>
      <c r="BM131" s="453"/>
      <c r="BN131" s="106"/>
    </row>
    <row r="132" spans="2:66" ht="20.25" customHeight="1">
      <c r="B132" s="14"/>
      <c r="C132" s="14"/>
      <c r="D132" s="14"/>
      <c r="E132" s="14"/>
      <c r="F132" s="14"/>
      <c r="G132" s="57"/>
      <c r="H132" s="57"/>
      <c r="I132" s="57"/>
      <c r="J132" s="57"/>
      <c r="K132" s="57"/>
      <c r="L132" s="57"/>
      <c r="M132" s="75"/>
      <c r="N132" s="84"/>
      <c r="O132" s="86" t="s">
        <v>11</v>
      </c>
      <c r="P132" s="86"/>
      <c r="Q132" s="98">
        <f>SUMIFS($BF$18:$BG$125,$G$18:$H$125,"看護職員",$M$18:$N$125,"B")+SUMIFS($BF$18:$BG$125,$I$18:$J$125,"看護職員",$K$18:$L$125,"B")</f>
        <v>87.999999999999986</v>
      </c>
      <c r="R132" s="98"/>
      <c r="S132" s="155">
        <f>SUMIFS($BH$18:$BI$125,$G$18:$H$125,"看護職員",$M$18:$N$125,"B")+SUMIFS($BH$18:$BI$125,$I$18:$J$125,"看護職員",$K$18:$L$125,"B")</f>
        <v>20.533333333333331</v>
      </c>
      <c r="T132" s="155"/>
      <c r="U132" s="84"/>
      <c r="V132" s="414">
        <v>88</v>
      </c>
      <c r="W132" s="414"/>
      <c r="X132" s="415">
        <v>20.5</v>
      </c>
      <c r="Y132" s="415"/>
      <c r="Z132" s="89"/>
      <c r="AA132" s="420">
        <v>0</v>
      </c>
      <c r="AB132" s="423"/>
      <c r="AD132" s="75"/>
      <c r="AE132" s="86" t="s">
        <v>11</v>
      </c>
      <c r="AF132" s="86"/>
      <c r="AG132" s="98">
        <f>SUMIFS($BF$18:$BG$125,$G$18:$H$125,"介護職員",$M$18:$N$125,"B")+SUMIFS($BF$18:$BG$125,$I$18:$J$125,"介護職員",$K$18:$L$125,"B")</f>
        <v>176</v>
      </c>
      <c r="AH132" s="98"/>
      <c r="AI132" s="155">
        <f>SUMIFS($BH$18:$BI$125,$G$18:$H$125,"介護職員",$M$18:$N$125,"B")+SUMIFS($BH$18:$BI$125,$I$18:$J$125,"介護職員",$K$18:$L$125,"B")</f>
        <v>41.066666666666663</v>
      </c>
      <c r="AJ132" s="155"/>
      <c r="AK132" s="84"/>
      <c r="AL132" s="414">
        <v>0</v>
      </c>
      <c r="AM132" s="414"/>
      <c r="AN132" s="415">
        <v>0</v>
      </c>
      <c r="AO132" s="415"/>
      <c r="AP132" s="89"/>
      <c r="AQ132" s="420">
        <v>1</v>
      </c>
      <c r="AR132" s="423"/>
      <c r="AS132" s="75"/>
      <c r="AT132" s="75"/>
      <c r="AU132" s="75"/>
      <c r="AV132" s="75"/>
      <c r="AW132" s="75"/>
      <c r="AX132" s="75"/>
      <c r="AY132" s="75"/>
      <c r="AZ132" s="75"/>
      <c r="BA132" s="75"/>
      <c r="BB132" s="75"/>
      <c r="BC132" s="75"/>
      <c r="BD132" s="75"/>
      <c r="BE132" s="75"/>
      <c r="BF132" s="75"/>
      <c r="BG132" s="75"/>
      <c r="BH132" s="271"/>
      <c r="BI132" s="271"/>
      <c r="BJ132" s="106"/>
      <c r="BK132" s="106"/>
      <c r="BL132" s="106"/>
      <c r="BM132" s="106"/>
      <c r="BN132" s="106"/>
    </row>
    <row r="133" spans="2:66" ht="20.25" customHeight="1">
      <c r="B133" s="14"/>
      <c r="C133" s="14"/>
      <c r="D133" s="14"/>
      <c r="E133" s="14"/>
      <c r="F133" s="14"/>
      <c r="G133" s="57"/>
      <c r="H133" s="57"/>
      <c r="I133" s="57"/>
      <c r="J133" s="57"/>
      <c r="K133" s="57"/>
      <c r="L133" s="57"/>
      <c r="M133" s="75"/>
      <c r="N133" s="84"/>
      <c r="O133" s="86" t="s">
        <v>20</v>
      </c>
      <c r="P133" s="86"/>
      <c r="Q133" s="98">
        <f>SUMIFS($BF$18:$BG$125,$G$18:$H$125,"看護職員",$M$18:$N$125,"C")+SUMIFS($BF$18:$BG$125,$I$18:$J$125,"看護職員",$K$18:$L$125,"C")</f>
        <v>0</v>
      </c>
      <c r="R133" s="98"/>
      <c r="S133" s="155">
        <f>SUMIFS($BH$18:$BI$125,$G$18:$H$125,"看護職員",$M$18:$N$125,"C")+SUMIFS($BH$18:$BI$125,$I$18:$J$125,"看護職員",$K$18:$L$125,"C")</f>
        <v>0</v>
      </c>
      <c r="T133" s="155"/>
      <c r="U133" s="84"/>
      <c r="V133" s="414">
        <v>0</v>
      </c>
      <c r="W133" s="414"/>
      <c r="X133" s="416">
        <v>0</v>
      </c>
      <c r="Y133" s="416"/>
      <c r="Z133" s="89"/>
      <c r="AA133" s="193" t="s">
        <v>75</v>
      </c>
      <c r="AB133" s="185"/>
      <c r="AD133" s="75"/>
      <c r="AE133" s="86" t="s">
        <v>20</v>
      </c>
      <c r="AF133" s="86"/>
      <c r="AG133" s="98">
        <f>SUMIFS($BF$18:$BG$125,$G$18:$H$125,"介護職員",$M$18:$N$125,"C")+SUMIFS($BF$18:$BG$125,$I$18:$J$125,"介護職員",$K$18:$L$125,"C")</f>
        <v>544</v>
      </c>
      <c r="AH133" s="98"/>
      <c r="AI133" s="155">
        <f>SUMIFS($BH$18:$BI$125,$G$18:$H$125,"介護職員",$M$18:$N$125,"C")+SUMIFS($BH$18:$BI$125,$I$18:$J$125,"介護職員",$K$18:$L$125,"C")</f>
        <v>126.93333333333334</v>
      </c>
      <c r="AJ133" s="155"/>
      <c r="AK133" s="84"/>
      <c r="AL133" s="414">
        <v>544</v>
      </c>
      <c r="AM133" s="414"/>
      <c r="AN133" s="416">
        <v>126.9</v>
      </c>
      <c r="AO133" s="416"/>
      <c r="AP133" s="89"/>
      <c r="AQ133" s="193" t="s">
        <v>75</v>
      </c>
      <c r="AR133" s="185"/>
      <c r="AS133" s="75"/>
      <c r="AT133" s="75"/>
      <c r="AU133" s="75"/>
      <c r="AV133" s="75"/>
      <c r="AW133" s="75"/>
      <c r="AX133" s="75"/>
      <c r="AY133" s="75"/>
      <c r="AZ133" s="75"/>
      <c r="BA133" s="75"/>
      <c r="BB133" s="75"/>
      <c r="BC133" s="75"/>
      <c r="BD133" s="75"/>
      <c r="BE133" s="75"/>
      <c r="BF133" s="75"/>
      <c r="BG133" s="75"/>
      <c r="BH133" s="271"/>
      <c r="BI133" s="271"/>
      <c r="BJ133" s="106"/>
      <c r="BK133" s="106"/>
      <c r="BL133" s="106"/>
      <c r="BM133" s="106"/>
      <c r="BN133" s="106"/>
    </row>
    <row r="134" spans="2:66" ht="20.25" customHeight="1">
      <c r="B134" s="14"/>
      <c r="C134" s="14"/>
      <c r="D134" s="14"/>
      <c r="E134" s="14"/>
      <c r="F134" s="14"/>
      <c r="G134" s="57"/>
      <c r="H134" s="57"/>
      <c r="I134" s="57"/>
      <c r="J134" s="57"/>
      <c r="K134" s="57"/>
      <c r="L134" s="57"/>
      <c r="M134" s="75"/>
      <c r="N134" s="84"/>
      <c r="O134" s="86" t="s">
        <v>28</v>
      </c>
      <c r="P134" s="86"/>
      <c r="Q134" s="98">
        <f>SUMIFS($BF$18:$BG$125,$G$18:$H$125,"看護職員",$M$18:$N$125,"D")+SUMIFS($BF$18:$BG$125,$I$18:$J$125,"看護職員",$K$18:$L$125,"D")</f>
        <v>0</v>
      </c>
      <c r="R134" s="98"/>
      <c r="S134" s="155">
        <f>SUMIFS($BH$18:$BI$125,$G$18:$H$125,"看護職員",$M$18:$N$125,"D")+SUMIFS($BH$18:$BI$125,$I$18:$J$125,"看護職員",$K$18:$L$125,"D")</f>
        <v>0</v>
      </c>
      <c r="T134" s="155"/>
      <c r="U134" s="84"/>
      <c r="V134" s="414">
        <v>0</v>
      </c>
      <c r="W134" s="414"/>
      <c r="X134" s="416">
        <v>0</v>
      </c>
      <c r="Y134" s="416"/>
      <c r="Z134" s="89"/>
      <c r="AA134" s="193" t="s">
        <v>75</v>
      </c>
      <c r="AB134" s="185"/>
      <c r="AD134" s="75"/>
      <c r="AE134" s="86" t="s">
        <v>28</v>
      </c>
      <c r="AF134" s="86"/>
      <c r="AG134" s="98">
        <f>SUMIFS($BF$18:$BG$125,$G$18:$H$125,"介護職員",$M$18:$N$125,"D")+SUMIFS($BF$18:$BG$125,$I$18:$J$125,"介護職員",$K$18:$L$125,"D")</f>
        <v>0</v>
      </c>
      <c r="AH134" s="98"/>
      <c r="AI134" s="155">
        <f>SUMIFS($BH$18:$BI$125,$G$18:$H$125,"介護職員",$M$18:$N$125,"D")+SUMIFS($BH$18:$BI$125,$I$18:$J$125,"介護職員",$K$18:$L$125,"D")</f>
        <v>0</v>
      </c>
      <c r="AJ134" s="155"/>
      <c r="AK134" s="84"/>
      <c r="AL134" s="414">
        <v>0</v>
      </c>
      <c r="AM134" s="414"/>
      <c r="AN134" s="416">
        <v>0</v>
      </c>
      <c r="AO134" s="416"/>
      <c r="AP134" s="89"/>
      <c r="AQ134" s="193" t="s">
        <v>75</v>
      </c>
      <c r="AR134" s="185"/>
      <c r="AS134" s="75"/>
      <c r="AT134" s="75"/>
      <c r="AU134" s="84" t="s">
        <v>210</v>
      </c>
      <c r="AV134" s="84"/>
      <c r="AW134" s="84"/>
      <c r="AX134" s="84"/>
      <c r="AY134" s="84"/>
      <c r="AZ134" s="84"/>
      <c r="BA134" s="75"/>
      <c r="BB134" s="75"/>
      <c r="BC134" s="75"/>
      <c r="BD134" s="75"/>
      <c r="BE134" s="75"/>
      <c r="BF134" s="75"/>
      <c r="BG134" s="75"/>
      <c r="BH134" s="271"/>
      <c r="BI134" s="271"/>
      <c r="BJ134" s="106"/>
      <c r="BK134" s="106"/>
      <c r="BL134" s="106"/>
      <c r="BM134" s="106"/>
      <c r="BN134" s="106"/>
    </row>
    <row r="135" spans="2:66" ht="20.25" customHeight="1">
      <c r="B135" s="14"/>
      <c r="C135" s="14"/>
      <c r="D135" s="14"/>
      <c r="E135" s="14"/>
      <c r="F135" s="14"/>
      <c r="G135" s="57"/>
      <c r="H135" s="57"/>
      <c r="I135" s="57"/>
      <c r="J135" s="57"/>
      <c r="K135" s="57"/>
      <c r="L135" s="57"/>
      <c r="M135" s="75"/>
      <c r="N135" s="84"/>
      <c r="O135" s="86" t="s">
        <v>107</v>
      </c>
      <c r="P135" s="86"/>
      <c r="Q135" s="98">
        <f>SUM(Q131:R134)</f>
        <v>424</v>
      </c>
      <c r="R135" s="98"/>
      <c r="S135" s="155">
        <f>SUM(S131:T134)</f>
        <v>98.933333333333323</v>
      </c>
      <c r="T135" s="155"/>
      <c r="U135" s="84"/>
      <c r="V135" s="98">
        <f>SUM(V131:W134)</f>
        <v>88</v>
      </c>
      <c r="W135" s="98"/>
      <c r="X135" s="155">
        <f>SUM(X131:Y134)</f>
        <v>20.5</v>
      </c>
      <c r="Y135" s="155"/>
      <c r="Z135" s="89"/>
      <c r="AA135" s="194">
        <f>SUM(AA131:AB132)</f>
        <v>2</v>
      </c>
      <c r="AB135" s="202"/>
      <c r="AD135" s="75"/>
      <c r="AE135" s="86" t="s">
        <v>107</v>
      </c>
      <c r="AF135" s="86"/>
      <c r="AG135" s="98">
        <f>SUM(AG131:AH134)</f>
        <v>3296</v>
      </c>
      <c r="AH135" s="98"/>
      <c r="AI135" s="155">
        <f>SUM(AI131:AJ134)</f>
        <v>769.06666666666661</v>
      </c>
      <c r="AJ135" s="155"/>
      <c r="AK135" s="84"/>
      <c r="AL135" s="98">
        <f>SUM(AL131:AM134)</f>
        <v>544</v>
      </c>
      <c r="AM135" s="98"/>
      <c r="AN135" s="155">
        <f>SUM(AN131:AO134)</f>
        <v>126.9</v>
      </c>
      <c r="AO135" s="155"/>
      <c r="AP135" s="89"/>
      <c r="AQ135" s="194">
        <f>SUM(AQ131:AR132)</f>
        <v>16</v>
      </c>
      <c r="AR135" s="202"/>
      <c r="AS135" s="75"/>
      <c r="AT135" s="75"/>
      <c r="AU135" s="86" t="s">
        <v>19</v>
      </c>
      <c r="AV135" s="86"/>
      <c r="AW135" s="86" t="s">
        <v>15</v>
      </c>
      <c r="AX135" s="86"/>
      <c r="AY135" s="86"/>
      <c r="AZ135" s="86"/>
      <c r="BA135" s="75"/>
      <c r="BB135" s="75"/>
      <c r="BC135" s="75"/>
      <c r="BD135" s="75"/>
      <c r="BE135" s="75"/>
      <c r="BF135" s="75"/>
      <c r="BG135" s="75"/>
      <c r="BH135" s="271"/>
      <c r="BI135" s="271"/>
      <c r="BJ135" s="106"/>
      <c r="BK135" s="106"/>
      <c r="BL135" s="106"/>
      <c r="BM135" s="106"/>
      <c r="BN135" s="106"/>
    </row>
    <row r="136" spans="2:66" ht="20.25" customHeight="1">
      <c r="B136" s="14"/>
      <c r="C136" s="14"/>
      <c r="D136" s="14"/>
      <c r="E136" s="14"/>
      <c r="F136" s="14"/>
      <c r="G136" s="57"/>
      <c r="H136" s="57"/>
      <c r="I136" s="57"/>
      <c r="J136" s="57"/>
      <c r="K136" s="57"/>
      <c r="L136" s="57"/>
      <c r="M136" s="75"/>
      <c r="N136" s="75"/>
      <c r="O136" s="57"/>
      <c r="P136" s="57"/>
      <c r="Q136" s="57"/>
      <c r="R136" s="57"/>
      <c r="S136" s="106"/>
      <c r="T136" s="106"/>
      <c r="U136" s="106"/>
      <c r="V136" s="142"/>
      <c r="W136" s="142"/>
      <c r="X136" s="142"/>
      <c r="Y136" s="166"/>
      <c r="Z136" s="182"/>
      <c r="AA136" s="75"/>
      <c r="AB136" s="75"/>
      <c r="AC136" s="75"/>
      <c r="AD136" s="75"/>
      <c r="AE136" s="57"/>
      <c r="AF136" s="57"/>
      <c r="AG136" s="57"/>
      <c r="AH136" s="57"/>
      <c r="AI136" s="106"/>
      <c r="AJ136" s="106"/>
      <c r="AK136" s="106"/>
      <c r="AL136" s="142"/>
      <c r="AM136" s="142"/>
      <c r="AN136" s="142"/>
      <c r="AO136" s="166"/>
      <c r="AP136" s="182"/>
      <c r="AQ136" s="75"/>
      <c r="AR136" s="75"/>
      <c r="AS136" s="75"/>
      <c r="AT136" s="75"/>
      <c r="AU136" s="86" t="s">
        <v>24</v>
      </c>
      <c r="AV136" s="86"/>
      <c r="AW136" s="86" t="s">
        <v>158</v>
      </c>
      <c r="AX136" s="86"/>
      <c r="AY136" s="86"/>
      <c r="AZ136" s="86"/>
      <c r="BA136" s="75"/>
      <c r="BB136" s="75"/>
      <c r="BC136" s="75"/>
      <c r="BD136" s="75"/>
      <c r="BE136" s="75"/>
      <c r="BF136" s="75"/>
      <c r="BG136" s="75"/>
      <c r="BH136" s="271"/>
      <c r="BI136" s="271"/>
      <c r="BJ136" s="106"/>
      <c r="BK136" s="106"/>
      <c r="BL136" s="106"/>
      <c r="BM136" s="106"/>
      <c r="BN136" s="106"/>
    </row>
    <row r="137" spans="2:66" ht="20.25" customHeight="1">
      <c r="B137" s="14"/>
      <c r="C137" s="14"/>
      <c r="D137" s="14"/>
      <c r="E137" s="14"/>
      <c r="F137" s="14"/>
      <c r="G137" s="57"/>
      <c r="H137" s="57"/>
      <c r="I137" s="57"/>
      <c r="J137" s="57"/>
      <c r="K137" s="57"/>
      <c r="L137" s="57"/>
      <c r="M137" s="75"/>
      <c r="N137" s="75"/>
      <c r="O137" s="87" t="s">
        <v>200</v>
      </c>
      <c r="P137" s="84"/>
      <c r="Q137" s="84"/>
      <c r="R137" s="84"/>
      <c r="S137" s="84"/>
      <c r="T137" s="84"/>
      <c r="U137" s="84"/>
      <c r="V137" s="84"/>
      <c r="W137" s="84"/>
      <c r="X137" s="156"/>
      <c r="Y137" s="156"/>
      <c r="Z137" s="84"/>
      <c r="AA137" s="84"/>
      <c r="AB137" s="84"/>
      <c r="AC137" s="75"/>
      <c r="AD137" s="75"/>
      <c r="AE137" s="87" t="s">
        <v>200</v>
      </c>
      <c r="AF137" s="84"/>
      <c r="AG137" s="84"/>
      <c r="AH137" s="84"/>
      <c r="AI137" s="84"/>
      <c r="AJ137" s="84"/>
      <c r="AK137" s="84"/>
      <c r="AL137" s="84"/>
      <c r="AM137" s="84"/>
      <c r="AN137" s="156"/>
      <c r="AO137" s="156"/>
      <c r="AP137" s="84"/>
      <c r="AQ137" s="84"/>
      <c r="AR137" s="84"/>
      <c r="AS137" s="75"/>
      <c r="AT137" s="75"/>
      <c r="AU137" s="86" t="s">
        <v>11</v>
      </c>
      <c r="AV137" s="86"/>
      <c r="AW137" s="86" t="s">
        <v>159</v>
      </c>
      <c r="AX137" s="86"/>
      <c r="AY137" s="86"/>
      <c r="AZ137" s="86"/>
      <c r="BA137" s="75"/>
      <c r="BB137" s="75"/>
      <c r="BC137" s="75"/>
      <c r="BD137" s="75"/>
      <c r="BE137" s="75"/>
      <c r="BF137" s="75"/>
      <c r="BG137" s="75"/>
      <c r="BH137" s="271"/>
      <c r="BI137" s="271"/>
      <c r="BJ137" s="106"/>
      <c r="BK137" s="106"/>
      <c r="BL137" s="106"/>
      <c r="BM137" s="106"/>
      <c r="BN137" s="106"/>
    </row>
    <row r="138" spans="2:66" ht="20.25" customHeight="1">
      <c r="B138" s="14"/>
      <c r="C138" s="14"/>
      <c r="D138" s="14"/>
      <c r="E138" s="14"/>
      <c r="F138" s="14"/>
      <c r="G138" s="57"/>
      <c r="H138" s="57"/>
      <c r="I138" s="57"/>
      <c r="J138" s="57"/>
      <c r="K138" s="57"/>
      <c r="L138" s="57"/>
      <c r="M138" s="75"/>
      <c r="N138" s="75"/>
      <c r="O138" s="84" t="s">
        <v>201</v>
      </c>
      <c r="P138" s="84"/>
      <c r="Q138" s="84"/>
      <c r="R138" s="84"/>
      <c r="S138" s="84"/>
      <c r="T138" s="84" t="s">
        <v>99</v>
      </c>
      <c r="U138" s="84"/>
      <c r="V138" s="84"/>
      <c r="W138" s="84"/>
      <c r="X138" s="87"/>
      <c r="Y138" s="84"/>
      <c r="Z138" s="84"/>
      <c r="AA138" s="84"/>
      <c r="AB138" s="84"/>
      <c r="AC138" s="75"/>
      <c r="AD138" s="75"/>
      <c r="AE138" s="84" t="s">
        <v>201</v>
      </c>
      <c r="AF138" s="84"/>
      <c r="AG138" s="84"/>
      <c r="AH138" s="84"/>
      <c r="AI138" s="84"/>
      <c r="AJ138" s="84" t="s">
        <v>99</v>
      </c>
      <c r="AK138" s="84"/>
      <c r="AL138" s="84"/>
      <c r="AM138" s="84"/>
      <c r="AN138" s="87"/>
      <c r="AO138" s="84"/>
      <c r="AP138" s="84"/>
      <c r="AQ138" s="84"/>
      <c r="AR138" s="84"/>
      <c r="AS138" s="75"/>
      <c r="AT138" s="75"/>
      <c r="AU138" s="86" t="s">
        <v>20</v>
      </c>
      <c r="AV138" s="86"/>
      <c r="AW138" s="86" t="s">
        <v>160</v>
      </c>
      <c r="AX138" s="86"/>
      <c r="AY138" s="86"/>
      <c r="AZ138" s="86"/>
      <c r="BA138" s="75"/>
      <c r="BB138" s="75"/>
      <c r="BC138" s="75"/>
      <c r="BD138" s="75"/>
      <c r="BE138" s="75"/>
      <c r="BF138" s="75"/>
      <c r="BG138" s="75"/>
      <c r="BH138" s="271"/>
      <c r="BI138" s="271"/>
      <c r="BJ138" s="106"/>
      <c r="BK138" s="106"/>
      <c r="BL138" s="106"/>
      <c r="BM138" s="106"/>
      <c r="BN138" s="106"/>
    </row>
    <row r="139" spans="2:66" ht="20.25" customHeight="1">
      <c r="B139" s="14"/>
      <c r="C139" s="14"/>
      <c r="D139" s="14"/>
      <c r="E139" s="14"/>
      <c r="F139" s="14"/>
      <c r="G139" s="57"/>
      <c r="H139" s="57"/>
      <c r="I139" s="57"/>
      <c r="J139" s="57"/>
      <c r="K139" s="57"/>
      <c r="L139" s="57"/>
      <c r="M139" s="75"/>
      <c r="N139" s="75"/>
      <c r="O139" s="84" t="str">
        <f>IF($BI$3="計画","対象時間数（週平均）","対象時間数（当月合計）")</f>
        <v>対象時間数（当月合計）</v>
      </c>
      <c r="P139" s="84"/>
      <c r="Q139" s="84"/>
      <c r="R139" s="84"/>
      <c r="S139" s="84"/>
      <c r="T139" s="84" t="str">
        <f>IF($BI$3="計画","週に勤務すべき時間数","当月に勤務すべき時間数")</f>
        <v>当月に勤務すべき時間数</v>
      </c>
      <c r="U139" s="84"/>
      <c r="V139" s="84"/>
      <c r="W139" s="84"/>
      <c r="X139" s="87"/>
      <c r="Y139" s="84" t="s">
        <v>202</v>
      </c>
      <c r="Z139" s="84"/>
      <c r="AA139" s="84"/>
      <c r="AB139" s="84"/>
      <c r="AC139" s="75"/>
      <c r="AD139" s="75"/>
      <c r="AE139" s="84" t="str">
        <f>IF($BI$3="計画","対象時間数（週平均）","対象時間数（当月合計）")</f>
        <v>対象時間数（当月合計）</v>
      </c>
      <c r="AF139" s="84"/>
      <c r="AG139" s="84"/>
      <c r="AH139" s="84"/>
      <c r="AI139" s="84"/>
      <c r="AJ139" s="84" t="str">
        <f>IF($BI$3="計画","週に勤務すべき時間数","当月に勤務すべき時間数")</f>
        <v>当月に勤務すべき時間数</v>
      </c>
      <c r="AK139" s="84"/>
      <c r="AL139" s="84"/>
      <c r="AM139" s="84"/>
      <c r="AN139" s="87"/>
      <c r="AO139" s="84" t="s">
        <v>202</v>
      </c>
      <c r="AP139" s="84"/>
      <c r="AQ139" s="84"/>
      <c r="AR139" s="84"/>
      <c r="AS139" s="75"/>
      <c r="AT139" s="75"/>
      <c r="AU139" s="86" t="s">
        <v>28</v>
      </c>
      <c r="AV139" s="86"/>
      <c r="AW139" s="86" t="s">
        <v>37</v>
      </c>
      <c r="AX139" s="86"/>
      <c r="AY139" s="86"/>
      <c r="AZ139" s="86"/>
      <c r="BA139" s="75"/>
      <c r="BB139" s="75"/>
      <c r="BC139" s="75"/>
      <c r="BD139" s="75"/>
      <c r="BE139" s="75"/>
      <c r="BF139" s="75"/>
      <c r="BG139" s="75"/>
      <c r="BH139" s="271"/>
      <c r="BI139" s="271"/>
      <c r="BJ139" s="106"/>
      <c r="BK139" s="106"/>
      <c r="BL139" s="106"/>
      <c r="BM139" s="106"/>
      <c r="BN139" s="106"/>
    </row>
    <row r="140" spans="2:66" ht="20.25" customHeight="1">
      <c r="O140" s="88">
        <f>IF($BI$3="計画",X135,V135)</f>
        <v>88</v>
      </c>
      <c r="P140" s="86"/>
      <c r="Q140" s="86"/>
      <c r="R140" s="86"/>
      <c r="S140" s="33" t="s">
        <v>172</v>
      </c>
      <c r="T140" s="86">
        <f>IF($BI$3="計画",$G$8,$P$8)</f>
        <v>160</v>
      </c>
      <c r="U140" s="86"/>
      <c r="V140" s="86"/>
      <c r="W140" s="86"/>
      <c r="X140" s="33" t="s">
        <v>203</v>
      </c>
      <c r="Y140" s="113">
        <f>ROUNDDOWN(O140/T140,1)</f>
        <v>0.5</v>
      </c>
      <c r="Z140" s="113"/>
      <c r="AA140" s="113"/>
      <c r="AB140" s="113"/>
      <c r="AE140" s="88">
        <f>IF($BI$3="計画",AN135,AL135)</f>
        <v>544</v>
      </c>
      <c r="AF140" s="86"/>
      <c r="AG140" s="86"/>
      <c r="AH140" s="86"/>
      <c r="AI140" s="33" t="s">
        <v>172</v>
      </c>
      <c r="AJ140" s="86">
        <f>IF($BI$3="計画",$G$8,$P$8)</f>
        <v>160</v>
      </c>
      <c r="AK140" s="86"/>
      <c r="AL140" s="86"/>
      <c r="AM140" s="86"/>
      <c r="AN140" s="33" t="s">
        <v>203</v>
      </c>
      <c r="AO140" s="113">
        <f>ROUNDDOWN(AE140/AJ140,1)</f>
        <v>3.4</v>
      </c>
      <c r="AP140" s="113"/>
      <c r="AQ140" s="113"/>
      <c r="AR140" s="113"/>
    </row>
    <row r="141" spans="2:66" ht="20.25" customHeight="1">
      <c r="O141" s="84"/>
      <c r="P141" s="84"/>
      <c r="Q141" s="84"/>
      <c r="R141" s="84"/>
      <c r="S141" s="84"/>
      <c r="T141" s="84"/>
      <c r="U141" s="84"/>
      <c r="V141" s="84"/>
      <c r="W141" s="84"/>
      <c r="X141" s="87"/>
      <c r="Y141" s="84" t="s">
        <v>204</v>
      </c>
      <c r="Z141" s="84"/>
      <c r="AA141" s="84"/>
      <c r="AB141" s="84"/>
      <c r="AE141" s="84"/>
      <c r="AF141" s="84"/>
      <c r="AG141" s="84"/>
      <c r="AH141" s="84"/>
      <c r="AI141" s="84"/>
      <c r="AJ141" s="84"/>
      <c r="AK141" s="84"/>
      <c r="AL141" s="84"/>
      <c r="AM141" s="84"/>
      <c r="AN141" s="87"/>
      <c r="AO141" s="84" t="s">
        <v>204</v>
      </c>
      <c r="AP141" s="84"/>
      <c r="AQ141" s="84"/>
      <c r="AR141" s="84"/>
    </row>
    <row r="142" spans="2:66" ht="20.25" customHeight="1">
      <c r="O142" s="84" t="s">
        <v>257</v>
      </c>
      <c r="P142" s="84"/>
      <c r="Q142" s="84"/>
      <c r="R142" s="84"/>
      <c r="S142" s="84"/>
      <c r="T142" s="84"/>
      <c r="U142" s="84"/>
      <c r="V142" s="84"/>
      <c r="W142" s="84"/>
      <c r="X142" s="87"/>
      <c r="Y142" s="84"/>
      <c r="Z142" s="84"/>
      <c r="AA142" s="84"/>
      <c r="AB142" s="84"/>
      <c r="AE142" s="84" t="s">
        <v>258</v>
      </c>
      <c r="AF142" s="84"/>
      <c r="AG142" s="84"/>
      <c r="AH142" s="84"/>
      <c r="AI142" s="84"/>
      <c r="AJ142" s="84"/>
      <c r="AK142" s="84"/>
      <c r="AL142" s="84"/>
      <c r="AM142" s="84"/>
      <c r="AN142" s="87"/>
      <c r="AO142" s="84"/>
      <c r="AP142" s="84"/>
      <c r="AQ142" s="84"/>
      <c r="AR142" s="84"/>
    </row>
    <row r="143" spans="2:66" ht="20.25" customHeight="1">
      <c r="O143" s="84" t="s">
        <v>194</v>
      </c>
      <c r="P143" s="84"/>
      <c r="Q143" s="84"/>
      <c r="R143" s="84"/>
      <c r="S143" s="84"/>
      <c r="T143" s="84"/>
      <c r="U143" s="84"/>
      <c r="V143" s="84"/>
      <c r="W143" s="84"/>
      <c r="X143" s="87"/>
      <c r="Y143" s="33"/>
      <c r="Z143" s="33"/>
      <c r="AA143" s="33"/>
      <c r="AB143" s="33"/>
      <c r="AE143" s="84" t="s">
        <v>194</v>
      </c>
      <c r="AF143" s="84"/>
      <c r="AG143" s="84"/>
      <c r="AH143" s="84"/>
      <c r="AI143" s="84"/>
      <c r="AJ143" s="84"/>
      <c r="AK143" s="84"/>
      <c r="AL143" s="84"/>
      <c r="AM143" s="84"/>
      <c r="AN143" s="87"/>
      <c r="AO143" s="33"/>
      <c r="AP143" s="33"/>
      <c r="AQ143" s="33"/>
      <c r="AR143" s="33"/>
    </row>
    <row r="144" spans="2:66" ht="20.25" customHeight="1">
      <c r="O144" s="89" t="s">
        <v>205</v>
      </c>
      <c r="P144" s="89"/>
      <c r="Q144" s="89"/>
      <c r="R144" s="89"/>
      <c r="S144" s="89"/>
      <c r="T144" s="84" t="s">
        <v>122</v>
      </c>
      <c r="U144" s="89"/>
      <c r="V144" s="89"/>
      <c r="W144" s="89"/>
      <c r="X144" s="89"/>
      <c r="Y144" s="85" t="s">
        <v>107</v>
      </c>
      <c r="Z144" s="85"/>
      <c r="AA144" s="85"/>
      <c r="AB144" s="85"/>
      <c r="AE144" s="89" t="s">
        <v>205</v>
      </c>
      <c r="AF144" s="89"/>
      <c r="AG144" s="89"/>
      <c r="AH144" s="89"/>
      <c r="AI144" s="89"/>
      <c r="AJ144" s="84" t="s">
        <v>122</v>
      </c>
      <c r="AK144" s="89"/>
      <c r="AL144" s="89"/>
      <c r="AM144" s="89"/>
      <c r="AN144" s="89"/>
      <c r="AO144" s="85" t="s">
        <v>107</v>
      </c>
      <c r="AP144" s="85"/>
      <c r="AQ144" s="85"/>
      <c r="AR144" s="85"/>
    </row>
    <row r="145" spans="15:44" ht="20.25" customHeight="1">
      <c r="O145" s="86">
        <f>AA135</f>
        <v>2</v>
      </c>
      <c r="P145" s="86"/>
      <c r="Q145" s="86"/>
      <c r="R145" s="86"/>
      <c r="S145" s="33" t="s">
        <v>208</v>
      </c>
      <c r="T145" s="113">
        <f>Y140</f>
        <v>0.5</v>
      </c>
      <c r="U145" s="113"/>
      <c r="V145" s="113"/>
      <c r="W145" s="113"/>
      <c r="X145" s="33" t="s">
        <v>203</v>
      </c>
      <c r="Y145" s="167">
        <f>ROUNDDOWN(O145+T145,1)</f>
        <v>2.5</v>
      </c>
      <c r="Z145" s="167"/>
      <c r="AA145" s="167"/>
      <c r="AB145" s="167"/>
      <c r="AC145" s="206"/>
      <c r="AD145" s="206"/>
      <c r="AE145" s="212">
        <f>AQ135</f>
        <v>16</v>
      </c>
      <c r="AF145" s="212"/>
      <c r="AG145" s="212"/>
      <c r="AH145" s="212"/>
      <c r="AI145" s="14" t="s">
        <v>208</v>
      </c>
      <c r="AJ145" s="231">
        <f>AO140</f>
        <v>3.4</v>
      </c>
      <c r="AK145" s="231"/>
      <c r="AL145" s="231"/>
      <c r="AM145" s="231"/>
      <c r="AN145" s="14" t="s">
        <v>203</v>
      </c>
      <c r="AO145" s="167">
        <f>ROUNDDOWN(AE145+AJ145,1)</f>
        <v>19.399999999999999</v>
      </c>
      <c r="AP145" s="167"/>
      <c r="AQ145" s="167"/>
      <c r="AR145" s="167"/>
    </row>
    <row r="146" spans="15:44" ht="20.25" customHeight="1"/>
    <row r="147" spans="15:44" ht="20.25" customHeight="1"/>
    <row r="148" spans="15:44" ht="20.25" customHeight="1"/>
    <row r="149" spans="15:44" ht="20.25" customHeight="1"/>
    <row r="150" spans="15:44" ht="20.25" customHeight="1"/>
    <row r="151" spans="15:44" ht="20.25" customHeight="1"/>
    <row r="152" spans="15:44" ht="20.25" customHeight="1"/>
    <row r="153" spans="15:44" ht="20.25" customHeight="1"/>
    <row r="154" spans="15:44" ht="20.25" customHeight="1"/>
    <row r="155" spans="15:44" ht="20.25" customHeight="1"/>
    <row r="156" spans="15:44" ht="20.25" customHeight="1"/>
    <row r="157" spans="15:44" ht="20.25" customHeight="1"/>
    <row r="158" spans="15:44" ht="20.25" customHeight="1"/>
    <row r="159" spans="15:44" ht="20.25" customHeight="1"/>
    <row r="160" spans="15:44" ht="20.25" customHeight="1"/>
    <row r="161" ht="20.25" customHeight="1"/>
    <row r="162" ht="20.25" customHeight="1"/>
    <row r="163" ht="20.25" customHeight="1"/>
    <row r="164" ht="20.25" customHeight="1"/>
    <row r="165" ht="20.25" customHeight="1"/>
    <row r="192" spans="1:63">
      <c r="A192" s="1"/>
      <c r="B192" s="1"/>
      <c r="C192" s="1"/>
      <c r="D192" s="1"/>
      <c r="E192" s="1"/>
      <c r="F192" s="1"/>
      <c r="G192" s="48"/>
      <c r="H192" s="48"/>
      <c r="I192" s="48"/>
      <c r="J192" s="48"/>
      <c r="K192" s="48"/>
      <c r="L192" s="48"/>
      <c r="M192" s="48"/>
      <c r="N192" s="48"/>
      <c r="O192" s="90"/>
      <c r="P192" s="90"/>
      <c r="Q192" s="90"/>
      <c r="R192" s="90"/>
      <c r="S192" s="90"/>
      <c r="T192" s="90"/>
      <c r="U192" s="90"/>
      <c r="V192" s="90"/>
      <c r="W192" s="90"/>
      <c r="X192" s="90"/>
      <c r="Y192" s="90"/>
      <c r="Z192" s="90"/>
      <c r="AA192" s="90"/>
      <c r="AB192" s="90"/>
      <c r="AC192" s="90"/>
      <c r="AD192" s="90"/>
      <c r="AE192" s="90"/>
      <c r="AF192" s="90"/>
      <c r="AG192" s="90"/>
      <c r="AH192" s="90"/>
      <c r="AI192" s="90"/>
      <c r="AJ192" s="90"/>
      <c r="AK192" s="90"/>
      <c r="AL192" s="90"/>
      <c r="AM192" s="90"/>
      <c r="AN192" s="90"/>
      <c r="AO192" s="90"/>
      <c r="AP192" s="90"/>
      <c r="AQ192" s="90"/>
      <c r="AR192" s="90"/>
      <c r="AS192" s="90"/>
      <c r="AT192" s="90"/>
      <c r="AU192" s="90"/>
      <c r="AV192" s="90"/>
      <c r="AW192" s="90"/>
      <c r="AX192" s="90"/>
      <c r="AY192" s="90"/>
      <c r="AZ192" s="90"/>
      <c r="BA192" s="90"/>
      <c r="BB192" s="90"/>
      <c r="BC192" s="90"/>
      <c r="BD192" s="90"/>
      <c r="BE192" s="90"/>
      <c r="BF192" s="90"/>
      <c r="BG192" s="90"/>
      <c r="BH192" s="90"/>
      <c r="BI192" s="90"/>
      <c r="BJ192" s="90"/>
      <c r="BK192" s="90"/>
    </row>
    <row r="193" spans="1:63">
      <c r="A193" s="1"/>
      <c r="B193" s="1"/>
      <c r="C193" s="1"/>
      <c r="D193" s="1"/>
      <c r="E193" s="1"/>
      <c r="F193" s="1"/>
      <c r="G193" s="48"/>
      <c r="H193" s="48"/>
      <c r="I193" s="48"/>
      <c r="J193" s="48"/>
      <c r="K193" s="48"/>
      <c r="L193" s="48"/>
      <c r="M193" s="48"/>
      <c r="N193" s="48"/>
      <c r="O193" s="90"/>
      <c r="P193" s="90"/>
      <c r="Q193" s="90"/>
      <c r="R193" s="90"/>
      <c r="S193" s="90"/>
      <c r="T193" s="90"/>
      <c r="U193" s="90"/>
      <c r="V193" s="90"/>
      <c r="W193" s="90"/>
      <c r="X193" s="90"/>
      <c r="Y193" s="90"/>
      <c r="Z193" s="90"/>
      <c r="AA193" s="90"/>
      <c r="AB193" s="90"/>
      <c r="AC193" s="90"/>
      <c r="AD193" s="90"/>
      <c r="AE193" s="90"/>
      <c r="AF193" s="90"/>
      <c r="AG193" s="90"/>
      <c r="AH193" s="90"/>
      <c r="AI193" s="90"/>
      <c r="AJ193" s="90"/>
      <c r="AK193" s="90"/>
      <c r="AL193" s="90"/>
      <c r="AM193" s="90"/>
      <c r="AN193" s="90"/>
      <c r="AO193" s="90"/>
      <c r="AP193" s="90"/>
      <c r="AQ193" s="90"/>
      <c r="AR193" s="90"/>
      <c r="AS193" s="90"/>
      <c r="AT193" s="90"/>
      <c r="AU193" s="90"/>
      <c r="AV193" s="90"/>
      <c r="AW193" s="90"/>
      <c r="AX193" s="90"/>
      <c r="AY193" s="90"/>
      <c r="AZ193" s="90"/>
      <c r="BA193" s="90"/>
      <c r="BB193" s="90"/>
      <c r="BC193" s="90"/>
      <c r="BD193" s="90"/>
      <c r="BE193" s="90"/>
      <c r="BF193" s="90"/>
      <c r="BG193" s="90"/>
      <c r="BH193" s="90"/>
      <c r="BI193" s="90"/>
      <c r="BJ193" s="90"/>
      <c r="BK193" s="90"/>
    </row>
    <row r="194" spans="1:63">
      <c r="A194" s="1"/>
      <c r="B194" s="1"/>
      <c r="C194" s="1"/>
      <c r="D194" s="1"/>
      <c r="E194" s="1"/>
      <c r="F194" s="1"/>
      <c r="G194" s="58"/>
      <c r="H194" s="58"/>
      <c r="I194" s="58"/>
      <c r="J194" s="58"/>
      <c r="K194" s="58"/>
      <c r="L194" s="58"/>
      <c r="M194" s="58"/>
      <c r="N194" s="58"/>
      <c r="O194" s="48"/>
      <c r="P194" s="48"/>
      <c r="Q194" s="1"/>
      <c r="R194" s="1"/>
      <c r="S194" s="1"/>
      <c r="T194" s="1"/>
      <c r="U194" s="1"/>
      <c r="V194" s="1"/>
    </row>
    <row r="195" spans="1:63">
      <c r="A195" s="1"/>
      <c r="B195" s="1"/>
      <c r="C195" s="1"/>
      <c r="D195" s="1"/>
      <c r="E195" s="1"/>
      <c r="F195" s="1"/>
      <c r="G195" s="58"/>
      <c r="H195" s="58"/>
      <c r="I195" s="58"/>
      <c r="J195" s="58"/>
      <c r="K195" s="58"/>
      <c r="L195" s="58"/>
      <c r="M195" s="58"/>
      <c r="N195" s="58"/>
      <c r="O195" s="48"/>
      <c r="P195" s="48"/>
      <c r="Q195" s="1"/>
      <c r="R195" s="1"/>
      <c r="S195" s="1"/>
      <c r="T195" s="1"/>
      <c r="U195" s="1"/>
      <c r="V195" s="1"/>
    </row>
    <row r="196" spans="1:63">
      <c r="G196" s="48"/>
      <c r="H196" s="48"/>
      <c r="I196" s="48"/>
      <c r="J196" s="48"/>
      <c r="K196" s="48"/>
      <c r="L196" s="48"/>
      <c r="M196" s="48"/>
      <c r="N196" s="48"/>
    </row>
    <row r="197" spans="1:63">
      <c r="G197" s="48"/>
      <c r="H197" s="48"/>
      <c r="I197" s="48"/>
      <c r="J197" s="48"/>
      <c r="K197" s="48"/>
      <c r="L197" s="48"/>
      <c r="M197" s="48"/>
      <c r="N197" s="48"/>
    </row>
    <row r="198" spans="1:63">
      <c r="G198" s="48"/>
      <c r="H198" s="48"/>
      <c r="I198" s="48"/>
      <c r="J198" s="48"/>
      <c r="K198" s="48"/>
      <c r="L198" s="48"/>
      <c r="M198" s="48"/>
      <c r="N198" s="48"/>
    </row>
    <row r="199" spans="1:63">
      <c r="G199" s="48"/>
      <c r="H199" s="48"/>
      <c r="I199" s="48"/>
      <c r="J199" s="48"/>
      <c r="K199" s="48"/>
      <c r="L199" s="48"/>
      <c r="M199" s="48"/>
      <c r="N199" s="48"/>
    </row>
  </sheetData>
  <sheetProtection sheet="1" insertRows="0" deleteRows="0"/>
  <mergeCells count="902">
    <mergeCell ref="AX1:BM1"/>
    <mergeCell ref="AG2:AH2"/>
    <mergeCell ref="AJ2:AK2"/>
    <mergeCell ref="AN2:AO2"/>
    <mergeCell ref="AX2:BM2"/>
    <mergeCell ref="BI3:BL3"/>
    <mergeCell ref="AR6:AS6"/>
    <mergeCell ref="BE6:BF6"/>
    <mergeCell ref="C8:D8"/>
    <mergeCell ref="G8:H8"/>
    <mergeCell ref="P8:Q8"/>
    <mergeCell ref="AC8:AE8"/>
    <mergeCell ref="AG8:AI8"/>
    <mergeCell ref="AV8:AW8"/>
    <mergeCell ref="BI8:BJ8"/>
    <mergeCell ref="AA9:AB9"/>
    <mergeCell ref="AC9:AE9"/>
    <mergeCell ref="AG9:AI9"/>
    <mergeCell ref="P10:Q10"/>
    <mergeCell ref="AV10:AW10"/>
    <mergeCell ref="BI10:BJ10"/>
    <mergeCell ref="AA13:BE13"/>
    <mergeCell ref="AA14:AG14"/>
    <mergeCell ref="AH14:AN14"/>
    <mergeCell ref="AO14:AU14"/>
    <mergeCell ref="AV14:BB14"/>
    <mergeCell ref="BC14:BE14"/>
    <mergeCell ref="G18:H18"/>
    <mergeCell ref="M18:N18"/>
    <mergeCell ref="O18:R18"/>
    <mergeCell ref="BF18:BG18"/>
    <mergeCell ref="BH18:BI18"/>
    <mergeCell ref="G19:H19"/>
    <mergeCell ref="M19:N19"/>
    <mergeCell ref="O19:R19"/>
    <mergeCell ref="BF19:BG19"/>
    <mergeCell ref="BH19:BI19"/>
    <mergeCell ref="G20:H20"/>
    <mergeCell ref="I20:J20"/>
    <mergeCell ref="K20:L20"/>
    <mergeCell ref="M20:N20"/>
    <mergeCell ref="O20:R20"/>
    <mergeCell ref="BF20:BG20"/>
    <mergeCell ref="BH20:BI20"/>
    <mergeCell ref="G21:H21"/>
    <mergeCell ref="M21:N21"/>
    <mergeCell ref="O21:R21"/>
    <mergeCell ref="BF21:BG21"/>
    <mergeCell ref="BH21:BI21"/>
    <mergeCell ref="G22:H22"/>
    <mergeCell ref="M22:N22"/>
    <mergeCell ref="O22:R22"/>
    <mergeCell ref="BF22:BG22"/>
    <mergeCell ref="BH22:BI22"/>
    <mergeCell ref="G23:H23"/>
    <mergeCell ref="I23:J23"/>
    <mergeCell ref="K23:L23"/>
    <mergeCell ref="M23:N23"/>
    <mergeCell ref="O23:R23"/>
    <mergeCell ref="BF23:BG23"/>
    <mergeCell ref="BH23:BI23"/>
    <mergeCell ref="G24:H24"/>
    <mergeCell ref="M24:N24"/>
    <mergeCell ref="O24:R24"/>
    <mergeCell ref="BF24:BG24"/>
    <mergeCell ref="BH24:BI24"/>
    <mergeCell ref="G25:H25"/>
    <mergeCell ref="M25:N25"/>
    <mergeCell ref="O25:R25"/>
    <mergeCell ref="BF25:BG25"/>
    <mergeCell ref="BH25:BI25"/>
    <mergeCell ref="G26:H26"/>
    <mergeCell ref="I26:J26"/>
    <mergeCell ref="K26:L26"/>
    <mergeCell ref="M26:N26"/>
    <mergeCell ref="O26:R26"/>
    <mergeCell ref="BF26:BG26"/>
    <mergeCell ref="BH26:BI26"/>
    <mergeCell ref="G27:H27"/>
    <mergeCell ref="M27:N27"/>
    <mergeCell ref="O27:R27"/>
    <mergeCell ref="BF27:BG27"/>
    <mergeCell ref="BH27:BI27"/>
    <mergeCell ref="G28:H28"/>
    <mergeCell ref="M28:N28"/>
    <mergeCell ref="O28:R28"/>
    <mergeCell ref="BF28:BG28"/>
    <mergeCell ref="BH28:BI28"/>
    <mergeCell ref="G29:H29"/>
    <mergeCell ref="I29:J29"/>
    <mergeCell ref="K29:L29"/>
    <mergeCell ref="M29:N29"/>
    <mergeCell ref="O29:R29"/>
    <mergeCell ref="BF29:BG29"/>
    <mergeCell ref="BH29:BI29"/>
    <mergeCell ref="G30:H30"/>
    <mergeCell ref="M30:N30"/>
    <mergeCell ref="O30:R30"/>
    <mergeCell ref="BF30:BG30"/>
    <mergeCell ref="BH30:BI30"/>
    <mergeCell ref="G31:H31"/>
    <mergeCell ref="M31:N31"/>
    <mergeCell ref="O31:R31"/>
    <mergeCell ref="BF31:BG31"/>
    <mergeCell ref="BH31:BI31"/>
    <mergeCell ref="G32:H32"/>
    <mergeCell ref="I32:J32"/>
    <mergeCell ref="K32:L32"/>
    <mergeCell ref="M32:N32"/>
    <mergeCell ref="O32:R32"/>
    <mergeCell ref="BF32:BG32"/>
    <mergeCell ref="BH32:BI32"/>
    <mergeCell ref="G33:H33"/>
    <mergeCell ref="M33:N33"/>
    <mergeCell ref="O33:R33"/>
    <mergeCell ref="BF33:BG33"/>
    <mergeCell ref="BH33:BI33"/>
    <mergeCell ref="G34:H34"/>
    <mergeCell ref="M34:N34"/>
    <mergeCell ref="O34:R34"/>
    <mergeCell ref="BF34:BG34"/>
    <mergeCell ref="BH34:BI34"/>
    <mergeCell ref="G35:H35"/>
    <mergeCell ref="I35:J35"/>
    <mergeCell ref="K35:L35"/>
    <mergeCell ref="M35:N35"/>
    <mergeCell ref="O35:R35"/>
    <mergeCell ref="BF35:BG35"/>
    <mergeCell ref="BH35:BI35"/>
    <mergeCell ref="G36:H36"/>
    <mergeCell ref="M36:N36"/>
    <mergeCell ref="O36:R36"/>
    <mergeCell ref="BF36:BG36"/>
    <mergeCell ref="BH36:BI36"/>
    <mergeCell ref="G37:H37"/>
    <mergeCell ref="M37:N37"/>
    <mergeCell ref="O37:R37"/>
    <mergeCell ref="BF37:BG37"/>
    <mergeCell ref="BH37:BI37"/>
    <mergeCell ref="G38:H38"/>
    <mergeCell ref="I38:J38"/>
    <mergeCell ref="K38:L38"/>
    <mergeCell ref="M38:N38"/>
    <mergeCell ref="O38:R38"/>
    <mergeCell ref="BF38:BG38"/>
    <mergeCell ref="BH38:BI38"/>
    <mergeCell ref="G39:H39"/>
    <mergeCell ref="M39:N39"/>
    <mergeCell ref="O39:R39"/>
    <mergeCell ref="BF39:BG39"/>
    <mergeCell ref="BH39:BI39"/>
    <mergeCell ref="G40:H40"/>
    <mergeCell ref="M40:N40"/>
    <mergeCell ref="O40:R40"/>
    <mergeCell ref="BF40:BG40"/>
    <mergeCell ref="BH40:BI40"/>
    <mergeCell ref="G41:H41"/>
    <mergeCell ref="I41:J41"/>
    <mergeCell ref="K41:L41"/>
    <mergeCell ref="M41:N41"/>
    <mergeCell ref="O41:R41"/>
    <mergeCell ref="BF41:BG41"/>
    <mergeCell ref="BH41:BI41"/>
    <mergeCell ref="G42:H42"/>
    <mergeCell ref="M42:N42"/>
    <mergeCell ref="O42:R42"/>
    <mergeCell ref="BF42:BG42"/>
    <mergeCell ref="BH42:BI42"/>
    <mergeCell ref="G43:H43"/>
    <mergeCell ref="M43:N43"/>
    <mergeCell ref="O43:R43"/>
    <mergeCell ref="BF43:BG43"/>
    <mergeCell ref="BH43:BI43"/>
    <mergeCell ref="G44:H44"/>
    <mergeCell ref="I44:J44"/>
    <mergeCell ref="K44:L44"/>
    <mergeCell ref="M44:N44"/>
    <mergeCell ref="O44:R44"/>
    <mergeCell ref="BF44:BG44"/>
    <mergeCell ref="BH44:BI44"/>
    <mergeCell ref="G45:H45"/>
    <mergeCell ref="M45:N45"/>
    <mergeCell ref="O45:R45"/>
    <mergeCell ref="BF45:BG45"/>
    <mergeCell ref="BH45:BI45"/>
    <mergeCell ref="G46:H46"/>
    <mergeCell ref="M46:N46"/>
    <mergeCell ref="O46:R46"/>
    <mergeCell ref="BF46:BG46"/>
    <mergeCell ref="BH46:BI46"/>
    <mergeCell ref="G47:H47"/>
    <mergeCell ref="I47:J47"/>
    <mergeCell ref="K47:L47"/>
    <mergeCell ref="M47:N47"/>
    <mergeCell ref="O47:R47"/>
    <mergeCell ref="BF47:BG47"/>
    <mergeCell ref="BH47:BI47"/>
    <mergeCell ref="G48:H48"/>
    <mergeCell ref="M48:N48"/>
    <mergeCell ref="O48:R48"/>
    <mergeCell ref="BF48:BG48"/>
    <mergeCell ref="BH48:BI48"/>
    <mergeCell ref="G49:H49"/>
    <mergeCell ref="M49:N49"/>
    <mergeCell ref="O49:R49"/>
    <mergeCell ref="BF49:BG49"/>
    <mergeCell ref="BH49:BI49"/>
    <mergeCell ref="G50:H50"/>
    <mergeCell ref="I50:J50"/>
    <mergeCell ref="K50:L50"/>
    <mergeCell ref="M50:N50"/>
    <mergeCell ref="O50:R50"/>
    <mergeCell ref="BF50:BG50"/>
    <mergeCell ref="BH50:BI50"/>
    <mergeCell ref="G51:H51"/>
    <mergeCell ref="M51:N51"/>
    <mergeCell ref="O51:R51"/>
    <mergeCell ref="BF51:BG51"/>
    <mergeCell ref="BH51:BI51"/>
    <mergeCell ref="G52:H52"/>
    <mergeCell ref="M52:N52"/>
    <mergeCell ref="O52:R52"/>
    <mergeCell ref="BF52:BG52"/>
    <mergeCell ref="BH52:BI52"/>
    <mergeCell ref="G53:H53"/>
    <mergeCell ref="I53:J53"/>
    <mergeCell ref="K53:L53"/>
    <mergeCell ref="M53:N53"/>
    <mergeCell ref="O53:R53"/>
    <mergeCell ref="BF53:BG53"/>
    <mergeCell ref="BH53:BI53"/>
    <mergeCell ref="G54:H54"/>
    <mergeCell ref="M54:N54"/>
    <mergeCell ref="O54:R54"/>
    <mergeCell ref="BF54:BG54"/>
    <mergeCell ref="BH54:BI54"/>
    <mergeCell ref="G55:H55"/>
    <mergeCell ref="M55:N55"/>
    <mergeCell ref="O55:R55"/>
    <mergeCell ref="BF55:BG55"/>
    <mergeCell ref="BH55:BI55"/>
    <mergeCell ref="G56:H56"/>
    <mergeCell ref="I56:J56"/>
    <mergeCell ref="K56:L56"/>
    <mergeCell ref="M56:N56"/>
    <mergeCell ref="O56:R56"/>
    <mergeCell ref="BF56:BG56"/>
    <mergeCell ref="BH56:BI56"/>
    <mergeCell ref="G57:H57"/>
    <mergeCell ref="M57:N57"/>
    <mergeCell ref="O57:R57"/>
    <mergeCell ref="BF57:BG57"/>
    <mergeCell ref="BH57:BI57"/>
    <mergeCell ref="G58:H58"/>
    <mergeCell ref="M58:N58"/>
    <mergeCell ref="O58:R58"/>
    <mergeCell ref="BF58:BG58"/>
    <mergeCell ref="BH58:BI58"/>
    <mergeCell ref="G59:H59"/>
    <mergeCell ref="I59:J59"/>
    <mergeCell ref="K59:L59"/>
    <mergeCell ref="M59:N59"/>
    <mergeCell ref="O59:R59"/>
    <mergeCell ref="BF59:BG59"/>
    <mergeCell ref="BH59:BI59"/>
    <mergeCell ref="G60:H60"/>
    <mergeCell ref="M60:N60"/>
    <mergeCell ref="O60:R60"/>
    <mergeCell ref="BF60:BG60"/>
    <mergeCell ref="BH60:BI60"/>
    <mergeCell ref="G61:H61"/>
    <mergeCell ref="M61:N61"/>
    <mergeCell ref="O61:R61"/>
    <mergeCell ref="BF61:BG61"/>
    <mergeCell ref="BH61:BI61"/>
    <mergeCell ref="G62:H62"/>
    <mergeCell ref="I62:J62"/>
    <mergeCell ref="K62:L62"/>
    <mergeCell ref="M62:N62"/>
    <mergeCell ref="O62:R62"/>
    <mergeCell ref="BF62:BG62"/>
    <mergeCell ref="BH62:BI62"/>
    <mergeCell ref="G63:H63"/>
    <mergeCell ref="M63:N63"/>
    <mergeCell ref="O63:R63"/>
    <mergeCell ref="BF63:BG63"/>
    <mergeCell ref="BH63:BI63"/>
    <mergeCell ref="G64:H64"/>
    <mergeCell ref="M64:N64"/>
    <mergeCell ref="O64:R64"/>
    <mergeCell ref="BF64:BG64"/>
    <mergeCell ref="BH64:BI64"/>
    <mergeCell ref="G65:H65"/>
    <mergeCell ref="I65:J65"/>
    <mergeCell ref="K65:L65"/>
    <mergeCell ref="M65:N65"/>
    <mergeCell ref="O65:R65"/>
    <mergeCell ref="BF65:BG65"/>
    <mergeCell ref="BH65:BI65"/>
    <mergeCell ref="G66:H66"/>
    <mergeCell ref="M66:N66"/>
    <mergeCell ref="O66:R66"/>
    <mergeCell ref="BF66:BG66"/>
    <mergeCell ref="BH66:BI66"/>
    <mergeCell ref="G67:H67"/>
    <mergeCell ref="M67:N67"/>
    <mergeCell ref="O67:R67"/>
    <mergeCell ref="BF67:BG67"/>
    <mergeCell ref="BH67:BI67"/>
    <mergeCell ref="G68:H68"/>
    <mergeCell ref="I68:J68"/>
    <mergeCell ref="K68:L68"/>
    <mergeCell ref="M68:N68"/>
    <mergeCell ref="O68:R68"/>
    <mergeCell ref="BF68:BG68"/>
    <mergeCell ref="BH68:BI68"/>
    <mergeCell ref="G69:H69"/>
    <mergeCell ref="M69:N69"/>
    <mergeCell ref="O69:R69"/>
    <mergeCell ref="BF69:BG69"/>
    <mergeCell ref="BH69:BI69"/>
    <mergeCell ref="G70:H70"/>
    <mergeCell ref="M70:N70"/>
    <mergeCell ref="O70:R70"/>
    <mergeCell ref="BF70:BG70"/>
    <mergeCell ref="BH70:BI70"/>
    <mergeCell ref="G71:H71"/>
    <mergeCell ref="I71:J71"/>
    <mergeCell ref="K71:L71"/>
    <mergeCell ref="M71:N71"/>
    <mergeCell ref="O71:R71"/>
    <mergeCell ref="BF71:BG71"/>
    <mergeCell ref="BH71:BI71"/>
    <mergeCell ref="G72:H72"/>
    <mergeCell ref="M72:N72"/>
    <mergeCell ref="O72:R72"/>
    <mergeCell ref="BF72:BG72"/>
    <mergeCell ref="BH72:BI72"/>
    <mergeCell ref="G73:H73"/>
    <mergeCell ref="M73:N73"/>
    <mergeCell ref="O73:R73"/>
    <mergeCell ref="BF73:BG73"/>
    <mergeCell ref="BH73:BI73"/>
    <mergeCell ref="G74:H74"/>
    <mergeCell ref="I74:J74"/>
    <mergeCell ref="K74:L74"/>
    <mergeCell ref="M74:N74"/>
    <mergeCell ref="O74:R74"/>
    <mergeCell ref="BF74:BG74"/>
    <mergeCell ref="BH74:BI74"/>
    <mergeCell ref="G75:H75"/>
    <mergeCell ref="M75:N75"/>
    <mergeCell ref="O75:R75"/>
    <mergeCell ref="BF75:BG75"/>
    <mergeCell ref="BH75:BI75"/>
    <mergeCell ref="G76:H76"/>
    <mergeCell ref="M76:N76"/>
    <mergeCell ref="O76:R76"/>
    <mergeCell ref="BF76:BG76"/>
    <mergeCell ref="BH76:BI76"/>
    <mergeCell ref="G77:H77"/>
    <mergeCell ref="I77:J77"/>
    <mergeCell ref="K77:L77"/>
    <mergeCell ref="M77:N77"/>
    <mergeCell ref="O77:R77"/>
    <mergeCell ref="BF77:BG77"/>
    <mergeCell ref="BH77:BI77"/>
    <mergeCell ref="G78:H78"/>
    <mergeCell ref="M78:N78"/>
    <mergeCell ref="O78:R78"/>
    <mergeCell ref="BF78:BG78"/>
    <mergeCell ref="BH78:BI78"/>
    <mergeCell ref="G79:H79"/>
    <mergeCell ref="M79:N79"/>
    <mergeCell ref="O79:R79"/>
    <mergeCell ref="BF79:BG79"/>
    <mergeCell ref="BH79:BI79"/>
    <mergeCell ref="G80:H80"/>
    <mergeCell ref="I80:J80"/>
    <mergeCell ref="K80:L80"/>
    <mergeCell ref="M80:N80"/>
    <mergeCell ref="O80:R80"/>
    <mergeCell ref="BF80:BG80"/>
    <mergeCell ref="BH80:BI80"/>
    <mergeCell ref="G81:H81"/>
    <mergeCell ref="M81:N81"/>
    <mergeCell ref="O81:R81"/>
    <mergeCell ref="BF81:BG81"/>
    <mergeCell ref="BH81:BI81"/>
    <mergeCell ref="G82:H82"/>
    <mergeCell ref="M82:N82"/>
    <mergeCell ref="O82:R82"/>
    <mergeCell ref="BF82:BG82"/>
    <mergeCell ref="BH82:BI82"/>
    <mergeCell ref="G83:H83"/>
    <mergeCell ref="I83:J83"/>
    <mergeCell ref="K83:L83"/>
    <mergeCell ref="M83:N83"/>
    <mergeCell ref="O83:R83"/>
    <mergeCell ref="BF83:BG83"/>
    <mergeCell ref="BH83:BI83"/>
    <mergeCell ref="G84:H84"/>
    <mergeCell ref="M84:N84"/>
    <mergeCell ref="O84:R84"/>
    <mergeCell ref="BF84:BG84"/>
    <mergeCell ref="BH84:BI84"/>
    <mergeCell ref="G85:H85"/>
    <mergeCell ref="M85:N85"/>
    <mergeCell ref="O85:R85"/>
    <mergeCell ref="BF85:BG85"/>
    <mergeCell ref="BH85:BI85"/>
    <mergeCell ref="G86:H86"/>
    <mergeCell ref="I86:J86"/>
    <mergeCell ref="K86:L86"/>
    <mergeCell ref="M86:N86"/>
    <mergeCell ref="O86:R86"/>
    <mergeCell ref="BF86:BG86"/>
    <mergeCell ref="BH86:BI86"/>
    <mergeCell ref="G87:H87"/>
    <mergeCell ref="M87:N87"/>
    <mergeCell ref="O87:R87"/>
    <mergeCell ref="BF87:BG87"/>
    <mergeCell ref="BH87:BI87"/>
    <mergeCell ref="G88:H88"/>
    <mergeCell ref="M88:N88"/>
    <mergeCell ref="O88:R88"/>
    <mergeCell ref="BF88:BG88"/>
    <mergeCell ref="BH88:BI88"/>
    <mergeCell ref="G89:H89"/>
    <mergeCell ref="I89:J89"/>
    <mergeCell ref="K89:L89"/>
    <mergeCell ref="M89:N89"/>
    <mergeCell ref="O89:R89"/>
    <mergeCell ref="BF89:BG89"/>
    <mergeCell ref="BH89:BI89"/>
    <mergeCell ref="G90:H90"/>
    <mergeCell ref="M90:N90"/>
    <mergeCell ref="O90:R90"/>
    <mergeCell ref="BF90:BG90"/>
    <mergeCell ref="BH90:BI90"/>
    <mergeCell ref="G91:H91"/>
    <mergeCell ref="M91:N91"/>
    <mergeCell ref="O91:R91"/>
    <mergeCell ref="BF91:BG91"/>
    <mergeCell ref="BH91:BI91"/>
    <mergeCell ref="G92:H92"/>
    <mergeCell ref="I92:J92"/>
    <mergeCell ref="K92:L92"/>
    <mergeCell ref="M92:N92"/>
    <mergeCell ref="O92:R92"/>
    <mergeCell ref="BF92:BG92"/>
    <mergeCell ref="BH92:BI92"/>
    <mergeCell ref="G93:H93"/>
    <mergeCell ref="M93:N93"/>
    <mergeCell ref="O93:R93"/>
    <mergeCell ref="BF93:BG93"/>
    <mergeCell ref="BH93:BI93"/>
    <mergeCell ref="G94:H94"/>
    <mergeCell ref="M94:N94"/>
    <mergeCell ref="O94:R94"/>
    <mergeCell ref="BF94:BG94"/>
    <mergeCell ref="BH94:BI94"/>
    <mergeCell ref="G95:H95"/>
    <mergeCell ref="I95:J95"/>
    <mergeCell ref="K95:L95"/>
    <mergeCell ref="M95:N95"/>
    <mergeCell ref="O95:R95"/>
    <mergeCell ref="BF95:BG95"/>
    <mergeCell ref="BH95:BI95"/>
    <mergeCell ref="G96:H96"/>
    <mergeCell ref="M96:N96"/>
    <mergeCell ref="O96:R96"/>
    <mergeCell ref="BF96:BG96"/>
    <mergeCell ref="BH96:BI96"/>
    <mergeCell ref="G97:H97"/>
    <mergeCell ref="M97:N97"/>
    <mergeCell ref="O97:R97"/>
    <mergeCell ref="BF97:BG97"/>
    <mergeCell ref="BH97:BI97"/>
    <mergeCell ref="G98:H98"/>
    <mergeCell ref="I98:J98"/>
    <mergeCell ref="K98:L98"/>
    <mergeCell ref="M98:N98"/>
    <mergeCell ref="O98:R98"/>
    <mergeCell ref="BF98:BG98"/>
    <mergeCell ref="BH98:BI98"/>
    <mergeCell ref="G99:H99"/>
    <mergeCell ref="M99:N99"/>
    <mergeCell ref="O99:R99"/>
    <mergeCell ref="BF99:BG99"/>
    <mergeCell ref="BH99:BI99"/>
    <mergeCell ref="G100:H100"/>
    <mergeCell ref="M100:N100"/>
    <mergeCell ref="O100:R100"/>
    <mergeCell ref="BF100:BG100"/>
    <mergeCell ref="BH100:BI100"/>
    <mergeCell ref="G101:H101"/>
    <mergeCell ref="I101:J101"/>
    <mergeCell ref="K101:L101"/>
    <mergeCell ref="M101:N101"/>
    <mergeCell ref="O101:R101"/>
    <mergeCell ref="BF101:BG101"/>
    <mergeCell ref="BH101:BI101"/>
    <mergeCell ref="G102:H102"/>
    <mergeCell ref="M102:N102"/>
    <mergeCell ref="O102:R102"/>
    <mergeCell ref="BF102:BG102"/>
    <mergeCell ref="BH102:BI102"/>
    <mergeCell ref="G103:H103"/>
    <mergeCell ref="M103:N103"/>
    <mergeCell ref="O103:R103"/>
    <mergeCell ref="BF103:BG103"/>
    <mergeCell ref="BH103:BI103"/>
    <mergeCell ref="G104:H104"/>
    <mergeCell ref="I104:J104"/>
    <mergeCell ref="K104:L104"/>
    <mergeCell ref="M104:N104"/>
    <mergeCell ref="O104:R104"/>
    <mergeCell ref="BF104:BG104"/>
    <mergeCell ref="BH104:BI104"/>
    <mergeCell ref="G105:H105"/>
    <mergeCell ref="M105:N105"/>
    <mergeCell ref="O105:R105"/>
    <mergeCell ref="BF105:BG105"/>
    <mergeCell ref="BH105:BI105"/>
    <mergeCell ref="G106:H106"/>
    <mergeCell ref="M106:N106"/>
    <mergeCell ref="O106:R106"/>
    <mergeCell ref="BF106:BG106"/>
    <mergeCell ref="BH106:BI106"/>
    <mergeCell ref="G107:H107"/>
    <mergeCell ref="I107:J107"/>
    <mergeCell ref="K107:L107"/>
    <mergeCell ref="M107:N107"/>
    <mergeCell ref="O107:R107"/>
    <mergeCell ref="BF107:BG107"/>
    <mergeCell ref="BH107:BI107"/>
    <mergeCell ref="G108:H108"/>
    <mergeCell ref="M108:N108"/>
    <mergeCell ref="O108:R108"/>
    <mergeCell ref="BF108:BG108"/>
    <mergeCell ref="BH108:BI108"/>
    <mergeCell ref="G109:H109"/>
    <mergeCell ref="M109:N109"/>
    <mergeCell ref="O109:R109"/>
    <mergeCell ref="BF109:BG109"/>
    <mergeCell ref="BH109:BI109"/>
    <mergeCell ref="G110:H110"/>
    <mergeCell ref="I110:J110"/>
    <mergeCell ref="K110:L110"/>
    <mergeCell ref="M110:N110"/>
    <mergeCell ref="O110:R110"/>
    <mergeCell ref="BF110:BG110"/>
    <mergeCell ref="BH110:BI110"/>
    <mergeCell ref="G111:H111"/>
    <mergeCell ref="M111:N111"/>
    <mergeCell ref="O111:R111"/>
    <mergeCell ref="BF111:BG111"/>
    <mergeCell ref="BH111:BI111"/>
    <mergeCell ref="G112:H112"/>
    <mergeCell ref="M112:N112"/>
    <mergeCell ref="O112:R112"/>
    <mergeCell ref="BF112:BG112"/>
    <mergeCell ref="BH112:BI112"/>
    <mergeCell ref="G113:H113"/>
    <mergeCell ref="I113:J113"/>
    <mergeCell ref="K113:L113"/>
    <mergeCell ref="M113:N113"/>
    <mergeCell ref="O113:R113"/>
    <mergeCell ref="BF113:BG113"/>
    <mergeCell ref="BH113:BI113"/>
    <mergeCell ref="G114:H114"/>
    <mergeCell ref="M114:N114"/>
    <mergeCell ref="O114:R114"/>
    <mergeCell ref="BF114:BG114"/>
    <mergeCell ref="BH114:BI114"/>
    <mergeCell ref="G115:H115"/>
    <mergeCell ref="M115:N115"/>
    <mergeCell ref="O115:R115"/>
    <mergeCell ref="BF115:BG115"/>
    <mergeCell ref="BH115:BI115"/>
    <mergeCell ref="G116:H116"/>
    <mergeCell ref="I116:J116"/>
    <mergeCell ref="K116:L116"/>
    <mergeCell ref="M116:N116"/>
    <mergeCell ref="O116:R116"/>
    <mergeCell ref="BF116:BG116"/>
    <mergeCell ref="BH116:BI116"/>
    <mergeCell ref="G117:H117"/>
    <mergeCell ref="M117:N117"/>
    <mergeCell ref="O117:R117"/>
    <mergeCell ref="BF117:BG117"/>
    <mergeCell ref="BH117:BI117"/>
    <mergeCell ref="G118:H118"/>
    <mergeCell ref="M118:N118"/>
    <mergeCell ref="O118:R118"/>
    <mergeCell ref="BF118:BG118"/>
    <mergeCell ref="BH118:BI118"/>
    <mergeCell ref="G119:H119"/>
    <mergeCell ref="I119:J119"/>
    <mergeCell ref="K119:L119"/>
    <mergeCell ref="M119:N119"/>
    <mergeCell ref="O119:R119"/>
    <mergeCell ref="BF119:BG119"/>
    <mergeCell ref="BH119:BI119"/>
    <mergeCell ref="G120:H120"/>
    <mergeCell ref="M120:N120"/>
    <mergeCell ref="O120:R120"/>
    <mergeCell ref="BF120:BG120"/>
    <mergeCell ref="BH120:BI120"/>
    <mergeCell ref="G121:H121"/>
    <mergeCell ref="M121:N121"/>
    <mergeCell ref="O121:R121"/>
    <mergeCell ref="BF121:BG121"/>
    <mergeCell ref="BH121:BI121"/>
    <mergeCell ref="G122:H122"/>
    <mergeCell ref="I122:J122"/>
    <mergeCell ref="K122:L122"/>
    <mergeCell ref="M122:N122"/>
    <mergeCell ref="O122:R122"/>
    <mergeCell ref="BF122:BG122"/>
    <mergeCell ref="BH122:BI122"/>
    <mergeCell ref="G123:H123"/>
    <mergeCell ref="M123:N123"/>
    <mergeCell ref="O123:R123"/>
    <mergeCell ref="BF123:BG123"/>
    <mergeCell ref="BH123:BI123"/>
    <mergeCell ref="G124:H124"/>
    <mergeCell ref="M124:N124"/>
    <mergeCell ref="O124:R124"/>
    <mergeCell ref="BF124:BG124"/>
    <mergeCell ref="BH124:BI124"/>
    <mergeCell ref="G125:H125"/>
    <mergeCell ref="I125:J125"/>
    <mergeCell ref="K125:L125"/>
    <mergeCell ref="M125:N125"/>
    <mergeCell ref="O125:R125"/>
    <mergeCell ref="BF125:BG125"/>
    <mergeCell ref="BH125:BI125"/>
    <mergeCell ref="BJ128:BM128"/>
    <mergeCell ref="Q129:T129"/>
    <mergeCell ref="V129:Y129"/>
    <mergeCell ref="AG129:AJ129"/>
    <mergeCell ref="AL129:AO129"/>
    <mergeCell ref="BJ129:BM129"/>
    <mergeCell ref="Q130:R130"/>
    <mergeCell ref="S130:T130"/>
    <mergeCell ref="V130:W130"/>
    <mergeCell ref="X130:Y130"/>
    <mergeCell ref="AG130:AH130"/>
    <mergeCell ref="AI130:AJ130"/>
    <mergeCell ref="AL130:AM130"/>
    <mergeCell ref="AN130:AO130"/>
    <mergeCell ref="BE130:BH130"/>
    <mergeCell ref="BJ130:BM130"/>
    <mergeCell ref="O131:P131"/>
    <mergeCell ref="Q131:R131"/>
    <mergeCell ref="S131:T131"/>
    <mergeCell ref="V131:W131"/>
    <mergeCell ref="X131:Y131"/>
    <mergeCell ref="AA131:AB131"/>
    <mergeCell ref="AE131:AF131"/>
    <mergeCell ref="AG131:AH131"/>
    <mergeCell ref="AI131:AJ131"/>
    <mergeCell ref="AL131:AM131"/>
    <mergeCell ref="AN131:AO131"/>
    <mergeCell ref="AQ131:AR131"/>
    <mergeCell ref="AU131:AX131"/>
    <mergeCell ref="AZ131:BC131"/>
    <mergeCell ref="BE131:BH131"/>
    <mergeCell ref="O132:P132"/>
    <mergeCell ref="Q132:R132"/>
    <mergeCell ref="S132:T132"/>
    <mergeCell ref="V132:W132"/>
    <mergeCell ref="X132:Y132"/>
    <mergeCell ref="AA132:AB132"/>
    <mergeCell ref="AE132:AF132"/>
    <mergeCell ref="AG132:AH132"/>
    <mergeCell ref="AI132:AJ132"/>
    <mergeCell ref="AL132:AM132"/>
    <mergeCell ref="AN132:AO132"/>
    <mergeCell ref="AQ132:AR132"/>
    <mergeCell ref="O133:P133"/>
    <mergeCell ref="Q133:R133"/>
    <mergeCell ref="S133:T133"/>
    <mergeCell ref="V133:W133"/>
    <mergeCell ref="X133:Y133"/>
    <mergeCell ref="AA133:AB133"/>
    <mergeCell ref="AE133:AF133"/>
    <mergeCell ref="AG133:AH133"/>
    <mergeCell ref="AI133:AJ133"/>
    <mergeCell ref="AL133:AM133"/>
    <mergeCell ref="AN133:AO133"/>
    <mergeCell ref="AQ133:AR133"/>
    <mergeCell ref="O134:P134"/>
    <mergeCell ref="Q134:R134"/>
    <mergeCell ref="S134:T134"/>
    <mergeCell ref="V134:W134"/>
    <mergeCell ref="X134:Y134"/>
    <mergeCell ref="AA134:AB134"/>
    <mergeCell ref="AE134:AF134"/>
    <mergeCell ref="AG134:AH134"/>
    <mergeCell ref="AI134:AJ134"/>
    <mergeCell ref="AL134:AM134"/>
    <mergeCell ref="AN134:AO134"/>
    <mergeCell ref="AQ134:AR134"/>
    <mergeCell ref="O135:P135"/>
    <mergeCell ref="Q135:R135"/>
    <mergeCell ref="S135:T135"/>
    <mergeCell ref="V135:W135"/>
    <mergeCell ref="X135:Y135"/>
    <mergeCell ref="AA135:AB135"/>
    <mergeCell ref="AE135:AF135"/>
    <mergeCell ref="AG135:AH135"/>
    <mergeCell ref="AI135:AJ135"/>
    <mergeCell ref="AL135:AM135"/>
    <mergeCell ref="AN135:AO135"/>
    <mergeCell ref="AQ135:AR135"/>
    <mergeCell ref="AU135:AV135"/>
    <mergeCell ref="AW135:AZ135"/>
    <mergeCell ref="AU136:AV136"/>
    <mergeCell ref="AW136:AZ136"/>
    <mergeCell ref="AU137:AV137"/>
    <mergeCell ref="AW137:AZ137"/>
    <mergeCell ref="AU138:AV138"/>
    <mergeCell ref="AW138:AZ138"/>
    <mergeCell ref="AU139:AV139"/>
    <mergeCell ref="AW139:AZ139"/>
    <mergeCell ref="O140:R140"/>
    <mergeCell ref="T140:W140"/>
    <mergeCell ref="Y140:AB140"/>
    <mergeCell ref="AE140:AH140"/>
    <mergeCell ref="AJ140:AM140"/>
    <mergeCell ref="AO140:AR140"/>
    <mergeCell ref="Y143:AB143"/>
    <mergeCell ref="AO143:AR143"/>
    <mergeCell ref="Y144:AB144"/>
    <mergeCell ref="AO144:AR144"/>
    <mergeCell ref="O145:R145"/>
    <mergeCell ref="T145:W145"/>
    <mergeCell ref="Y145:AB145"/>
    <mergeCell ref="AE145:AH145"/>
    <mergeCell ref="AJ145:AM145"/>
    <mergeCell ref="AO145:AR145"/>
    <mergeCell ref="A1:Z2"/>
    <mergeCell ref="B13:B17"/>
    <mergeCell ref="C13:C17"/>
    <mergeCell ref="D13:F17"/>
    <mergeCell ref="G13:H17"/>
    <mergeCell ref="M13:N17"/>
    <mergeCell ref="O13:R17"/>
    <mergeCell ref="S13:U17"/>
    <mergeCell ref="V13:Z17"/>
    <mergeCell ref="BF13:BG17"/>
    <mergeCell ref="BH13:BI17"/>
    <mergeCell ref="BJ13:BN17"/>
    <mergeCell ref="C18:C20"/>
    <mergeCell ref="D18:F20"/>
    <mergeCell ref="S18:U20"/>
    <mergeCell ref="BJ18:BN20"/>
    <mergeCell ref="C21:C23"/>
    <mergeCell ref="D21:F23"/>
    <mergeCell ref="S21:U23"/>
    <mergeCell ref="BJ21:BN23"/>
    <mergeCell ref="C24:C26"/>
    <mergeCell ref="D24:F26"/>
    <mergeCell ref="S24:U26"/>
    <mergeCell ref="BJ24:BN26"/>
    <mergeCell ref="C27:C29"/>
    <mergeCell ref="D27:F29"/>
    <mergeCell ref="S27:U29"/>
    <mergeCell ref="BJ27:BN29"/>
    <mergeCell ref="C30:C32"/>
    <mergeCell ref="D30:F32"/>
    <mergeCell ref="S30:U32"/>
    <mergeCell ref="BJ30:BN32"/>
    <mergeCell ref="C33:C35"/>
    <mergeCell ref="D33:F35"/>
    <mergeCell ref="S33:U35"/>
    <mergeCell ref="BJ33:BN35"/>
    <mergeCell ref="C36:C38"/>
    <mergeCell ref="D36:F38"/>
    <mergeCell ref="S36:U38"/>
    <mergeCell ref="BJ36:BN38"/>
    <mergeCell ref="C39:C41"/>
    <mergeCell ref="D39:F41"/>
    <mergeCell ref="S39:U41"/>
    <mergeCell ref="BJ39:BN41"/>
    <mergeCell ref="C42:C44"/>
    <mergeCell ref="D42:F44"/>
    <mergeCell ref="S42:U44"/>
    <mergeCell ref="BJ42:BN44"/>
    <mergeCell ref="C45:C47"/>
    <mergeCell ref="D45:F47"/>
    <mergeCell ref="S45:U47"/>
    <mergeCell ref="BJ45:BN47"/>
    <mergeCell ref="C48:C50"/>
    <mergeCell ref="D48:F50"/>
    <mergeCell ref="S48:U50"/>
    <mergeCell ref="BJ48:BN50"/>
    <mergeCell ref="C51:C53"/>
    <mergeCell ref="D51:F53"/>
    <mergeCell ref="S51:U53"/>
    <mergeCell ref="BJ51:BN53"/>
    <mergeCell ref="C54:C56"/>
    <mergeCell ref="D54:F56"/>
    <mergeCell ref="S54:U56"/>
    <mergeCell ref="BJ54:BN56"/>
    <mergeCell ref="C57:C59"/>
    <mergeCell ref="D57:F59"/>
    <mergeCell ref="S57:U59"/>
    <mergeCell ref="BJ57:BN59"/>
    <mergeCell ref="C60:C62"/>
    <mergeCell ref="D60:F62"/>
    <mergeCell ref="S60:U62"/>
    <mergeCell ref="BJ60:BN62"/>
    <mergeCell ref="C63:C65"/>
    <mergeCell ref="D63:F65"/>
    <mergeCell ref="S63:U65"/>
    <mergeCell ref="BJ63:BN65"/>
    <mergeCell ref="C66:C68"/>
    <mergeCell ref="D66:F68"/>
    <mergeCell ref="S66:U68"/>
    <mergeCell ref="BJ66:BN68"/>
    <mergeCell ref="C69:C71"/>
    <mergeCell ref="D69:F71"/>
    <mergeCell ref="S69:U71"/>
    <mergeCell ref="BJ69:BN71"/>
    <mergeCell ref="C72:C74"/>
    <mergeCell ref="D72:F74"/>
    <mergeCell ref="S72:U74"/>
    <mergeCell ref="BJ72:BN74"/>
    <mergeCell ref="C75:C77"/>
    <mergeCell ref="D75:F77"/>
    <mergeCell ref="S75:U77"/>
    <mergeCell ref="BJ75:BN77"/>
    <mergeCell ref="C78:C80"/>
    <mergeCell ref="D78:F80"/>
    <mergeCell ref="S78:U80"/>
    <mergeCell ref="BJ78:BN80"/>
    <mergeCell ref="C81:C83"/>
    <mergeCell ref="D81:F83"/>
    <mergeCell ref="S81:U83"/>
    <mergeCell ref="BJ81:BN83"/>
    <mergeCell ref="C84:C86"/>
    <mergeCell ref="D84:F86"/>
    <mergeCell ref="S84:U86"/>
    <mergeCell ref="BJ84:BN86"/>
    <mergeCell ref="C87:C89"/>
    <mergeCell ref="D87:F89"/>
    <mergeCell ref="S87:U89"/>
    <mergeCell ref="BJ87:BN89"/>
    <mergeCell ref="C90:C92"/>
    <mergeCell ref="D90:F92"/>
    <mergeCell ref="S90:U92"/>
    <mergeCell ref="BJ90:BN92"/>
    <mergeCell ref="C93:C95"/>
    <mergeCell ref="D93:F95"/>
    <mergeCell ref="S93:U95"/>
    <mergeCell ref="BJ93:BN95"/>
    <mergeCell ref="C96:C98"/>
    <mergeCell ref="D96:F98"/>
    <mergeCell ref="S96:U98"/>
    <mergeCell ref="BJ96:BN98"/>
    <mergeCell ref="C99:C101"/>
    <mergeCell ref="D99:F101"/>
    <mergeCell ref="S99:U101"/>
    <mergeCell ref="BJ99:BN101"/>
    <mergeCell ref="C102:C104"/>
    <mergeCell ref="D102:F104"/>
    <mergeCell ref="S102:U104"/>
    <mergeCell ref="BJ102:BN104"/>
    <mergeCell ref="C105:C107"/>
    <mergeCell ref="D105:F107"/>
    <mergeCell ref="S105:U107"/>
    <mergeCell ref="BJ105:BN107"/>
    <mergeCell ref="C108:C110"/>
    <mergeCell ref="D108:F110"/>
    <mergeCell ref="S108:U110"/>
    <mergeCell ref="BJ108:BN110"/>
    <mergeCell ref="C111:C113"/>
    <mergeCell ref="D111:F113"/>
    <mergeCell ref="S111:U113"/>
    <mergeCell ref="BJ111:BN113"/>
    <mergeCell ref="C114:C116"/>
    <mergeCell ref="D114:F116"/>
    <mergeCell ref="S114:U116"/>
    <mergeCell ref="BJ114:BN116"/>
    <mergeCell ref="C117:C119"/>
    <mergeCell ref="D117:F119"/>
    <mergeCell ref="S117:U119"/>
    <mergeCell ref="BJ117:BN119"/>
    <mergeCell ref="C120:C122"/>
    <mergeCell ref="D120:F122"/>
    <mergeCell ref="S120:U122"/>
    <mergeCell ref="BJ120:BN122"/>
    <mergeCell ref="C123:C125"/>
    <mergeCell ref="D123:F125"/>
    <mergeCell ref="S123:U125"/>
    <mergeCell ref="BJ123:BN125"/>
    <mergeCell ref="O129:P130"/>
    <mergeCell ref="AE129:AF130"/>
  </mergeCells>
  <phoneticPr fontId="1"/>
  <conditionalFormatting sqref="AA126:BE127 AD130:AD133 AA130:AB130 AD135 AA135 AA132:AA133 AA136:AD137 AS135:BE137 AS132:BE133 AA128:AD128 AS128:AT128 AV128:BE128 AS130:AT131 AA20:BB20 BE20">
    <cfRule type="expression" dxfId="76" priority="94">
      <formula>OR(#REF!=$B19,#REF!=$B19)</formula>
    </cfRule>
  </conditionalFormatting>
  <conditionalFormatting sqref="AA139:AD139 AS139:BE139">
    <cfRule type="expression" dxfId="75" priority="95">
      <formula>OR(#REF!=$B126,#REF!=$B126)</formula>
    </cfRule>
  </conditionalFormatting>
  <conditionalFormatting sqref="AD134 AA134 AS134:BE134">
    <cfRule type="expression" dxfId="74" priority="96">
      <formula>OR(#REF!=$B126,#REF!=$B126)</formula>
    </cfRule>
  </conditionalFormatting>
  <conditionalFormatting sqref="AD129 AA129:AB129 AA138:AD138 AS138:BE138 AS129:BE129">
    <cfRule type="expression" dxfId="73" priority="97">
      <formula>OR(#REF!=$B127,#REF!=$B127)</formula>
    </cfRule>
  </conditionalFormatting>
  <conditionalFormatting sqref="AQ130:AR130 AQ135 AQ132:AQ133 AQ136:AR137 AQ128:AR128">
    <cfRule type="expression" dxfId="72" priority="90">
      <formula>OR(#REF!=$B127,#REF!=$B127)</formula>
    </cfRule>
  </conditionalFormatting>
  <conditionalFormatting sqref="AQ139:AR139">
    <cfRule type="expression" dxfId="71" priority="91">
      <formula>OR(#REF!=$B126,#REF!=$B126)</formula>
    </cfRule>
  </conditionalFormatting>
  <conditionalFormatting sqref="AQ134">
    <cfRule type="expression" dxfId="70" priority="92">
      <formula>OR(#REF!=$B126,#REF!=$B126)</formula>
    </cfRule>
  </conditionalFormatting>
  <conditionalFormatting sqref="AQ129:AR129 AQ138:AR138">
    <cfRule type="expression" dxfId="69" priority="93">
      <formula>OR(#REF!=$B127,#REF!=$B127)</formula>
    </cfRule>
  </conditionalFormatting>
  <conditionalFormatting sqref="AA23:BB23 BE23">
    <cfRule type="expression" dxfId="68" priority="69">
      <formula>OR(#REF!=$B22,#REF!=$B22)</formula>
    </cfRule>
  </conditionalFormatting>
  <conditionalFormatting sqref="AA26:BB26 BE26">
    <cfRule type="expression" dxfId="67" priority="68">
      <formula>OR(#REF!=$B25,#REF!=$B25)</formula>
    </cfRule>
  </conditionalFormatting>
  <conditionalFormatting sqref="AA29:BB29 BE29">
    <cfRule type="expression" dxfId="66" priority="67">
      <formula>OR(#REF!=$B28,#REF!=$B28)</formula>
    </cfRule>
  </conditionalFormatting>
  <conditionalFormatting sqref="AA32:BB32 BE32">
    <cfRule type="expression" dxfId="65" priority="66">
      <formula>OR(#REF!=$B31,#REF!=$B31)</formula>
    </cfRule>
  </conditionalFormatting>
  <conditionalFormatting sqref="AA35:BB35 BE35">
    <cfRule type="expression" dxfId="64" priority="65">
      <formula>OR(#REF!=$B34,#REF!=$B34)</formula>
    </cfRule>
  </conditionalFormatting>
  <conditionalFormatting sqref="AA38:AG38 BE38">
    <cfRule type="expression" dxfId="63" priority="64">
      <formula>OR(#REF!=$B37,#REF!=$B37)</formula>
    </cfRule>
  </conditionalFormatting>
  <conditionalFormatting sqref="AA41:BB41 BE41">
    <cfRule type="expression" dxfId="62" priority="63">
      <formula>OR(#REF!=$B40,#REF!=$B40)</formula>
    </cfRule>
  </conditionalFormatting>
  <conditionalFormatting sqref="AA44:BB44 BE44">
    <cfRule type="expression" dxfId="61" priority="62">
      <formula>OR(#REF!=$B43,#REF!=$B43)</formula>
    </cfRule>
  </conditionalFormatting>
  <conditionalFormatting sqref="AA47:BB47 BE47">
    <cfRule type="expression" dxfId="60" priority="61">
      <formula>OR(#REF!=$B46,#REF!=$B46)</formula>
    </cfRule>
  </conditionalFormatting>
  <conditionalFormatting sqref="AA50:BB50 BE50">
    <cfRule type="expression" dxfId="59" priority="60">
      <formula>OR(#REF!=$B49,#REF!=$B49)</formula>
    </cfRule>
  </conditionalFormatting>
  <conditionalFormatting sqref="AA53:BB53 BE53">
    <cfRule type="expression" dxfId="58" priority="59">
      <formula>OR(#REF!=$B52,#REF!=$B52)</formula>
    </cfRule>
  </conditionalFormatting>
  <conditionalFormatting sqref="AA56:BB56 BE56">
    <cfRule type="expression" dxfId="57" priority="58">
      <formula>OR(#REF!=$B55,#REF!=$B55)</formula>
    </cfRule>
  </conditionalFormatting>
  <conditionalFormatting sqref="AA59:BB59 BE59">
    <cfRule type="expression" dxfId="56" priority="57">
      <formula>OR(#REF!=$B58,#REF!=$B58)</formula>
    </cfRule>
  </conditionalFormatting>
  <conditionalFormatting sqref="AA62:BB62 BE62">
    <cfRule type="expression" dxfId="55" priority="56">
      <formula>OR(#REF!=$B61,#REF!=$B61)</formula>
    </cfRule>
  </conditionalFormatting>
  <conditionalFormatting sqref="AA65:BB65 BE65">
    <cfRule type="expression" dxfId="54" priority="55">
      <formula>OR(#REF!=$B64,#REF!=$B64)</formula>
    </cfRule>
  </conditionalFormatting>
  <conditionalFormatting sqref="AA68:BB68 BE68">
    <cfRule type="expression" dxfId="53" priority="54">
      <formula>OR(#REF!=$B67,#REF!=$B67)</formula>
    </cfRule>
  </conditionalFormatting>
  <conditionalFormatting sqref="AA71:BB71 BE71">
    <cfRule type="expression" dxfId="52" priority="53">
      <formula>OR(#REF!=$B70,#REF!=$B70)</formula>
    </cfRule>
  </conditionalFormatting>
  <conditionalFormatting sqref="AA74:BB74 BE74">
    <cfRule type="expression" dxfId="51" priority="52">
      <formula>OR(#REF!=$B73,#REF!=$B73)</formula>
    </cfRule>
  </conditionalFormatting>
  <conditionalFormatting sqref="AA77:BB77 BE77">
    <cfRule type="expression" dxfId="50" priority="51">
      <formula>OR(#REF!=$B76,#REF!=$B76)</formula>
    </cfRule>
  </conditionalFormatting>
  <conditionalFormatting sqref="AA80:BB80 BE80">
    <cfRule type="expression" dxfId="49" priority="50">
      <formula>OR(#REF!=$B79,#REF!=$B79)</formula>
    </cfRule>
  </conditionalFormatting>
  <conditionalFormatting sqref="AA83:BB83 BE83">
    <cfRule type="expression" dxfId="48" priority="49">
      <formula>OR(#REF!=$B82,#REF!=$B82)</formula>
    </cfRule>
  </conditionalFormatting>
  <conditionalFormatting sqref="AA86:BB86 BE86">
    <cfRule type="expression" dxfId="47" priority="48">
      <formula>OR(#REF!=$B85,#REF!=$B85)</formula>
    </cfRule>
  </conditionalFormatting>
  <conditionalFormatting sqref="AA89:BB89 BE89">
    <cfRule type="expression" dxfId="46" priority="47">
      <formula>OR(#REF!=$B88,#REF!=$B88)</formula>
    </cfRule>
  </conditionalFormatting>
  <conditionalFormatting sqref="AA92:BB92 BE92">
    <cfRule type="expression" dxfId="45" priority="46">
      <formula>OR(#REF!=$B91,#REF!=$B91)</formula>
    </cfRule>
  </conditionalFormatting>
  <conditionalFormatting sqref="AA95:BB95 BE95">
    <cfRule type="expression" dxfId="44" priority="45">
      <formula>OR(#REF!=$B94,#REF!=$B94)</formula>
    </cfRule>
  </conditionalFormatting>
  <conditionalFormatting sqref="AA98:BB98 BE98">
    <cfRule type="expression" dxfId="43" priority="44">
      <formula>OR(#REF!=$B97,#REF!=$B97)</formula>
    </cfRule>
  </conditionalFormatting>
  <conditionalFormatting sqref="AA101:BB101 BE101">
    <cfRule type="expression" dxfId="42" priority="43">
      <formula>OR(#REF!=$B100,#REF!=$B100)</formula>
    </cfRule>
  </conditionalFormatting>
  <conditionalFormatting sqref="AA104:BB104 BE104">
    <cfRule type="expression" dxfId="41" priority="42">
      <formula>OR(#REF!=$B103,#REF!=$B103)</formula>
    </cfRule>
  </conditionalFormatting>
  <conditionalFormatting sqref="AA107:BE107">
    <cfRule type="expression" dxfId="40" priority="41">
      <formula>OR(#REF!=$B106,#REF!=$B106)</formula>
    </cfRule>
  </conditionalFormatting>
  <conditionalFormatting sqref="AA110:BE110">
    <cfRule type="expression" dxfId="39" priority="40">
      <formula>OR(#REF!=$B109,#REF!=$B109)</formula>
    </cfRule>
  </conditionalFormatting>
  <conditionalFormatting sqref="AA113:BE113">
    <cfRule type="expression" dxfId="38" priority="39">
      <formula>OR(#REF!=$B112,#REF!=$B112)</formula>
    </cfRule>
  </conditionalFormatting>
  <conditionalFormatting sqref="AA116:BE116">
    <cfRule type="expression" dxfId="37" priority="38">
      <formula>OR(#REF!=$B115,#REF!=$B115)</formula>
    </cfRule>
  </conditionalFormatting>
  <conditionalFormatting sqref="AA119:BE119">
    <cfRule type="expression" dxfId="36" priority="37">
      <formula>OR(#REF!=$B118,#REF!=$B118)</formula>
    </cfRule>
  </conditionalFormatting>
  <conditionalFormatting sqref="AA122:BE122">
    <cfRule type="expression" dxfId="35" priority="36">
      <formula>OR(#REF!=$B121,#REF!=$B121)</formula>
    </cfRule>
  </conditionalFormatting>
  <conditionalFormatting sqref="AA125:BE125">
    <cfRule type="expression" dxfId="34" priority="35">
      <formula>OR(#REF!=$B124,#REF!=$B124)</formula>
    </cfRule>
  </conditionalFormatting>
  <conditionalFormatting sqref="AH38:AN38">
    <cfRule type="expression" dxfId="33" priority="34">
      <formula>OR(#REF!=$B37,#REF!=$B37)</formula>
    </cfRule>
  </conditionalFormatting>
  <conditionalFormatting sqref="AO38:AU38">
    <cfRule type="expression" dxfId="32" priority="33">
      <formula>OR(#REF!=$B37,#REF!=$B37)</formula>
    </cfRule>
  </conditionalFormatting>
  <conditionalFormatting sqref="AV38:BB38">
    <cfRule type="expression" dxfId="31" priority="32">
      <formula>OR(#REF!=$B37,#REF!=$B37)</formula>
    </cfRule>
  </conditionalFormatting>
  <conditionalFormatting sqref="AA131">
    <cfRule type="expression" dxfId="30" priority="31">
      <formula>OR(#REF!=$B130,#REF!=$B130)</formula>
    </cfRule>
  </conditionalFormatting>
  <conditionalFormatting sqref="AQ131">
    <cfRule type="expression" dxfId="29" priority="30">
      <formula>OR(#REF!=$B130,#REF!=$B130)</formula>
    </cfRule>
  </conditionalFormatting>
  <conditionalFormatting sqref="BC20:BD20">
    <cfRule type="expression" dxfId="28" priority="29">
      <formula>OR(#REF!=$B19,#REF!=$B19)</formula>
    </cfRule>
  </conditionalFormatting>
  <conditionalFormatting sqref="BC23:BD23">
    <cfRule type="expression" dxfId="27" priority="28">
      <formula>OR(#REF!=$B22,#REF!=$B22)</formula>
    </cfRule>
  </conditionalFormatting>
  <conditionalFormatting sqref="BC26:BD26">
    <cfRule type="expression" dxfId="26" priority="27">
      <formula>OR(#REF!=$B25,#REF!=$B25)</formula>
    </cfRule>
  </conditionalFormatting>
  <conditionalFormatting sqref="BC29:BD29">
    <cfRule type="expression" dxfId="25" priority="26">
      <formula>OR(#REF!=$B28,#REF!=$B28)</formula>
    </cfRule>
  </conditionalFormatting>
  <conditionalFormatting sqref="BC32:BD32">
    <cfRule type="expression" dxfId="24" priority="25">
      <formula>OR(#REF!=$B31,#REF!=$B31)</formula>
    </cfRule>
  </conditionalFormatting>
  <conditionalFormatting sqref="BC35:BD35">
    <cfRule type="expression" dxfId="23" priority="24">
      <formula>OR(#REF!=$B34,#REF!=$B34)</formula>
    </cfRule>
  </conditionalFormatting>
  <conditionalFormatting sqref="BC41:BD41">
    <cfRule type="expression" dxfId="22" priority="23">
      <formula>OR(#REF!=$B40,#REF!=$B40)</formula>
    </cfRule>
  </conditionalFormatting>
  <conditionalFormatting sqref="BC44:BD44">
    <cfRule type="expression" dxfId="21" priority="22">
      <formula>OR(#REF!=$B43,#REF!=$B43)</formula>
    </cfRule>
  </conditionalFormatting>
  <conditionalFormatting sqref="BC47:BD47">
    <cfRule type="expression" dxfId="20" priority="21">
      <formula>OR(#REF!=$B46,#REF!=$B46)</formula>
    </cfRule>
  </conditionalFormatting>
  <conditionalFormatting sqref="BC50:BD50">
    <cfRule type="expression" dxfId="19" priority="20">
      <formula>OR(#REF!=$B49,#REF!=$B49)</formula>
    </cfRule>
  </conditionalFormatting>
  <conditionalFormatting sqref="BC53:BD53">
    <cfRule type="expression" dxfId="18" priority="19">
      <formula>OR(#REF!=$B52,#REF!=$B52)</formula>
    </cfRule>
  </conditionalFormatting>
  <conditionalFormatting sqref="BC56:BD56">
    <cfRule type="expression" dxfId="17" priority="18">
      <formula>OR(#REF!=$B55,#REF!=$B55)</formula>
    </cfRule>
  </conditionalFormatting>
  <conditionalFormatting sqref="BC59:BD59">
    <cfRule type="expression" dxfId="16" priority="17">
      <formula>OR(#REF!=$B58,#REF!=$B58)</formula>
    </cfRule>
  </conditionalFormatting>
  <conditionalFormatting sqref="BC62:BD62">
    <cfRule type="expression" dxfId="15" priority="16">
      <formula>OR(#REF!=$B61,#REF!=$B61)</formula>
    </cfRule>
  </conditionalFormatting>
  <conditionalFormatting sqref="BC65:BD65">
    <cfRule type="expression" dxfId="14" priority="15">
      <formula>OR(#REF!=$B64,#REF!=$B64)</formula>
    </cfRule>
  </conditionalFormatting>
  <conditionalFormatting sqref="BC68:BD68">
    <cfRule type="expression" dxfId="13" priority="14">
      <formula>OR(#REF!=$B67,#REF!=$B67)</formula>
    </cfRule>
  </conditionalFormatting>
  <conditionalFormatting sqref="BC71:BD71">
    <cfRule type="expression" dxfId="12" priority="13">
      <formula>OR(#REF!=$B70,#REF!=$B70)</formula>
    </cfRule>
  </conditionalFormatting>
  <conditionalFormatting sqref="BC74:BD74">
    <cfRule type="expression" dxfId="11" priority="12">
      <formula>OR(#REF!=$B73,#REF!=$B73)</formula>
    </cfRule>
  </conditionalFormatting>
  <conditionalFormatting sqref="BC77:BD77">
    <cfRule type="expression" dxfId="10" priority="11">
      <formula>OR(#REF!=$B76,#REF!=$B76)</formula>
    </cfRule>
  </conditionalFormatting>
  <conditionalFormatting sqref="BC80:BD80">
    <cfRule type="expression" dxfId="9" priority="10">
      <formula>OR(#REF!=$B79,#REF!=$B79)</formula>
    </cfRule>
  </conditionalFormatting>
  <conditionalFormatting sqref="BC83:BD83">
    <cfRule type="expression" dxfId="8" priority="9">
      <formula>OR(#REF!=$B82,#REF!=$B82)</formula>
    </cfRule>
  </conditionalFormatting>
  <conditionalFormatting sqref="BC86:BD86">
    <cfRule type="expression" dxfId="7" priority="8">
      <formula>OR(#REF!=$B85,#REF!=$B85)</formula>
    </cfRule>
  </conditionalFormatting>
  <conditionalFormatting sqref="BC89:BD89">
    <cfRule type="expression" dxfId="6" priority="7">
      <formula>OR(#REF!=$B88,#REF!=$B88)</formula>
    </cfRule>
  </conditionalFormatting>
  <conditionalFormatting sqref="BC92:BD92">
    <cfRule type="expression" dxfId="5" priority="6">
      <formula>OR(#REF!=$B91,#REF!=$B91)</formula>
    </cfRule>
  </conditionalFormatting>
  <conditionalFormatting sqref="BC95:BD95">
    <cfRule type="expression" dxfId="4" priority="5">
      <formula>OR(#REF!=$B94,#REF!=$B94)</formula>
    </cfRule>
  </conditionalFormatting>
  <conditionalFormatting sqref="BC98:BD98">
    <cfRule type="expression" dxfId="3" priority="4">
      <formula>OR(#REF!=$B97,#REF!=$B97)</formula>
    </cfRule>
  </conditionalFormatting>
  <conditionalFormatting sqref="BC101:BD101">
    <cfRule type="expression" dxfId="2" priority="3">
      <formula>OR(#REF!=$B100,#REF!=$B100)</formula>
    </cfRule>
  </conditionalFormatting>
  <conditionalFormatting sqref="BC104:BD104">
    <cfRule type="expression" dxfId="1" priority="2">
      <formula>OR(#REF!=$B103,#REF!=$B103)</formula>
    </cfRule>
  </conditionalFormatting>
  <conditionalFormatting sqref="BC38:BD38">
    <cfRule type="expression" dxfId="0" priority="1">
      <formula>OR(#REF!=$B37,#REF!=$B37)</formula>
    </cfRule>
  </conditionalFormatting>
  <dataValidations count="7">
    <dataValidation type="list" allowBlank="1" showDropDown="0" showInputMessage="1" showErrorMessage="0" sqref="C18:C139">
      <formula1>"◎,○"</formula1>
    </dataValidation>
    <dataValidation type="list" allowBlank="1" showDropDown="0" showInputMessage="1" showErrorMessage="1" sqref="BI3:BL3">
      <formula1>"計画,実績"</formula1>
    </dataValidation>
    <dataValidation type="decimal" allowBlank="1" showDropDown="0" showInputMessage="1" showErrorMessage="1" error="入力可能範囲　32～40" sqref="G8:H8">
      <formula1>32</formula1>
      <formula2>40</formula2>
    </dataValidation>
    <dataValidation type="list" allowBlank="1" showDropDown="0" showInputMessage="1" showErrorMessage="1" sqref="AJ3">
      <formula1>#REF!</formula1>
    </dataValidation>
    <dataValidation type="list" allowBlank="1" showDropDown="0" showInputMessage="1" showErrorMessage="1" sqref="G19 G124 G22 G25 G28 G31 G34 G37 G40 G43 G46 G121 G49 G118 G115 G112 G109 G106 G103 G97 G94 G91 G88 G85 G82 G79 G76 G73 G52 G70 G67 G64 G61 G58 G55 G100">
      <formula1>職種</formula1>
    </dataValidation>
    <dataValidation type="list" allowBlank="1" showDropDown="0" showInputMessage="1" showErrorMessage="1" sqref="M19 M22 M25 M28 M31 M34 M37 M40 M43 M49 M121 M118 M46 M115 M112 M124 M109 M106 M103 M100 M97 M94 M91 M88 M85 M82 M79 M76 M73 M70 M67 M64 M61 M58 M55 M52">
      <formula1>"A, B, C, D"</formula1>
    </dataValidation>
    <dataValidation type="list" errorStyle="warning" allowBlank="1" showDropDown="0" showInputMessage="1" showErrorMessage="1" error="リストにない場合のみ、入力してください。" sqref="O19:R19 O22:R22 O25:R25 O28:R28 O31:R31 O34:R34 O37:R37 O40:R40 O43:R43 O46:R46 O49:R49 O52:R52 O55:R55 O58:R58 O61:R61 O64:R64 O67:R67 O70:R70 O73:R73 O124:R124 O76:R76 O79:R79 O82:R82 O88:R88 O85:R85 O91:R91 O94:R94 O97:R97 O103:R103 O106:R106 O109:R109 O112:R112 O115:R115 O118:R118 O121:R121 O100:R100">
      <formula1>INDIRECT(G19)</formula1>
    </dataValidation>
  </dataValidations>
  <printOptions horizontalCentered="1"/>
  <pageMargins left="0.15748031496062992" right="0.15748031496062992" top="0.39370078740157483" bottom="0.35433070866141736" header="0.15748031496062992" footer="0.15748031496062992"/>
  <pageSetup paperSize="9" scale="37" fitToWidth="1" fitToHeight="0" orientation="landscape" usePrinterDefaults="1" r:id="rId1"/>
  <extLst>
    <ext xmlns:x14="http://schemas.microsoft.com/office/spreadsheetml/2009/9/main" uri="{CCE6A557-97BC-4b89-ADB6-D9C93CAAB3DF}">
      <x14:dataValidations xmlns:xm="http://schemas.microsoft.com/office/excel/2006/main" count="2">
        <x14:dataValidation type="list" errorStyle="information" allowBlank="1" showDropDown="0" showInputMessage="1" showErrorMessage="1" error="プルダウンにないケースは直接入力してください。">
          <x14:formula1>
            <xm:f>'プルダウン・リスト'!$C$4:$C$17</xm:f>
          </x14:formula1>
          <xm:sqref>AX1:BM1</xm:sqref>
        </x14:dataValidation>
        <x14:dataValidation type="list" allowBlank="1" showDropDown="0" showInputMessage="1" showErrorMessage="1">
          <x14:formula1>
            <xm:f>'【記載例】（ユニット型）シフト記号表'!$C$5:$C$46</xm:f>
          </x14:formula1>
          <xm:sqref>AA123:BE123 AA120:BE120 AA105:BE105 AA108:BE108 AA111:BE111 AA114:BE114 AA117:BE117 AA33:BE33 AA39:BE39 AA18:BE18 AA102:BE102 AA99:BE99 AA96:BE96 AA93:BE93 AA90:BE90 AA87:BE87 AA84:BE84 AA81:BE81 AA78:BE78 AA75:BE75 AA72:BE72 AA69:BE69 AA66:BE66 AA63:BE63 AA60:BE60 AA57:BE57 AA54:BE54 AA51:BE51 AA48:BE48 AA45:BE45 AA42:BE42 AA30:BE30 AA27:BE27 AA36:BE36 AA24:BE24 AA21:BE21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10">
    <tabColor theme="8" tint="0.8"/>
    <pageSetUpPr fitToPage="1"/>
  </sheetPr>
  <dimension ref="A1:AA47"/>
  <sheetViews>
    <sheetView workbookViewId="0">
      <selection activeCell="B9" sqref="B9"/>
    </sheetView>
  </sheetViews>
  <sheetFormatPr defaultRowHeight="18.75"/>
  <cols>
    <col min="1" max="1" width="1.625" style="294" customWidth="1"/>
    <col min="2" max="2" width="15.125" style="295" bestFit="1" customWidth="1"/>
    <col min="3" max="3" width="10.625" style="295" customWidth="1"/>
    <col min="4" max="4" width="3.375" style="295" bestFit="1" customWidth="1"/>
    <col min="5" max="5" width="15.625" style="294" customWidth="1"/>
    <col min="6" max="6" width="3.375" style="294" bestFit="1" customWidth="1"/>
    <col min="7" max="7" width="15.625" style="294" customWidth="1"/>
    <col min="8" max="8" width="3.375" style="294" bestFit="1" customWidth="1"/>
    <col min="9" max="9" width="15.625" style="295" customWidth="1"/>
    <col min="10" max="10" width="3.375" style="294" bestFit="1" customWidth="1"/>
    <col min="11" max="11" width="15.625" style="294" customWidth="1"/>
    <col min="12" max="12" width="5" style="294" customWidth="1"/>
    <col min="13" max="13" width="15.625" style="294" customWidth="1"/>
    <col min="14" max="14" width="3.375" style="294" customWidth="1"/>
    <col min="15" max="15" width="15.625" style="294" customWidth="1"/>
    <col min="16" max="16" width="3.375" style="294" customWidth="1"/>
    <col min="17" max="17" width="15.625" style="294" customWidth="1"/>
    <col min="18" max="18" width="3.375" style="294" customWidth="1"/>
    <col min="19" max="19" width="15.625" style="294" customWidth="1"/>
    <col min="20" max="20" width="3.375" style="294" customWidth="1"/>
    <col min="21" max="21" width="15.625" style="294" customWidth="1"/>
    <col min="22" max="22" width="3.375" style="294" customWidth="1"/>
    <col min="23" max="23" width="15.625" style="294" customWidth="1"/>
    <col min="24" max="24" width="3.375" style="294" customWidth="1"/>
    <col min="25" max="25" width="15.625" style="294" customWidth="1"/>
    <col min="26" max="16384" width="9" style="294" customWidth="1"/>
  </cols>
  <sheetData>
    <row r="1" spans="1:25" ht="19.5">
      <c r="A1" s="460" t="s">
        <v>307</v>
      </c>
      <c r="B1" s="296"/>
    </row>
    <row r="2" spans="1:25">
      <c r="B2" s="297" t="s">
        <v>69</v>
      </c>
      <c r="E2" s="303" t="s">
        <v>261</v>
      </c>
      <c r="I2" s="308" t="s">
        <v>262</v>
      </c>
    </row>
    <row r="3" spans="1:25">
      <c r="B3" s="297"/>
      <c r="E3" s="304" t="s">
        <v>42</v>
      </c>
      <c r="F3" s="304"/>
      <c r="G3" s="304"/>
      <c r="H3" s="304"/>
      <c r="I3" s="304"/>
      <c r="J3" s="304"/>
      <c r="K3" s="304"/>
      <c r="M3" s="304" t="s">
        <v>166</v>
      </c>
      <c r="N3" s="304"/>
      <c r="O3" s="304"/>
      <c r="Q3" s="304" t="s">
        <v>167</v>
      </c>
      <c r="R3" s="304"/>
      <c r="S3" s="304"/>
      <c r="T3" s="304"/>
      <c r="U3" s="304"/>
      <c r="V3" s="304"/>
      <c r="W3" s="304"/>
      <c r="Y3" s="310" t="s">
        <v>163</v>
      </c>
    </row>
    <row r="4" spans="1:25">
      <c r="B4" s="295" t="s">
        <v>71</v>
      </c>
      <c r="C4" s="295" t="s">
        <v>19</v>
      </c>
      <c r="E4" s="295" t="s">
        <v>72</v>
      </c>
      <c r="F4" s="295"/>
      <c r="G4" s="295" t="s">
        <v>10</v>
      </c>
      <c r="I4" s="295" t="s">
        <v>16</v>
      </c>
      <c r="K4" s="295" t="s">
        <v>42</v>
      </c>
      <c r="M4" s="295" t="s">
        <v>1</v>
      </c>
      <c r="O4" s="295" t="s">
        <v>73</v>
      </c>
      <c r="Q4" s="295" t="s">
        <v>1</v>
      </c>
      <c r="S4" s="295" t="s">
        <v>73</v>
      </c>
      <c r="U4" s="295" t="s">
        <v>16</v>
      </c>
      <c r="W4" s="295" t="s">
        <v>42</v>
      </c>
      <c r="Y4" s="311" t="s">
        <v>125</v>
      </c>
    </row>
    <row r="5" spans="1:25">
      <c r="B5" s="295" t="s">
        <v>33</v>
      </c>
      <c r="C5" s="461" t="s">
        <v>74</v>
      </c>
      <c r="D5" s="295" t="s">
        <v>39</v>
      </c>
      <c r="E5" s="465" t="s">
        <v>75</v>
      </c>
      <c r="F5" s="295" t="s">
        <v>12</v>
      </c>
      <c r="G5" s="465" t="s">
        <v>75</v>
      </c>
      <c r="H5" s="307" t="s">
        <v>76</v>
      </c>
      <c r="I5" s="465" t="s">
        <v>75</v>
      </c>
      <c r="J5" s="294" t="s">
        <v>8</v>
      </c>
      <c r="K5" s="304" t="s">
        <v>75</v>
      </c>
      <c r="M5" s="306" t="s">
        <v>75</v>
      </c>
      <c r="N5" s="295" t="s">
        <v>12</v>
      </c>
      <c r="O5" s="306" t="s">
        <v>75</v>
      </c>
      <c r="Q5" s="304" t="s">
        <v>75</v>
      </c>
      <c r="R5" s="295" t="s">
        <v>12</v>
      </c>
      <c r="S5" s="304" t="s">
        <v>75</v>
      </c>
      <c r="T5" s="307" t="s">
        <v>76</v>
      </c>
      <c r="U5" s="465" t="s">
        <v>75</v>
      </c>
      <c r="V5" s="294" t="s">
        <v>8</v>
      </c>
      <c r="W5" s="304" t="s">
        <v>75</v>
      </c>
      <c r="Y5" s="304" t="s">
        <v>75</v>
      </c>
    </row>
    <row r="6" spans="1:25">
      <c r="B6" s="295" t="s">
        <v>77</v>
      </c>
      <c r="C6" s="461" t="s">
        <v>47</v>
      </c>
      <c r="D6" s="295" t="s">
        <v>39</v>
      </c>
      <c r="E6" s="465" t="s">
        <v>75</v>
      </c>
      <c r="F6" s="295" t="s">
        <v>12</v>
      </c>
      <c r="G6" s="465" t="s">
        <v>75</v>
      </c>
      <c r="H6" s="307" t="s">
        <v>76</v>
      </c>
      <c r="I6" s="465" t="s">
        <v>75</v>
      </c>
      <c r="J6" s="294" t="s">
        <v>8</v>
      </c>
      <c r="K6" s="304" t="s">
        <v>75</v>
      </c>
      <c r="M6" s="306" t="s">
        <v>75</v>
      </c>
      <c r="N6" s="295" t="s">
        <v>12</v>
      </c>
      <c r="O6" s="306" t="s">
        <v>75</v>
      </c>
      <c r="Q6" s="304" t="s">
        <v>75</v>
      </c>
      <c r="R6" s="295" t="s">
        <v>12</v>
      </c>
      <c r="S6" s="304" t="s">
        <v>75</v>
      </c>
      <c r="T6" s="307" t="s">
        <v>76</v>
      </c>
      <c r="U6" s="465" t="s">
        <v>75</v>
      </c>
      <c r="V6" s="294" t="s">
        <v>8</v>
      </c>
      <c r="W6" s="304" t="s">
        <v>75</v>
      </c>
      <c r="Y6" s="304" t="s">
        <v>75</v>
      </c>
    </row>
    <row r="7" spans="1:25">
      <c r="B7" s="295" t="s">
        <v>9</v>
      </c>
      <c r="C7" s="461" t="s">
        <v>79</v>
      </c>
      <c r="D7" s="295" t="s">
        <v>39</v>
      </c>
      <c r="E7" s="465" t="s">
        <v>75</v>
      </c>
      <c r="F7" s="295" t="s">
        <v>12</v>
      </c>
      <c r="G7" s="465" t="s">
        <v>75</v>
      </c>
      <c r="H7" s="307" t="s">
        <v>76</v>
      </c>
      <c r="I7" s="465" t="s">
        <v>75</v>
      </c>
      <c r="J7" s="294" t="s">
        <v>8</v>
      </c>
      <c r="K7" s="304" t="s">
        <v>75</v>
      </c>
      <c r="M7" s="306" t="s">
        <v>75</v>
      </c>
      <c r="N7" s="295" t="s">
        <v>12</v>
      </c>
      <c r="O7" s="306" t="s">
        <v>75</v>
      </c>
      <c r="Q7" s="304" t="s">
        <v>75</v>
      </c>
      <c r="R7" s="295" t="s">
        <v>12</v>
      </c>
      <c r="S7" s="304" t="s">
        <v>75</v>
      </c>
      <c r="T7" s="307" t="s">
        <v>76</v>
      </c>
      <c r="U7" s="465" t="s">
        <v>75</v>
      </c>
      <c r="V7" s="294" t="s">
        <v>8</v>
      </c>
      <c r="W7" s="304" t="s">
        <v>75</v>
      </c>
      <c r="Y7" s="304" t="s">
        <v>75</v>
      </c>
    </row>
    <row r="8" spans="1:25">
      <c r="C8" s="461" t="s">
        <v>81</v>
      </c>
      <c r="D8" s="295" t="s">
        <v>39</v>
      </c>
      <c r="E8" s="465">
        <v>0.29166666666666669</v>
      </c>
      <c r="F8" s="295" t="s">
        <v>12</v>
      </c>
      <c r="G8" s="465">
        <v>0.66666666666666663</v>
      </c>
      <c r="H8" s="307" t="s">
        <v>76</v>
      </c>
      <c r="I8" s="465">
        <v>4.1666666666666664e-002</v>
      </c>
      <c r="J8" s="294" t="s">
        <v>8</v>
      </c>
      <c r="K8" s="304">
        <f t="shared" ref="K8:K21" si="0">IF(OR(E8="",G8=""),"",(G8+IF(E8&gt;G8,1,0)-E8-I8)*24)</f>
        <v>7.9999999999999982</v>
      </c>
      <c r="M8" s="306">
        <f>'【記載例】（ユニット型）'!$AC$8</f>
        <v>0.375</v>
      </c>
      <c r="N8" s="295" t="s">
        <v>12</v>
      </c>
      <c r="O8" s="306">
        <f>'【記載例】（ユニット型）'!$AG$8</f>
        <v>0.70833333333333337</v>
      </c>
      <c r="Q8" s="309">
        <f t="shared" ref="Q8:Q21" si="1">IF(E8="","",IF(E8&lt;M8,M8,IF(E8&gt;=O8,"",E8)))</f>
        <v>0.375</v>
      </c>
      <c r="R8" s="295" t="s">
        <v>12</v>
      </c>
      <c r="S8" s="309">
        <f t="shared" ref="S8:S21" si="2">IF(G8="","",IF(G8&gt;E8,IF(G8&lt;O8,G8,O8),O8))</f>
        <v>0.66666666666666663</v>
      </c>
      <c r="T8" s="307" t="s">
        <v>76</v>
      </c>
      <c r="U8" s="465">
        <v>4.1666666666666664e-002</v>
      </c>
      <c r="V8" s="294" t="s">
        <v>8</v>
      </c>
      <c r="W8" s="304">
        <f t="shared" ref="W8:W21" si="3">IF(Q8="","",IF((S8+IF(Q8&gt;S8,1,0)-Q8-U8)*24=0,"",(S8+IF(Q8&gt;S8,1,0)-Q8-U8)*24))</f>
        <v>5.9999999999999991</v>
      </c>
      <c r="Y8" s="304">
        <f t="shared" ref="Y8:Y21" si="4">IF(W8="",K8,IF(OR(K8-W8=0,K8-W8&lt;0),"-",K8-W8))</f>
        <v>1.9999999999999991</v>
      </c>
    </row>
    <row r="9" spans="1:25">
      <c r="C9" s="461" t="s">
        <v>49</v>
      </c>
      <c r="D9" s="295" t="s">
        <v>39</v>
      </c>
      <c r="E9" s="465">
        <v>0.375</v>
      </c>
      <c r="F9" s="295" t="s">
        <v>12</v>
      </c>
      <c r="G9" s="465">
        <v>0.75</v>
      </c>
      <c r="H9" s="307" t="s">
        <v>76</v>
      </c>
      <c r="I9" s="465">
        <v>4.1666666666666664e-002</v>
      </c>
      <c r="J9" s="294" t="s">
        <v>8</v>
      </c>
      <c r="K9" s="304">
        <f t="shared" si="0"/>
        <v>8</v>
      </c>
      <c r="M9" s="306">
        <f>'【記載例】（ユニット型）'!$AC$8</f>
        <v>0.375</v>
      </c>
      <c r="N9" s="295" t="s">
        <v>12</v>
      </c>
      <c r="O9" s="306">
        <f>'【記載例】（ユニット型）'!$AG$8</f>
        <v>0.70833333333333337</v>
      </c>
      <c r="Q9" s="309">
        <f t="shared" si="1"/>
        <v>0.375</v>
      </c>
      <c r="R9" s="295" t="s">
        <v>12</v>
      </c>
      <c r="S9" s="309">
        <f t="shared" si="2"/>
        <v>0.70833333333333337</v>
      </c>
      <c r="T9" s="307" t="s">
        <v>76</v>
      </c>
      <c r="U9" s="465">
        <v>4.1666666666666664e-002</v>
      </c>
      <c r="V9" s="294" t="s">
        <v>8</v>
      </c>
      <c r="W9" s="304">
        <f t="shared" si="3"/>
        <v>7</v>
      </c>
      <c r="Y9" s="304">
        <f t="shared" si="4"/>
        <v>1</v>
      </c>
    </row>
    <row r="10" spans="1:25">
      <c r="C10" s="461" t="s">
        <v>83</v>
      </c>
      <c r="D10" s="295" t="s">
        <v>39</v>
      </c>
      <c r="E10" s="465">
        <v>0.41666666666666669</v>
      </c>
      <c r="F10" s="295" t="s">
        <v>12</v>
      </c>
      <c r="G10" s="465">
        <v>0.79166666666666663</v>
      </c>
      <c r="H10" s="307" t="s">
        <v>76</v>
      </c>
      <c r="I10" s="465">
        <v>4.1666666666666699e-002</v>
      </c>
      <c r="J10" s="294" t="s">
        <v>8</v>
      </c>
      <c r="K10" s="304">
        <f t="shared" si="0"/>
        <v>7.9999999999999982</v>
      </c>
      <c r="M10" s="306">
        <f>'【記載例】（ユニット型）'!$AC$8</f>
        <v>0.375</v>
      </c>
      <c r="N10" s="295" t="s">
        <v>12</v>
      </c>
      <c r="O10" s="306">
        <f>'【記載例】（ユニット型）'!$AG$8</f>
        <v>0.70833333333333337</v>
      </c>
      <c r="Q10" s="309">
        <f t="shared" si="1"/>
        <v>0.41666666666666669</v>
      </c>
      <c r="R10" s="295" t="s">
        <v>12</v>
      </c>
      <c r="S10" s="309">
        <f t="shared" si="2"/>
        <v>0.70833333333333337</v>
      </c>
      <c r="T10" s="307" t="s">
        <v>76</v>
      </c>
      <c r="U10" s="465">
        <v>4.1666666666666664e-002</v>
      </c>
      <c r="V10" s="294" t="s">
        <v>8</v>
      </c>
      <c r="W10" s="304">
        <f t="shared" si="3"/>
        <v>6</v>
      </c>
      <c r="Y10" s="304">
        <f t="shared" si="4"/>
        <v>1.9999999999999982</v>
      </c>
    </row>
    <row r="11" spans="1:25">
      <c r="C11" s="461" t="s">
        <v>84</v>
      </c>
      <c r="D11" s="295" t="s">
        <v>39</v>
      </c>
      <c r="E11" s="465">
        <v>0.5</v>
      </c>
      <c r="F11" s="295" t="s">
        <v>12</v>
      </c>
      <c r="G11" s="465">
        <v>0.875</v>
      </c>
      <c r="H11" s="307" t="s">
        <v>76</v>
      </c>
      <c r="I11" s="465">
        <v>4.1666666666666664e-002</v>
      </c>
      <c r="J11" s="294" t="s">
        <v>8</v>
      </c>
      <c r="K11" s="304">
        <f t="shared" si="0"/>
        <v>8</v>
      </c>
      <c r="M11" s="306">
        <f>'【記載例】（ユニット型）'!$AC$8</f>
        <v>0.375</v>
      </c>
      <c r="N11" s="295" t="s">
        <v>12</v>
      </c>
      <c r="O11" s="306">
        <f>'【記載例】（ユニット型）'!$AG$8</f>
        <v>0.70833333333333337</v>
      </c>
      <c r="Q11" s="309">
        <f t="shared" si="1"/>
        <v>0.5</v>
      </c>
      <c r="R11" s="295" t="s">
        <v>12</v>
      </c>
      <c r="S11" s="309">
        <f t="shared" si="2"/>
        <v>0.70833333333333337</v>
      </c>
      <c r="T11" s="307" t="s">
        <v>76</v>
      </c>
      <c r="U11" s="465">
        <v>0</v>
      </c>
      <c r="V11" s="294" t="s">
        <v>8</v>
      </c>
      <c r="W11" s="304">
        <f t="shared" si="3"/>
        <v>5.0000000000000009</v>
      </c>
      <c r="Y11" s="304">
        <f t="shared" si="4"/>
        <v>2.9999999999999991</v>
      </c>
    </row>
    <row r="12" spans="1:25">
      <c r="C12" s="461" t="s">
        <v>86</v>
      </c>
      <c r="D12" s="295" t="s">
        <v>39</v>
      </c>
      <c r="E12" s="465">
        <v>0.375</v>
      </c>
      <c r="F12" s="295" t="s">
        <v>12</v>
      </c>
      <c r="G12" s="465">
        <v>0.54166666666666663</v>
      </c>
      <c r="H12" s="307" t="s">
        <v>76</v>
      </c>
      <c r="I12" s="465">
        <v>0</v>
      </c>
      <c r="J12" s="294" t="s">
        <v>8</v>
      </c>
      <c r="K12" s="304">
        <f t="shared" si="0"/>
        <v>3.9999999999999991</v>
      </c>
      <c r="M12" s="306">
        <f>'【記載例】（ユニット型）'!$AC$8</f>
        <v>0.375</v>
      </c>
      <c r="N12" s="295" t="s">
        <v>12</v>
      </c>
      <c r="O12" s="306">
        <f>'【記載例】（ユニット型）'!$AG$8</f>
        <v>0.70833333333333337</v>
      </c>
      <c r="Q12" s="309">
        <f t="shared" si="1"/>
        <v>0.375</v>
      </c>
      <c r="R12" s="295" t="s">
        <v>12</v>
      </c>
      <c r="S12" s="309">
        <f t="shared" si="2"/>
        <v>0.54166666666666663</v>
      </c>
      <c r="T12" s="307" t="s">
        <v>76</v>
      </c>
      <c r="U12" s="465">
        <v>0</v>
      </c>
      <c r="V12" s="294" t="s">
        <v>8</v>
      </c>
      <c r="W12" s="304">
        <f t="shared" si="3"/>
        <v>3.9999999999999991</v>
      </c>
      <c r="Y12" s="304" t="str">
        <f t="shared" si="4"/>
        <v>-</v>
      </c>
    </row>
    <row r="13" spans="1:25">
      <c r="C13" s="461" t="s">
        <v>56</v>
      </c>
      <c r="D13" s="295" t="s">
        <v>39</v>
      </c>
      <c r="E13" s="465">
        <v>0.54166666666666663</v>
      </c>
      <c r="F13" s="295" t="s">
        <v>12</v>
      </c>
      <c r="G13" s="465">
        <v>0.75</v>
      </c>
      <c r="H13" s="307" t="s">
        <v>76</v>
      </c>
      <c r="I13" s="465">
        <v>4.1666666666666664e-002</v>
      </c>
      <c r="J13" s="294" t="s">
        <v>8</v>
      </c>
      <c r="K13" s="304">
        <f t="shared" si="0"/>
        <v>4.0000000000000009</v>
      </c>
      <c r="M13" s="306">
        <f>'【記載例】（ユニット型）'!$AC$8</f>
        <v>0.375</v>
      </c>
      <c r="N13" s="295" t="s">
        <v>12</v>
      </c>
      <c r="O13" s="306">
        <f>'【記載例】（ユニット型）'!$AG$8</f>
        <v>0.70833333333333337</v>
      </c>
      <c r="Q13" s="309">
        <f t="shared" si="1"/>
        <v>0.54166666666666663</v>
      </c>
      <c r="R13" s="295" t="s">
        <v>12</v>
      </c>
      <c r="S13" s="309">
        <f t="shared" si="2"/>
        <v>0.70833333333333337</v>
      </c>
      <c r="T13" s="307" t="s">
        <v>76</v>
      </c>
      <c r="U13" s="465">
        <v>4.1666666666666664e-002</v>
      </c>
      <c r="V13" s="294" t="s">
        <v>8</v>
      </c>
      <c r="W13" s="304">
        <f t="shared" si="3"/>
        <v>3.0000000000000018</v>
      </c>
      <c r="Y13" s="304">
        <f t="shared" si="4"/>
        <v>0.99999999999999911</v>
      </c>
    </row>
    <row r="14" spans="1:25">
      <c r="C14" s="461" t="s">
        <v>87</v>
      </c>
      <c r="D14" s="295" t="s">
        <v>39</v>
      </c>
      <c r="E14" s="465">
        <v>0.58333333333333337</v>
      </c>
      <c r="F14" s="295" t="s">
        <v>12</v>
      </c>
      <c r="G14" s="465">
        <v>0.83333333333333337</v>
      </c>
      <c r="H14" s="307" t="s">
        <v>76</v>
      </c>
      <c r="I14" s="465">
        <v>0</v>
      </c>
      <c r="J14" s="294" t="s">
        <v>8</v>
      </c>
      <c r="K14" s="304">
        <f t="shared" si="0"/>
        <v>6</v>
      </c>
      <c r="M14" s="306">
        <f>'【記載例】（ユニット型）'!$AC$8</f>
        <v>0.375</v>
      </c>
      <c r="N14" s="295" t="s">
        <v>12</v>
      </c>
      <c r="O14" s="306">
        <f>'【記載例】（ユニット型）'!$AG$8</f>
        <v>0.70833333333333337</v>
      </c>
      <c r="Q14" s="309">
        <f t="shared" si="1"/>
        <v>0.58333333333333337</v>
      </c>
      <c r="R14" s="295" t="s">
        <v>12</v>
      </c>
      <c r="S14" s="309">
        <f t="shared" si="2"/>
        <v>0.70833333333333337</v>
      </c>
      <c r="T14" s="307" t="s">
        <v>76</v>
      </c>
      <c r="U14" s="465">
        <v>0</v>
      </c>
      <c r="V14" s="294" t="s">
        <v>8</v>
      </c>
      <c r="W14" s="304">
        <f t="shared" si="3"/>
        <v>3</v>
      </c>
      <c r="Y14" s="304">
        <f t="shared" si="4"/>
        <v>3</v>
      </c>
    </row>
    <row r="15" spans="1:25">
      <c r="C15" s="461" t="s">
        <v>80</v>
      </c>
      <c r="D15" s="295" t="s">
        <v>39</v>
      </c>
      <c r="E15" s="465">
        <v>0.66666666666666663</v>
      </c>
      <c r="F15" s="295" t="s">
        <v>12</v>
      </c>
      <c r="G15" s="465">
        <v>0.375</v>
      </c>
      <c r="H15" s="307" t="s">
        <v>76</v>
      </c>
      <c r="I15" s="465">
        <v>8.3333333333333329e-002</v>
      </c>
      <c r="J15" s="294" t="s">
        <v>8</v>
      </c>
      <c r="K15" s="304">
        <f t="shared" si="0"/>
        <v>15</v>
      </c>
      <c r="M15" s="306">
        <f>'【記載例】（ユニット型）'!$AC$8</f>
        <v>0.375</v>
      </c>
      <c r="N15" s="295" t="s">
        <v>12</v>
      </c>
      <c r="O15" s="306">
        <f>'【記載例】（ユニット型）'!$AG$8</f>
        <v>0.70833333333333337</v>
      </c>
      <c r="Q15" s="309">
        <f t="shared" si="1"/>
        <v>0.66666666666666663</v>
      </c>
      <c r="R15" s="295" t="s">
        <v>12</v>
      </c>
      <c r="S15" s="309">
        <f t="shared" si="2"/>
        <v>0.70833333333333337</v>
      </c>
      <c r="T15" s="307" t="s">
        <v>76</v>
      </c>
      <c r="U15" s="465">
        <v>0</v>
      </c>
      <c r="V15" s="294" t="s">
        <v>8</v>
      </c>
      <c r="W15" s="304">
        <f t="shared" si="3"/>
        <v>1.0000000000000018</v>
      </c>
      <c r="Y15" s="304">
        <f t="shared" si="4"/>
        <v>13.999999999999998</v>
      </c>
    </row>
    <row r="16" spans="1:25">
      <c r="C16" s="461" t="s">
        <v>66</v>
      </c>
      <c r="D16" s="295" t="s">
        <v>39</v>
      </c>
      <c r="E16" s="465">
        <v>0.25</v>
      </c>
      <c r="F16" s="295" t="s">
        <v>12</v>
      </c>
      <c r="G16" s="465">
        <v>0.5</v>
      </c>
      <c r="H16" s="307" t="s">
        <v>76</v>
      </c>
      <c r="I16" s="465">
        <v>0</v>
      </c>
      <c r="J16" s="294" t="s">
        <v>8</v>
      </c>
      <c r="K16" s="304">
        <f t="shared" si="0"/>
        <v>6</v>
      </c>
      <c r="M16" s="306">
        <f>'【記載例】（ユニット型）'!$AC$8</f>
        <v>0.375</v>
      </c>
      <c r="N16" s="295" t="s">
        <v>12</v>
      </c>
      <c r="O16" s="306">
        <f>'【記載例】（ユニット型）'!$AG$8</f>
        <v>0.70833333333333337</v>
      </c>
      <c r="Q16" s="309">
        <f t="shared" si="1"/>
        <v>0.375</v>
      </c>
      <c r="R16" s="295" t="s">
        <v>12</v>
      </c>
      <c r="S16" s="309">
        <f t="shared" si="2"/>
        <v>0.5</v>
      </c>
      <c r="T16" s="307" t="s">
        <v>76</v>
      </c>
      <c r="U16" s="465">
        <v>0</v>
      </c>
      <c r="V16" s="294" t="s">
        <v>8</v>
      </c>
      <c r="W16" s="304">
        <f t="shared" si="3"/>
        <v>3</v>
      </c>
      <c r="Y16" s="304">
        <f t="shared" si="4"/>
        <v>3</v>
      </c>
    </row>
    <row r="17" spans="3:25">
      <c r="C17" s="461" t="s">
        <v>54</v>
      </c>
      <c r="D17" s="295" t="s">
        <v>39</v>
      </c>
      <c r="E17" s="465"/>
      <c r="F17" s="295" t="s">
        <v>12</v>
      </c>
      <c r="G17" s="465"/>
      <c r="H17" s="307" t="s">
        <v>76</v>
      </c>
      <c r="I17" s="465">
        <v>0</v>
      </c>
      <c r="J17" s="294" t="s">
        <v>8</v>
      </c>
      <c r="K17" s="304" t="str">
        <f t="shared" si="0"/>
        <v/>
      </c>
      <c r="M17" s="306">
        <f>'【記載例】（ユニット型）'!$AC$8</f>
        <v>0.375</v>
      </c>
      <c r="N17" s="295" t="s">
        <v>12</v>
      </c>
      <c r="O17" s="306">
        <f>'【記載例】（ユニット型）'!$AG$8</f>
        <v>0.70833333333333337</v>
      </c>
      <c r="Q17" s="309" t="str">
        <f t="shared" si="1"/>
        <v/>
      </c>
      <c r="R17" s="295" t="s">
        <v>12</v>
      </c>
      <c r="S17" s="309" t="str">
        <f t="shared" si="2"/>
        <v/>
      </c>
      <c r="T17" s="307" t="s">
        <v>76</v>
      </c>
      <c r="U17" s="465">
        <v>0</v>
      </c>
      <c r="V17" s="294" t="s">
        <v>8</v>
      </c>
      <c r="W17" s="304" t="str">
        <f t="shared" si="3"/>
        <v/>
      </c>
      <c r="Y17" s="304" t="str">
        <f t="shared" si="4"/>
        <v/>
      </c>
    </row>
    <row r="18" spans="3:25">
      <c r="C18" s="461" t="s">
        <v>88</v>
      </c>
      <c r="D18" s="295" t="s">
        <v>39</v>
      </c>
      <c r="E18" s="465"/>
      <c r="F18" s="295" t="s">
        <v>12</v>
      </c>
      <c r="G18" s="465"/>
      <c r="H18" s="307" t="s">
        <v>76</v>
      </c>
      <c r="I18" s="465">
        <v>0</v>
      </c>
      <c r="J18" s="294" t="s">
        <v>8</v>
      </c>
      <c r="K18" s="304" t="str">
        <f t="shared" si="0"/>
        <v/>
      </c>
      <c r="M18" s="306">
        <f>'【記載例】（ユニット型）'!$AC$8</f>
        <v>0.375</v>
      </c>
      <c r="N18" s="295" t="s">
        <v>12</v>
      </c>
      <c r="O18" s="306">
        <f>'【記載例】（ユニット型）'!$AG$8</f>
        <v>0.70833333333333337</v>
      </c>
      <c r="Q18" s="309" t="str">
        <f t="shared" si="1"/>
        <v/>
      </c>
      <c r="R18" s="295" t="s">
        <v>12</v>
      </c>
      <c r="S18" s="309" t="str">
        <f t="shared" si="2"/>
        <v/>
      </c>
      <c r="T18" s="307" t="s">
        <v>76</v>
      </c>
      <c r="U18" s="465">
        <v>0</v>
      </c>
      <c r="V18" s="294" t="s">
        <v>8</v>
      </c>
      <c r="W18" s="304" t="str">
        <f t="shared" si="3"/>
        <v/>
      </c>
      <c r="Y18" s="304" t="str">
        <f t="shared" si="4"/>
        <v/>
      </c>
    </row>
    <row r="19" spans="3:25">
      <c r="C19" s="461" t="s">
        <v>90</v>
      </c>
      <c r="D19" s="295" t="s">
        <v>39</v>
      </c>
      <c r="E19" s="465"/>
      <c r="F19" s="295" t="s">
        <v>12</v>
      </c>
      <c r="G19" s="465"/>
      <c r="H19" s="307" t="s">
        <v>76</v>
      </c>
      <c r="I19" s="465">
        <v>0</v>
      </c>
      <c r="J19" s="294" t="s">
        <v>8</v>
      </c>
      <c r="K19" s="304" t="str">
        <f t="shared" si="0"/>
        <v/>
      </c>
      <c r="M19" s="306">
        <f>'【記載例】（ユニット型）'!$AC$8</f>
        <v>0.375</v>
      </c>
      <c r="N19" s="295" t="s">
        <v>12</v>
      </c>
      <c r="O19" s="306">
        <f>'【記載例】（ユニット型）'!$AG$8</f>
        <v>0.70833333333333337</v>
      </c>
      <c r="Q19" s="309" t="str">
        <f t="shared" si="1"/>
        <v/>
      </c>
      <c r="R19" s="295" t="s">
        <v>12</v>
      </c>
      <c r="S19" s="309" t="str">
        <f t="shared" si="2"/>
        <v/>
      </c>
      <c r="T19" s="307" t="s">
        <v>76</v>
      </c>
      <c r="U19" s="465">
        <v>0</v>
      </c>
      <c r="V19" s="294" t="s">
        <v>8</v>
      </c>
      <c r="W19" s="304" t="str">
        <f t="shared" si="3"/>
        <v/>
      </c>
      <c r="Y19" s="304" t="str">
        <f t="shared" si="4"/>
        <v/>
      </c>
    </row>
    <row r="20" spans="3:25">
      <c r="C20" s="461" t="s">
        <v>5</v>
      </c>
      <c r="D20" s="295" t="s">
        <v>39</v>
      </c>
      <c r="E20" s="465"/>
      <c r="F20" s="295" t="s">
        <v>12</v>
      </c>
      <c r="G20" s="465"/>
      <c r="H20" s="307" t="s">
        <v>76</v>
      </c>
      <c r="I20" s="465">
        <v>0</v>
      </c>
      <c r="J20" s="294" t="s">
        <v>8</v>
      </c>
      <c r="K20" s="304" t="str">
        <f t="shared" si="0"/>
        <v/>
      </c>
      <c r="M20" s="306">
        <f>'【記載例】（ユニット型）'!$AC$8</f>
        <v>0.375</v>
      </c>
      <c r="N20" s="295" t="s">
        <v>12</v>
      </c>
      <c r="O20" s="306">
        <f>'【記載例】（ユニット型）'!$AG$8</f>
        <v>0.70833333333333337</v>
      </c>
      <c r="Q20" s="309" t="str">
        <f t="shared" si="1"/>
        <v/>
      </c>
      <c r="R20" s="295" t="s">
        <v>12</v>
      </c>
      <c r="S20" s="309" t="str">
        <f t="shared" si="2"/>
        <v/>
      </c>
      <c r="T20" s="307" t="s">
        <v>76</v>
      </c>
      <c r="U20" s="465">
        <v>0</v>
      </c>
      <c r="V20" s="294" t="s">
        <v>8</v>
      </c>
      <c r="W20" s="304" t="str">
        <f t="shared" si="3"/>
        <v/>
      </c>
      <c r="Y20" s="304" t="str">
        <f t="shared" si="4"/>
        <v/>
      </c>
    </row>
    <row r="21" spans="3:25">
      <c r="C21" s="461" t="s">
        <v>21</v>
      </c>
      <c r="D21" s="295" t="s">
        <v>39</v>
      </c>
      <c r="E21" s="465"/>
      <c r="F21" s="295" t="s">
        <v>12</v>
      </c>
      <c r="G21" s="465"/>
      <c r="H21" s="307" t="s">
        <v>76</v>
      </c>
      <c r="I21" s="465">
        <v>0</v>
      </c>
      <c r="J21" s="294" t="s">
        <v>8</v>
      </c>
      <c r="K21" s="304" t="str">
        <f t="shared" si="0"/>
        <v/>
      </c>
      <c r="M21" s="306">
        <f>'【記載例】（ユニット型）'!$AC$8</f>
        <v>0.375</v>
      </c>
      <c r="N21" s="295" t="s">
        <v>12</v>
      </c>
      <c r="O21" s="306">
        <f>'【記載例】（ユニット型）'!$AG$8</f>
        <v>0.70833333333333337</v>
      </c>
      <c r="Q21" s="309" t="str">
        <f t="shared" si="1"/>
        <v/>
      </c>
      <c r="R21" s="295" t="s">
        <v>12</v>
      </c>
      <c r="S21" s="309" t="str">
        <f t="shared" si="2"/>
        <v/>
      </c>
      <c r="T21" s="307" t="s">
        <v>76</v>
      </c>
      <c r="U21" s="465">
        <v>0</v>
      </c>
      <c r="V21" s="294" t="s">
        <v>8</v>
      </c>
      <c r="W21" s="304" t="str">
        <f t="shared" si="3"/>
        <v/>
      </c>
      <c r="Y21" s="304" t="str">
        <f t="shared" si="4"/>
        <v/>
      </c>
    </row>
    <row r="22" spans="3:25">
      <c r="C22" s="461" t="s">
        <v>41</v>
      </c>
      <c r="D22" s="295" t="s">
        <v>39</v>
      </c>
      <c r="E22" s="306">
        <v>0.66666666666666663</v>
      </c>
      <c r="F22" s="295" t="s">
        <v>12</v>
      </c>
      <c r="G22" s="306">
        <v>0.41666666666666669</v>
      </c>
      <c r="H22" s="307" t="s">
        <v>76</v>
      </c>
      <c r="I22" s="306">
        <v>8.3333333333333329e-002</v>
      </c>
      <c r="J22" s="294" t="s">
        <v>8</v>
      </c>
      <c r="K22" s="461">
        <v>16</v>
      </c>
      <c r="M22" s="304"/>
      <c r="N22" s="295" t="s">
        <v>12</v>
      </c>
      <c r="O22" s="304"/>
      <c r="Q22" s="304"/>
      <c r="R22" s="295" t="s">
        <v>12</v>
      </c>
      <c r="S22" s="304"/>
      <c r="T22" s="307" t="s">
        <v>76</v>
      </c>
      <c r="U22" s="306">
        <v>8.3333333333333329e-002</v>
      </c>
      <c r="V22" s="294" t="s">
        <v>8</v>
      </c>
      <c r="W22" s="461">
        <v>2</v>
      </c>
      <c r="Y22" s="461">
        <v>14</v>
      </c>
    </row>
    <row r="23" spans="3:25">
      <c r="C23" s="461" t="s">
        <v>91</v>
      </c>
      <c r="D23" s="295" t="s">
        <v>39</v>
      </c>
      <c r="E23" s="306"/>
      <c r="F23" s="295" t="s">
        <v>12</v>
      </c>
      <c r="G23" s="306"/>
      <c r="H23" s="307" t="s">
        <v>76</v>
      </c>
      <c r="I23" s="306"/>
      <c r="J23" s="294" t="s">
        <v>8</v>
      </c>
      <c r="K23" s="461">
        <v>2</v>
      </c>
      <c r="M23" s="304"/>
      <c r="N23" s="295" t="s">
        <v>12</v>
      </c>
      <c r="O23" s="304"/>
      <c r="Q23" s="304"/>
      <c r="R23" s="295" t="s">
        <v>12</v>
      </c>
      <c r="S23" s="304"/>
      <c r="T23" s="307" t="s">
        <v>76</v>
      </c>
      <c r="U23" s="306"/>
      <c r="V23" s="294" t="s">
        <v>8</v>
      </c>
      <c r="W23" s="461">
        <v>2</v>
      </c>
      <c r="Y23" s="461"/>
    </row>
    <row r="24" spans="3:25">
      <c r="C24" s="461" t="s">
        <v>92</v>
      </c>
      <c r="D24" s="295" t="s">
        <v>39</v>
      </c>
      <c r="E24" s="306"/>
      <c r="F24" s="295" t="s">
        <v>12</v>
      </c>
      <c r="G24" s="306"/>
      <c r="H24" s="307" t="s">
        <v>76</v>
      </c>
      <c r="I24" s="306"/>
      <c r="J24" s="294" t="s">
        <v>8</v>
      </c>
      <c r="K24" s="461">
        <v>3</v>
      </c>
      <c r="M24" s="304"/>
      <c r="N24" s="295" t="s">
        <v>12</v>
      </c>
      <c r="O24" s="304"/>
      <c r="Q24" s="304"/>
      <c r="R24" s="295" t="s">
        <v>12</v>
      </c>
      <c r="S24" s="304"/>
      <c r="T24" s="307" t="s">
        <v>76</v>
      </c>
      <c r="U24" s="306"/>
      <c r="V24" s="294" t="s">
        <v>8</v>
      </c>
      <c r="W24" s="461">
        <v>3</v>
      </c>
      <c r="Y24" s="461"/>
    </row>
    <row r="25" spans="3:25">
      <c r="C25" s="461" t="s">
        <v>93</v>
      </c>
      <c r="D25" s="295" t="s">
        <v>39</v>
      </c>
      <c r="E25" s="306"/>
      <c r="F25" s="295" t="s">
        <v>12</v>
      </c>
      <c r="G25" s="306"/>
      <c r="H25" s="307" t="s">
        <v>76</v>
      </c>
      <c r="I25" s="306"/>
      <c r="J25" s="294" t="s">
        <v>8</v>
      </c>
      <c r="K25" s="461">
        <v>4</v>
      </c>
      <c r="M25" s="304"/>
      <c r="N25" s="295" t="s">
        <v>12</v>
      </c>
      <c r="O25" s="304"/>
      <c r="Q25" s="304"/>
      <c r="R25" s="295" t="s">
        <v>12</v>
      </c>
      <c r="S25" s="304"/>
      <c r="T25" s="307" t="s">
        <v>76</v>
      </c>
      <c r="U25" s="306"/>
      <c r="V25" s="294" t="s">
        <v>8</v>
      </c>
      <c r="W25" s="461">
        <v>4</v>
      </c>
      <c r="Y25" s="461"/>
    </row>
    <row r="26" spans="3:25">
      <c r="C26" s="461" t="s">
        <v>94</v>
      </c>
      <c r="D26" s="295" t="s">
        <v>39</v>
      </c>
      <c r="E26" s="306"/>
      <c r="F26" s="295" t="s">
        <v>12</v>
      </c>
      <c r="G26" s="306"/>
      <c r="H26" s="307" t="s">
        <v>76</v>
      </c>
      <c r="I26" s="306"/>
      <c r="J26" s="294" t="s">
        <v>8</v>
      </c>
      <c r="K26" s="461">
        <v>5</v>
      </c>
      <c r="M26" s="304"/>
      <c r="N26" s="295" t="s">
        <v>12</v>
      </c>
      <c r="O26" s="304"/>
      <c r="Q26" s="304"/>
      <c r="R26" s="295" t="s">
        <v>12</v>
      </c>
      <c r="S26" s="304"/>
      <c r="T26" s="307" t="s">
        <v>76</v>
      </c>
      <c r="U26" s="306"/>
      <c r="V26" s="294" t="s">
        <v>8</v>
      </c>
      <c r="W26" s="461">
        <v>5</v>
      </c>
      <c r="Y26" s="461"/>
    </row>
    <row r="27" spans="3:25">
      <c r="C27" s="461" t="s">
        <v>95</v>
      </c>
      <c r="D27" s="295" t="s">
        <v>39</v>
      </c>
      <c r="E27" s="306"/>
      <c r="F27" s="295" t="s">
        <v>12</v>
      </c>
      <c r="G27" s="306"/>
      <c r="H27" s="307" t="s">
        <v>76</v>
      </c>
      <c r="I27" s="306"/>
      <c r="J27" s="294" t="s">
        <v>8</v>
      </c>
      <c r="K27" s="461">
        <v>6</v>
      </c>
      <c r="M27" s="304"/>
      <c r="N27" s="295" t="s">
        <v>12</v>
      </c>
      <c r="O27" s="304"/>
      <c r="Q27" s="304"/>
      <c r="R27" s="295" t="s">
        <v>12</v>
      </c>
      <c r="S27" s="304"/>
      <c r="T27" s="307" t="s">
        <v>76</v>
      </c>
      <c r="U27" s="306"/>
      <c r="V27" s="294" t="s">
        <v>8</v>
      </c>
      <c r="W27" s="461">
        <v>6</v>
      </c>
      <c r="Y27" s="461"/>
    </row>
    <row r="28" spans="3:25">
      <c r="C28" s="461" t="s">
        <v>96</v>
      </c>
      <c r="D28" s="295" t="s">
        <v>39</v>
      </c>
      <c r="E28" s="306"/>
      <c r="F28" s="295" t="s">
        <v>12</v>
      </c>
      <c r="G28" s="306"/>
      <c r="H28" s="307" t="s">
        <v>76</v>
      </c>
      <c r="I28" s="306"/>
      <c r="J28" s="294" t="s">
        <v>8</v>
      </c>
      <c r="K28" s="461">
        <v>7</v>
      </c>
      <c r="M28" s="304"/>
      <c r="N28" s="295" t="s">
        <v>12</v>
      </c>
      <c r="O28" s="304"/>
      <c r="Q28" s="304"/>
      <c r="R28" s="295" t="s">
        <v>12</v>
      </c>
      <c r="S28" s="304"/>
      <c r="T28" s="307" t="s">
        <v>76</v>
      </c>
      <c r="U28" s="306"/>
      <c r="V28" s="294" t="s">
        <v>8</v>
      </c>
      <c r="W28" s="461">
        <v>7</v>
      </c>
      <c r="Y28" s="461"/>
    </row>
    <row r="29" spans="3:25">
      <c r="C29" s="461" t="s">
        <v>98</v>
      </c>
      <c r="D29" s="295" t="s">
        <v>39</v>
      </c>
      <c r="E29" s="306"/>
      <c r="F29" s="295" t="s">
        <v>12</v>
      </c>
      <c r="G29" s="306"/>
      <c r="H29" s="307" t="s">
        <v>76</v>
      </c>
      <c r="I29" s="306"/>
      <c r="J29" s="294" t="s">
        <v>8</v>
      </c>
      <c r="K29" s="461">
        <v>8</v>
      </c>
      <c r="M29" s="304"/>
      <c r="N29" s="295" t="s">
        <v>12</v>
      </c>
      <c r="O29" s="304"/>
      <c r="Q29" s="304"/>
      <c r="R29" s="295" t="s">
        <v>12</v>
      </c>
      <c r="S29" s="304"/>
      <c r="T29" s="307" t="s">
        <v>76</v>
      </c>
      <c r="U29" s="306"/>
      <c r="V29" s="294" t="s">
        <v>8</v>
      </c>
      <c r="W29" s="461">
        <v>8</v>
      </c>
      <c r="Y29" s="461"/>
    </row>
    <row r="30" spans="3:25">
      <c r="C30" s="461" t="s">
        <v>101</v>
      </c>
      <c r="D30" s="295" t="s">
        <v>39</v>
      </c>
      <c r="E30" s="306"/>
      <c r="F30" s="295" t="s">
        <v>12</v>
      </c>
      <c r="G30" s="306"/>
      <c r="H30" s="307" t="s">
        <v>76</v>
      </c>
      <c r="I30" s="306"/>
      <c r="J30" s="294" t="s">
        <v>8</v>
      </c>
      <c r="K30" s="461">
        <v>1</v>
      </c>
      <c r="M30" s="304"/>
      <c r="N30" s="295" t="s">
        <v>12</v>
      </c>
      <c r="O30" s="304"/>
      <c r="Q30" s="304"/>
      <c r="R30" s="295" t="s">
        <v>12</v>
      </c>
      <c r="S30" s="304"/>
      <c r="T30" s="307" t="s">
        <v>76</v>
      </c>
      <c r="U30" s="306"/>
      <c r="V30" s="294" t="s">
        <v>8</v>
      </c>
      <c r="W30" s="461"/>
      <c r="Y30" s="461">
        <v>1</v>
      </c>
    </row>
    <row r="31" spans="3:25">
      <c r="C31" s="461" t="s">
        <v>102</v>
      </c>
      <c r="D31" s="295" t="s">
        <v>39</v>
      </c>
      <c r="E31" s="306"/>
      <c r="F31" s="295" t="s">
        <v>12</v>
      </c>
      <c r="G31" s="306"/>
      <c r="H31" s="307" t="s">
        <v>76</v>
      </c>
      <c r="I31" s="306"/>
      <c r="J31" s="294" t="s">
        <v>8</v>
      </c>
      <c r="K31" s="461">
        <v>2</v>
      </c>
      <c r="M31" s="304"/>
      <c r="N31" s="295" t="s">
        <v>12</v>
      </c>
      <c r="O31" s="304"/>
      <c r="Q31" s="304"/>
      <c r="R31" s="295" t="s">
        <v>12</v>
      </c>
      <c r="S31" s="304"/>
      <c r="T31" s="307" t="s">
        <v>76</v>
      </c>
      <c r="U31" s="306"/>
      <c r="V31" s="294" t="s">
        <v>8</v>
      </c>
      <c r="W31" s="461"/>
      <c r="Y31" s="461">
        <v>2</v>
      </c>
    </row>
    <row r="32" spans="3:25">
      <c r="C32" s="461" t="s">
        <v>105</v>
      </c>
      <c r="D32" s="295" t="s">
        <v>39</v>
      </c>
      <c r="E32" s="306"/>
      <c r="F32" s="295" t="s">
        <v>12</v>
      </c>
      <c r="G32" s="306"/>
      <c r="H32" s="307" t="s">
        <v>76</v>
      </c>
      <c r="I32" s="306"/>
      <c r="J32" s="294" t="s">
        <v>8</v>
      </c>
      <c r="K32" s="461">
        <v>3</v>
      </c>
      <c r="M32" s="304"/>
      <c r="N32" s="295" t="s">
        <v>12</v>
      </c>
      <c r="O32" s="304"/>
      <c r="Q32" s="304"/>
      <c r="R32" s="295" t="s">
        <v>12</v>
      </c>
      <c r="S32" s="304"/>
      <c r="T32" s="307" t="s">
        <v>76</v>
      </c>
      <c r="U32" s="306"/>
      <c r="V32" s="294" t="s">
        <v>8</v>
      </c>
      <c r="W32" s="461"/>
      <c r="Y32" s="461">
        <v>3</v>
      </c>
    </row>
    <row r="33" spans="2:27">
      <c r="C33" s="461" t="s">
        <v>106</v>
      </c>
      <c r="D33" s="295" t="s">
        <v>39</v>
      </c>
      <c r="E33" s="306"/>
      <c r="F33" s="295" t="s">
        <v>12</v>
      </c>
      <c r="G33" s="306"/>
      <c r="H33" s="307" t="s">
        <v>76</v>
      </c>
      <c r="I33" s="306"/>
      <c r="J33" s="294" t="s">
        <v>8</v>
      </c>
      <c r="K33" s="461">
        <v>4</v>
      </c>
      <c r="M33" s="304"/>
      <c r="N33" s="295" t="s">
        <v>12</v>
      </c>
      <c r="O33" s="304"/>
      <c r="Q33" s="304"/>
      <c r="R33" s="295" t="s">
        <v>12</v>
      </c>
      <c r="S33" s="304"/>
      <c r="T33" s="307" t="s">
        <v>76</v>
      </c>
      <c r="U33" s="306"/>
      <c r="V33" s="294" t="s">
        <v>8</v>
      </c>
      <c r="W33" s="461"/>
      <c r="Y33" s="461">
        <v>4</v>
      </c>
    </row>
    <row r="34" spans="2:27">
      <c r="C34" s="461" t="s">
        <v>110</v>
      </c>
      <c r="D34" s="295" t="s">
        <v>39</v>
      </c>
      <c r="E34" s="306"/>
      <c r="F34" s="295" t="s">
        <v>12</v>
      </c>
      <c r="G34" s="306"/>
      <c r="H34" s="307" t="s">
        <v>76</v>
      </c>
      <c r="I34" s="306"/>
      <c r="J34" s="294" t="s">
        <v>8</v>
      </c>
      <c r="K34" s="461">
        <v>5</v>
      </c>
      <c r="M34" s="304"/>
      <c r="N34" s="295" t="s">
        <v>12</v>
      </c>
      <c r="O34" s="304"/>
      <c r="Q34" s="304"/>
      <c r="R34" s="295" t="s">
        <v>12</v>
      </c>
      <c r="S34" s="304"/>
      <c r="T34" s="307" t="s">
        <v>76</v>
      </c>
      <c r="U34" s="306"/>
      <c r="V34" s="294" t="s">
        <v>8</v>
      </c>
      <c r="W34" s="461"/>
      <c r="Y34" s="461">
        <v>5</v>
      </c>
    </row>
    <row r="35" spans="2:27">
      <c r="C35" s="461" t="s">
        <v>111</v>
      </c>
      <c r="D35" s="295" t="s">
        <v>39</v>
      </c>
      <c r="E35" s="306"/>
      <c r="F35" s="295" t="s">
        <v>12</v>
      </c>
      <c r="G35" s="306"/>
      <c r="H35" s="307" t="s">
        <v>76</v>
      </c>
      <c r="I35" s="306"/>
      <c r="J35" s="294" t="s">
        <v>8</v>
      </c>
      <c r="K35" s="461">
        <v>6</v>
      </c>
      <c r="M35" s="304"/>
      <c r="N35" s="295" t="s">
        <v>12</v>
      </c>
      <c r="O35" s="304"/>
      <c r="Q35" s="304"/>
      <c r="R35" s="295" t="s">
        <v>12</v>
      </c>
      <c r="S35" s="304"/>
      <c r="T35" s="307" t="s">
        <v>76</v>
      </c>
      <c r="U35" s="306"/>
      <c r="V35" s="294" t="s">
        <v>8</v>
      </c>
      <c r="W35" s="461"/>
      <c r="Y35" s="461">
        <v>6</v>
      </c>
    </row>
    <row r="36" spans="2:27">
      <c r="C36" s="461" t="s">
        <v>113</v>
      </c>
      <c r="D36" s="295" t="s">
        <v>39</v>
      </c>
      <c r="E36" s="306"/>
      <c r="F36" s="295" t="s">
        <v>12</v>
      </c>
      <c r="G36" s="306"/>
      <c r="H36" s="307" t="s">
        <v>76</v>
      </c>
      <c r="I36" s="306"/>
      <c r="J36" s="294" t="s">
        <v>8</v>
      </c>
      <c r="K36" s="461">
        <v>7</v>
      </c>
      <c r="M36" s="304"/>
      <c r="N36" s="295" t="s">
        <v>12</v>
      </c>
      <c r="O36" s="304"/>
      <c r="Q36" s="304"/>
      <c r="R36" s="295" t="s">
        <v>12</v>
      </c>
      <c r="S36" s="304"/>
      <c r="T36" s="307" t="s">
        <v>76</v>
      </c>
      <c r="U36" s="306"/>
      <c r="V36" s="294" t="s">
        <v>8</v>
      </c>
      <c r="W36" s="461"/>
      <c r="Y36" s="461">
        <v>7</v>
      </c>
    </row>
    <row r="37" spans="2:27">
      <c r="C37" s="461" t="s">
        <v>114</v>
      </c>
      <c r="D37" s="295" t="s">
        <v>39</v>
      </c>
      <c r="E37" s="306"/>
      <c r="F37" s="295" t="s">
        <v>12</v>
      </c>
      <c r="G37" s="306"/>
      <c r="H37" s="307" t="s">
        <v>76</v>
      </c>
      <c r="I37" s="306"/>
      <c r="J37" s="294" t="s">
        <v>8</v>
      </c>
      <c r="K37" s="461">
        <v>8</v>
      </c>
      <c r="M37" s="304"/>
      <c r="N37" s="295" t="s">
        <v>12</v>
      </c>
      <c r="O37" s="304"/>
      <c r="Q37" s="304"/>
      <c r="R37" s="295" t="s">
        <v>12</v>
      </c>
      <c r="S37" s="304"/>
      <c r="T37" s="307" t="s">
        <v>76</v>
      </c>
      <c r="U37" s="306"/>
      <c r="V37" s="294" t="s">
        <v>8</v>
      </c>
      <c r="W37" s="461"/>
      <c r="Y37" s="461">
        <v>8</v>
      </c>
    </row>
    <row r="38" spans="2:27">
      <c r="C38" s="461" t="s">
        <v>117</v>
      </c>
      <c r="D38" s="295" t="s">
        <v>39</v>
      </c>
      <c r="E38" s="465"/>
      <c r="F38" s="295" t="s">
        <v>12</v>
      </c>
      <c r="G38" s="465"/>
      <c r="H38" s="307" t="s">
        <v>76</v>
      </c>
      <c r="I38" s="465">
        <v>0</v>
      </c>
      <c r="J38" s="294" t="s">
        <v>8</v>
      </c>
      <c r="K38" s="304" t="str">
        <f t="shared" ref="K38:K45" si="5">IF(OR(E38="",G38=""),"",(G38+IF(E38&gt;G38,1,0)-E38-I38)*24)</f>
        <v/>
      </c>
      <c r="M38" s="306">
        <f>'【記載例】（ユニット型）'!$AC$8</f>
        <v>0.375</v>
      </c>
      <c r="N38" s="295" t="s">
        <v>12</v>
      </c>
      <c r="O38" s="306">
        <f>'【記載例】（ユニット型）'!$AG$8</f>
        <v>0.70833333333333337</v>
      </c>
      <c r="Q38" s="309" t="str">
        <f t="shared" ref="Q38:Q47" si="6">IF(E38="","",IF(E38&lt;M38,M38,IF(E38&gt;=O38,"",E38)))</f>
        <v/>
      </c>
      <c r="R38" s="295" t="s">
        <v>12</v>
      </c>
      <c r="S38" s="309" t="str">
        <f t="shared" ref="S38:S47" si="7">IF(G38="","",IF(G38&gt;E38,IF(G38&lt;O38,G38,O38),O38))</f>
        <v/>
      </c>
      <c r="T38" s="307" t="s">
        <v>76</v>
      </c>
      <c r="U38" s="465">
        <f t="shared" ref="U38:U47" si="8">I38</f>
        <v>0</v>
      </c>
      <c r="V38" s="294" t="s">
        <v>8</v>
      </c>
      <c r="W38" s="304" t="str">
        <f t="shared" ref="W38:W45" si="9">IF(Q38="","",IF((S38+IF(Q38&gt;S38,1,0)-Q38-U38)*24=0,"",(S38+IF(Q38&gt;S38,1,0)-Q38-U38)*24))</f>
        <v/>
      </c>
      <c r="Y38" s="304" t="str">
        <f t="shared" ref="Y38:Y47" si="10">IF(W38="",K38,IF(OR(K38-W38=0,K38-W38&lt;0),"-",K38-W38))</f>
        <v/>
      </c>
    </row>
    <row r="39" spans="2:27">
      <c r="C39" s="461" t="s">
        <v>119</v>
      </c>
      <c r="D39" s="295" t="s">
        <v>39</v>
      </c>
      <c r="E39" s="465"/>
      <c r="F39" s="295" t="s">
        <v>12</v>
      </c>
      <c r="G39" s="465"/>
      <c r="H39" s="307" t="s">
        <v>76</v>
      </c>
      <c r="I39" s="465">
        <v>0</v>
      </c>
      <c r="J39" s="294" t="s">
        <v>8</v>
      </c>
      <c r="K39" s="304" t="str">
        <f t="shared" si="5"/>
        <v/>
      </c>
      <c r="M39" s="306">
        <f>'【記載例】（ユニット型）'!$AC$8</f>
        <v>0.375</v>
      </c>
      <c r="N39" s="295" t="s">
        <v>12</v>
      </c>
      <c r="O39" s="306">
        <f>'【記載例】（ユニット型）'!$AG$8</f>
        <v>0.70833333333333337</v>
      </c>
      <c r="Q39" s="309" t="str">
        <f t="shared" si="6"/>
        <v/>
      </c>
      <c r="R39" s="295" t="s">
        <v>12</v>
      </c>
      <c r="S39" s="309" t="str">
        <f t="shared" si="7"/>
        <v/>
      </c>
      <c r="T39" s="307" t="s">
        <v>76</v>
      </c>
      <c r="U39" s="465">
        <f t="shared" si="8"/>
        <v>0</v>
      </c>
      <c r="V39" s="294" t="s">
        <v>8</v>
      </c>
      <c r="W39" s="304" t="str">
        <f t="shared" si="9"/>
        <v/>
      </c>
      <c r="Y39" s="304" t="str">
        <f t="shared" si="10"/>
        <v/>
      </c>
    </row>
    <row r="40" spans="2:27">
      <c r="C40" s="461" t="s">
        <v>148</v>
      </c>
      <c r="D40" s="295" t="s">
        <v>39</v>
      </c>
      <c r="E40" s="465"/>
      <c r="F40" s="295" t="s">
        <v>12</v>
      </c>
      <c r="G40" s="465"/>
      <c r="H40" s="307" t="s">
        <v>76</v>
      </c>
      <c r="I40" s="465">
        <v>0</v>
      </c>
      <c r="J40" s="294" t="s">
        <v>8</v>
      </c>
      <c r="K40" s="304" t="str">
        <f t="shared" si="5"/>
        <v/>
      </c>
      <c r="M40" s="306">
        <f>'【記載例】（ユニット型）'!$AC$8</f>
        <v>0.375</v>
      </c>
      <c r="N40" s="295" t="s">
        <v>12</v>
      </c>
      <c r="O40" s="306">
        <f>'【記載例】（ユニット型）'!$AG$8</f>
        <v>0.70833333333333337</v>
      </c>
      <c r="Q40" s="309" t="str">
        <f t="shared" si="6"/>
        <v/>
      </c>
      <c r="R40" s="295" t="s">
        <v>12</v>
      </c>
      <c r="S40" s="309" t="str">
        <f t="shared" si="7"/>
        <v/>
      </c>
      <c r="T40" s="307" t="s">
        <v>76</v>
      </c>
      <c r="U40" s="465">
        <f t="shared" si="8"/>
        <v>0</v>
      </c>
      <c r="V40" s="294" t="s">
        <v>8</v>
      </c>
      <c r="W40" s="304" t="str">
        <f t="shared" si="9"/>
        <v/>
      </c>
      <c r="Y40" s="304" t="str">
        <f t="shared" si="10"/>
        <v/>
      </c>
    </row>
    <row r="41" spans="2:27">
      <c r="C41" s="461" t="s">
        <v>263</v>
      </c>
      <c r="D41" s="295" t="s">
        <v>39</v>
      </c>
      <c r="E41" s="465"/>
      <c r="F41" s="295" t="s">
        <v>12</v>
      </c>
      <c r="G41" s="465"/>
      <c r="H41" s="307" t="s">
        <v>76</v>
      </c>
      <c r="I41" s="465">
        <v>0</v>
      </c>
      <c r="J41" s="294" t="s">
        <v>8</v>
      </c>
      <c r="K41" s="304" t="str">
        <f t="shared" si="5"/>
        <v/>
      </c>
      <c r="M41" s="306">
        <f>'【記載例】（ユニット型）'!$AC$8</f>
        <v>0.375</v>
      </c>
      <c r="N41" s="295" t="s">
        <v>12</v>
      </c>
      <c r="O41" s="306">
        <f>'【記載例】（ユニット型）'!$AG$8</f>
        <v>0.70833333333333337</v>
      </c>
      <c r="Q41" s="309" t="str">
        <f t="shared" si="6"/>
        <v/>
      </c>
      <c r="R41" s="295" t="s">
        <v>12</v>
      </c>
      <c r="S41" s="309" t="str">
        <f t="shared" si="7"/>
        <v/>
      </c>
      <c r="T41" s="307" t="s">
        <v>76</v>
      </c>
      <c r="U41" s="465">
        <f t="shared" si="8"/>
        <v>0</v>
      </c>
      <c r="V41" s="294" t="s">
        <v>8</v>
      </c>
      <c r="W41" s="304" t="str">
        <f t="shared" si="9"/>
        <v/>
      </c>
      <c r="Y41" s="304" t="str">
        <f t="shared" si="10"/>
        <v/>
      </c>
      <c r="AA41" s="294" t="s">
        <v>25</v>
      </c>
    </row>
    <row r="42" spans="2:27">
      <c r="C42" s="461" t="s">
        <v>82</v>
      </c>
      <c r="D42" s="295" t="s">
        <v>39</v>
      </c>
      <c r="E42" s="465"/>
      <c r="F42" s="295" t="s">
        <v>12</v>
      </c>
      <c r="G42" s="465"/>
      <c r="H42" s="307" t="s">
        <v>76</v>
      </c>
      <c r="I42" s="465">
        <v>0</v>
      </c>
      <c r="J42" s="294" t="s">
        <v>8</v>
      </c>
      <c r="K42" s="304" t="str">
        <f t="shared" si="5"/>
        <v/>
      </c>
      <c r="M42" s="306">
        <f>'【記載例】（ユニット型）'!$AC$8</f>
        <v>0.375</v>
      </c>
      <c r="N42" s="295" t="s">
        <v>12</v>
      </c>
      <c r="O42" s="306">
        <f>'【記載例】（ユニット型）'!$AG$8</f>
        <v>0.70833333333333337</v>
      </c>
      <c r="Q42" s="309" t="str">
        <f t="shared" si="6"/>
        <v/>
      </c>
      <c r="R42" s="295" t="s">
        <v>12</v>
      </c>
      <c r="S42" s="309" t="str">
        <f t="shared" si="7"/>
        <v/>
      </c>
      <c r="T42" s="307" t="s">
        <v>76</v>
      </c>
      <c r="U42" s="465">
        <f t="shared" si="8"/>
        <v>0</v>
      </c>
      <c r="V42" s="294" t="s">
        <v>8</v>
      </c>
      <c r="W42" s="304" t="str">
        <f t="shared" si="9"/>
        <v/>
      </c>
      <c r="Y42" s="304" t="str">
        <f t="shared" si="10"/>
        <v/>
      </c>
      <c r="AA42" s="294" t="s">
        <v>25</v>
      </c>
    </row>
    <row r="43" spans="2:27">
      <c r="C43" s="461" t="s">
        <v>108</v>
      </c>
      <c r="D43" s="295" t="s">
        <v>39</v>
      </c>
      <c r="E43" s="465"/>
      <c r="F43" s="295" t="s">
        <v>12</v>
      </c>
      <c r="G43" s="465"/>
      <c r="H43" s="307" t="s">
        <v>76</v>
      </c>
      <c r="I43" s="465">
        <v>0</v>
      </c>
      <c r="J43" s="294" t="s">
        <v>8</v>
      </c>
      <c r="K43" s="304" t="str">
        <f t="shared" si="5"/>
        <v/>
      </c>
      <c r="M43" s="306">
        <f>'【記載例】（ユニット型）'!$AC$8</f>
        <v>0.375</v>
      </c>
      <c r="N43" s="295" t="s">
        <v>12</v>
      </c>
      <c r="O43" s="306">
        <f>'【記載例】（ユニット型）'!$AG$8</f>
        <v>0.70833333333333337</v>
      </c>
      <c r="Q43" s="309" t="str">
        <f t="shared" si="6"/>
        <v/>
      </c>
      <c r="R43" s="295" t="s">
        <v>12</v>
      </c>
      <c r="S43" s="309" t="str">
        <f t="shared" si="7"/>
        <v/>
      </c>
      <c r="T43" s="307" t="s">
        <v>76</v>
      </c>
      <c r="U43" s="465">
        <f t="shared" si="8"/>
        <v>0</v>
      </c>
      <c r="V43" s="294" t="s">
        <v>8</v>
      </c>
      <c r="W43" s="304" t="str">
        <f t="shared" si="9"/>
        <v/>
      </c>
      <c r="Y43" s="304" t="str">
        <f t="shared" si="10"/>
        <v/>
      </c>
    </row>
    <row r="44" spans="2:27">
      <c r="B44" s="295" t="s">
        <v>169</v>
      </c>
      <c r="C44" s="462"/>
      <c r="D44" s="295" t="s">
        <v>39</v>
      </c>
      <c r="E44" s="465">
        <v>0.29166666666666669</v>
      </c>
      <c r="F44" s="295" t="s">
        <v>12</v>
      </c>
      <c r="G44" s="465">
        <v>0.39583333333333331</v>
      </c>
      <c r="H44" s="307" t="s">
        <v>76</v>
      </c>
      <c r="I44" s="465">
        <v>0</v>
      </c>
      <c r="J44" s="294" t="s">
        <v>8</v>
      </c>
      <c r="K44" s="304">
        <f t="shared" si="5"/>
        <v>2.4999999999999991</v>
      </c>
      <c r="M44" s="306">
        <f>'【記載例】（ユニット型）'!$AC$8</f>
        <v>0.375</v>
      </c>
      <c r="N44" s="295" t="s">
        <v>12</v>
      </c>
      <c r="O44" s="306">
        <f>'【記載例】（ユニット型）'!$AG$8</f>
        <v>0.70833333333333337</v>
      </c>
      <c r="Q44" s="309">
        <f t="shared" si="6"/>
        <v>0.375</v>
      </c>
      <c r="R44" s="295" t="s">
        <v>12</v>
      </c>
      <c r="S44" s="309">
        <f t="shared" si="7"/>
        <v>0.39583333333333331</v>
      </c>
      <c r="T44" s="307" t="s">
        <v>76</v>
      </c>
      <c r="U44" s="465">
        <f t="shared" si="8"/>
        <v>0</v>
      </c>
      <c r="V44" s="294" t="s">
        <v>8</v>
      </c>
      <c r="W44" s="304">
        <f t="shared" si="9"/>
        <v>0.49999999999999956</v>
      </c>
      <c r="Y44" s="304">
        <f t="shared" si="10"/>
        <v>1.9999999999999996</v>
      </c>
    </row>
    <row r="45" spans="2:27">
      <c r="B45" s="295" t="s">
        <v>126</v>
      </c>
      <c r="C45" s="463"/>
      <c r="D45" s="295" t="s">
        <v>39</v>
      </c>
      <c r="E45" s="465">
        <v>0.6875</v>
      </c>
      <c r="F45" s="295" t="s">
        <v>12</v>
      </c>
      <c r="G45" s="465">
        <v>0.83333333333333337</v>
      </c>
      <c r="H45" s="307" t="s">
        <v>76</v>
      </c>
      <c r="I45" s="465">
        <v>0</v>
      </c>
      <c r="J45" s="294" t="s">
        <v>8</v>
      </c>
      <c r="K45" s="304">
        <f t="shared" si="5"/>
        <v>3.5000000000000009</v>
      </c>
      <c r="M45" s="306">
        <f>'【記載例】（ユニット型）'!$AC$8</f>
        <v>0.375</v>
      </c>
      <c r="N45" s="295" t="s">
        <v>12</v>
      </c>
      <c r="O45" s="306">
        <f>'【記載例】（ユニット型）'!$AG$8</f>
        <v>0.70833333333333337</v>
      </c>
      <c r="Q45" s="309">
        <f t="shared" si="6"/>
        <v>0.6875</v>
      </c>
      <c r="R45" s="295" t="s">
        <v>12</v>
      </c>
      <c r="S45" s="309">
        <f t="shared" si="7"/>
        <v>0.70833333333333337</v>
      </c>
      <c r="T45" s="307" t="s">
        <v>76</v>
      </c>
      <c r="U45" s="465">
        <f t="shared" si="8"/>
        <v>0</v>
      </c>
      <c r="V45" s="294" t="s">
        <v>8</v>
      </c>
      <c r="W45" s="304">
        <f t="shared" si="9"/>
        <v>0.50000000000000089</v>
      </c>
      <c r="Y45" s="304">
        <f t="shared" si="10"/>
        <v>3</v>
      </c>
    </row>
    <row r="46" spans="2:27">
      <c r="B46" s="295" t="s">
        <v>127</v>
      </c>
      <c r="C46" s="464" t="s">
        <v>124</v>
      </c>
      <c r="D46" s="295" t="s">
        <v>39</v>
      </c>
      <c r="E46" s="465" t="s">
        <v>75</v>
      </c>
      <c r="F46" s="295" t="s">
        <v>12</v>
      </c>
      <c r="G46" s="465" t="s">
        <v>75</v>
      </c>
      <c r="H46" s="307" t="s">
        <v>76</v>
      </c>
      <c r="I46" s="465" t="s">
        <v>75</v>
      </c>
      <c r="J46" s="294" t="s">
        <v>8</v>
      </c>
      <c r="K46" s="304">
        <f>K44+K45</f>
        <v>6</v>
      </c>
      <c r="M46" s="306">
        <f>'【記載例】（ユニット型）'!$AC$8</f>
        <v>0.375</v>
      </c>
      <c r="N46" s="295" t="s">
        <v>12</v>
      </c>
      <c r="O46" s="306">
        <f>'【記載例】（ユニット型）'!$AG$8</f>
        <v>0.70833333333333337</v>
      </c>
      <c r="Q46" s="309" t="str">
        <f t="shared" si="6"/>
        <v/>
      </c>
      <c r="R46" s="295" t="s">
        <v>12</v>
      </c>
      <c r="S46" s="309">
        <f t="shared" si="7"/>
        <v>0.70833333333333337</v>
      </c>
      <c r="T46" s="307" t="s">
        <v>76</v>
      </c>
      <c r="U46" s="465" t="str">
        <f t="shared" si="8"/>
        <v>-</v>
      </c>
      <c r="V46" s="294" t="s">
        <v>8</v>
      </c>
      <c r="W46" s="304">
        <f>W44+W45</f>
        <v>1.0000000000000004</v>
      </c>
      <c r="Y46" s="304">
        <f t="shared" si="10"/>
        <v>5</v>
      </c>
    </row>
    <row r="47" spans="2:27">
      <c r="B47" s="298" t="s">
        <v>264</v>
      </c>
      <c r="C47" s="461" t="s">
        <v>152</v>
      </c>
      <c r="D47" s="295" t="s">
        <v>39</v>
      </c>
      <c r="E47" s="465">
        <v>0.83333333333333337</v>
      </c>
      <c r="F47" s="295" t="s">
        <v>12</v>
      </c>
      <c r="G47" s="465">
        <v>0.29166666666666669</v>
      </c>
      <c r="H47" s="307" t="s">
        <v>76</v>
      </c>
      <c r="I47" s="465"/>
      <c r="J47" s="294" t="s">
        <v>8</v>
      </c>
      <c r="K47" s="304">
        <f>IF(OR(E47="",G47=""),"",(G47+IF(E47&gt;G47,1,0)-E47-I47)*24)</f>
        <v>11</v>
      </c>
      <c r="M47" s="306">
        <f>'【記載例】（ユニット型）'!$AC$8</f>
        <v>0.375</v>
      </c>
      <c r="N47" s="295" t="s">
        <v>12</v>
      </c>
      <c r="O47" s="306">
        <f>'【記載例】（ユニット型）'!$AG$8</f>
        <v>0.70833333333333337</v>
      </c>
      <c r="Q47" s="309" t="str">
        <f t="shared" si="6"/>
        <v/>
      </c>
      <c r="R47" s="295" t="s">
        <v>12</v>
      </c>
      <c r="S47" s="309">
        <f t="shared" si="7"/>
        <v>0.70833333333333337</v>
      </c>
      <c r="T47" s="307" t="s">
        <v>76</v>
      </c>
      <c r="U47" s="465">
        <f t="shared" si="8"/>
        <v>0</v>
      </c>
      <c r="V47" s="294" t="s">
        <v>8</v>
      </c>
      <c r="W47" s="304" t="str">
        <f>IF(Q47="","",IF((S47+IF(Q47&gt;S47,1,0)-Q47-U47)*24=0,"",(S47+IF(Q47&gt;S47,1,0)-Q47-U47)*24))</f>
        <v/>
      </c>
      <c r="Y47" s="304">
        <f t="shared" si="10"/>
        <v>11</v>
      </c>
    </row>
  </sheetData>
  <sheetProtection sheet="1" insertRows="0" deleteRows="0"/>
  <mergeCells count="3">
    <mergeCell ref="E3:K3"/>
    <mergeCell ref="M3:O3"/>
    <mergeCell ref="Q3:W3"/>
  </mergeCells>
  <phoneticPr fontId="1"/>
  <pageMargins left="0.70866141732283472" right="0.70866141732283472" top="0.74803149606299213" bottom="0.74803149606299213" header="0.31496062992125984" footer="0.31496062992125984"/>
  <pageSetup paperSize="9" scale="38" fitToWidth="1" fitToHeight="1" orientation="landscape" usePrinterDefaults="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4">
    <tabColor theme="1" tint="0.35"/>
    <pageSetUpPr fitToPage="1"/>
  </sheetPr>
  <dimension ref="B1:L56"/>
  <sheetViews>
    <sheetView workbookViewId="0">
      <selection activeCell="E18" sqref="E18"/>
    </sheetView>
  </sheetViews>
  <sheetFormatPr defaultRowHeight="18.75"/>
  <cols>
    <col min="1" max="1" width="1.875" style="346" customWidth="1"/>
    <col min="2" max="2" width="11.5" style="346" customWidth="1"/>
    <col min="3" max="12" width="40.625" style="346" customWidth="1"/>
    <col min="13" max="16384" width="9" style="346" customWidth="1"/>
  </cols>
  <sheetData>
    <row r="1" spans="2:4">
      <c r="B1" s="364" t="s">
        <v>145</v>
      </c>
      <c r="C1" s="364"/>
      <c r="D1" s="364"/>
    </row>
    <row r="2" spans="2:4">
      <c r="B2" s="364"/>
      <c r="C2" s="364"/>
      <c r="D2" s="364"/>
    </row>
    <row r="3" spans="2:4">
      <c r="B3" s="355" t="s">
        <v>48</v>
      </c>
      <c r="C3" s="355" t="s">
        <v>146</v>
      </c>
      <c r="D3" s="364"/>
    </row>
    <row r="4" spans="2:4">
      <c r="B4" s="466">
        <v>1</v>
      </c>
      <c r="C4" s="471" t="s">
        <v>211</v>
      </c>
      <c r="D4" s="364"/>
    </row>
    <row r="5" spans="2:4">
      <c r="B5" s="466">
        <v>2</v>
      </c>
      <c r="C5" s="471" t="s">
        <v>212</v>
      </c>
      <c r="D5" s="364"/>
    </row>
    <row r="6" spans="2:4">
      <c r="B6" s="466">
        <v>3</v>
      </c>
      <c r="C6" s="471" t="s">
        <v>246</v>
      </c>
      <c r="D6" s="364"/>
    </row>
    <row r="7" spans="2:4">
      <c r="B7" s="466">
        <v>4</v>
      </c>
      <c r="C7" s="471" t="s">
        <v>35</v>
      </c>
      <c r="D7" s="364"/>
    </row>
    <row r="8" spans="2:4">
      <c r="B8" s="466">
        <v>5</v>
      </c>
      <c r="C8" s="471" t="s">
        <v>165</v>
      </c>
      <c r="D8" s="364"/>
    </row>
    <row r="9" spans="2:4">
      <c r="B9" s="466">
        <v>6</v>
      </c>
      <c r="C9" s="471" t="s">
        <v>265</v>
      </c>
    </row>
    <row r="10" spans="2:4">
      <c r="B10" s="466">
        <v>7</v>
      </c>
      <c r="C10" s="471" t="s">
        <v>36</v>
      </c>
      <c r="D10" s="364"/>
    </row>
    <row r="11" spans="2:4">
      <c r="B11" s="466">
        <v>8</v>
      </c>
      <c r="C11" s="471" t="s">
        <v>266</v>
      </c>
      <c r="D11" s="364"/>
    </row>
    <row r="12" spans="2:4">
      <c r="B12" s="466">
        <v>9</v>
      </c>
      <c r="C12" s="471" t="s">
        <v>225</v>
      </c>
      <c r="D12" s="364"/>
    </row>
    <row r="13" spans="2:4">
      <c r="B13" s="466">
        <v>10</v>
      </c>
      <c r="C13" s="471" t="s">
        <v>267</v>
      </c>
      <c r="D13" s="364"/>
    </row>
    <row r="14" spans="2:4">
      <c r="B14" s="466">
        <v>11</v>
      </c>
      <c r="C14" s="471" t="s">
        <v>301</v>
      </c>
      <c r="D14" s="364"/>
    </row>
    <row r="15" spans="2:4">
      <c r="B15" s="466">
        <v>12</v>
      </c>
      <c r="C15" s="471"/>
      <c r="D15" s="364"/>
    </row>
    <row r="16" spans="2:4">
      <c r="B16" s="466">
        <v>13</v>
      </c>
      <c r="C16" s="471"/>
      <c r="D16" s="364"/>
    </row>
    <row r="17" spans="2:12">
      <c r="B17" s="466">
        <v>14</v>
      </c>
      <c r="C17" s="471"/>
      <c r="D17" s="364"/>
    </row>
    <row r="19" spans="2:12">
      <c r="B19" s="364" t="s">
        <v>147</v>
      </c>
    </row>
    <row r="20" spans="2:12" ht="19.5"/>
    <row r="21" spans="2:12" ht="20.25">
      <c r="B21" s="467" t="s">
        <v>14</v>
      </c>
      <c r="C21" s="472" t="s">
        <v>129</v>
      </c>
      <c r="D21" s="477" t="s">
        <v>170</v>
      </c>
      <c r="E21" s="477" t="s">
        <v>171</v>
      </c>
      <c r="F21" s="477" t="s">
        <v>174</v>
      </c>
      <c r="G21" s="477" t="s">
        <v>175</v>
      </c>
      <c r="H21" s="482" t="s">
        <v>29</v>
      </c>
      <c r="I21" s="482" t="s">
        <v>176</v>
      </c>
      <c r="J21" s="482" t="s">
        <v>130</v>
      </c>
      <c r="K21" s="482"/>
      <c r="L21" s="486"/>
    </row>
    <row r="22" spans="2:12" ht="19.5">
      <c r="B22" s="468" t="s">
        <v>132</v>
      </c>
      <c r="C22" s="473" t="s">
        <v>177</v>
      </c>
      <c r="D22" s="478" t="s">
        <v>170</v>
      </c>
      <c r="E22" s="478" t="s">
        <v>177</v>
      </c>
      <c r="F22" s="478" t="s">
        <v>178</v>
      </c>
      <c r="G22" s="478" t="s">
        <v>46</v>
      </c>
      <c r="H22" s="483" t="s">
        <v>70</v>
      </c>
      <c r="I22" s="483" t="s">
        <v>181</v>
      </c>
      <c r="J22" s="483" t="s">
        <v>130</v>
      </c>
      <c r="K22" s="483"/>
      <c r="L22" s="487"/>
    </row>
    <row r="23" spans="2:12" ht="19.5">
      <c r="B23" s="469"/>
      <c r="C23" s="474" t="s">
        <v>173</v>
      </c>
      <c r="D23" s="479"/>
      <c r="E23" s="479" t="s">
        <v>151</v>
      </c>
      <c r="F23" s="479" t="s">
        <v>180</v>
      </c>
      <c r="G23" s="479" t="s">
        <v>151</v>
      </c>
      <c r="H23" s="484" t="s">
        <v>29</v>
      </c>
      <c r="I23" s="484" t="s">
        <v>142</v>
      </c>
      <c r="J23" s="484"/>
      <c r="K23" s="484"/>
      <c r="L23" s="488"/>
    </row>
    <row r="24" spans="2:12" ht="19.5">
      <c r="B24" s="469"/>
      <c r="C24" s="474" t="s">
        <v>64</v>
      </c>
      <c r="D24" s="479"/>
      <c r="E24" s="479"/>
      <c r="F24" s="479"/>
      <c r="G24" s="479"/>
      <c r="H24" s="484"/>
      <c r="I24" s="484" t="s">
        <v>182</v>
      </c>
      <c r="J24" s="484"/>
      <c r="K24" s="484"/>
      <c r="L24" s="488"/>
    </row>
    <row r="25" spans="2:12" ht="19.5">
      <c r="B25" s="469"/>
      <c r="C25" s="474" t="s">
        <v>151</v>
      </c>
      <c r="D25" s="479"/>
      <c r="E25" s="479"/>
      <c r="F25" s="479"/>
      <c r="G25" s="479"/>
      <c r="H25" s="484"/>
      <c r="I25" s="484" t="s">
        <v>183</v>
      </c>
      <c r="J25" s="484"/>
      <c r="K25" s="484"/>
      <c r="L25" s="488"/>
    </row>
    <row r="26" spans="2:12" ht="19.5">
      <c r="B26" s="469"/>
      <c r="C26" s="475"/>
      <c r="D26" s="480"/>
      <c r="E26" s="480"/>
      <c r="F26" s="480"/>
      <c r="G26" s="480"/>
      <c r="H26" s="484"/>
      <c r="I26" s="484" t="s">
        <v>180</v>
      </c>
      <c r="J26" s="484"/>
      <c r="K26" s="484"/>
      <c r="L26" s="488"/>
    </row>
    <row r="27" spans="2:12" ht="19.5">
      <c r="B27" s="469"/>
      <c r="C27" s="475"/>
      <c r="D27" s="480"/>
      <c r="E27" s="480"/>
      <c r="F27" s="480"/>
      <c r="G27" s="480"/>
      <c r="H27" s="484"/>
      <c r="I27" s="484" t="s">
        <v>184</v>
      </c>
      <c r="J27" s="484"/>
      <c r="K27" s="484"/>
      <c r="L27" s="488"/>
    </row>
    <row r="28" spans="2:12" ht="19.5">
      <c r="B28" s="469"/>
      <c r="C28" s="475"/>
      <c r="D28" s="480"/>
      <c r="E28" s="480"/>
      <c r="F28" s="480"/>
      <c r="G28" s="480"/>
      <c r="H28" s="484"/>
      <c r="I28" s="484" t="s">
        <v>185</v>
      </c>
      <c r="J28" s="484"/>
      <c r="K28" s="484"/>
      <c r="L28" s="488"/>
    </row>
    <row r="29" spans="2:12" ht="19.5">
      <c r="B29" s="469"/>
      <c r="C29" s="475"/>
      <c r="D29" s="480"/>
      <c r="E29" s="480"/>
      <c r="F29" s="480"/>
      <c r="G29" s="480"/>
      <c r="H29" s="484"/>
      <c r="I29" s="484" t="s">
        <v>128</v>
      </c>
      <c r="J29" s="484"/>
      <c r="K29" s="484"/>
      <c r="L29" s="488"/>
    </row>
    <row r="30" spans="2:12" ht="19.5">
      <c r="B30" s="469"/>
      <c r="C30" s="475"/>
      <c r="D30" s="480"/>
      <c r="E30" s="480"/>
      <c r="F30" s="480"/>
      <c r="G30" s="480"/>
      <c r="H30" s="484"/>
      <c r="I30" s="484" t="s">
        <v>104</v>
      </c>
      <c r="J30" s="484"/>
      <c r="K30" s="484"/>
      <c r="L30" s="488"/>
    </row>
    <row r="31" spans="2:12" ht="20.25">
      <c r="B31" s="470"/>
      <c r="C31" s="476"/>
      <c r="D31" s="481"/>
      <c r="E31" s="481"/>
      <c r="F31" s="481"/>
      <c r="G31" s="481"/>
      <c r="H31" s="485"/>
      <c r="I31" s="485"/>
      <c r="J31" s="485"/>
      <c r="K31" s="485"/>
      <c r="L31" s="489"/>
    </row>
    <row r="36" spans="3:3">
      <c r="C36" s="346" t="s">
        <v>294</v>
      </c>
    </row>
    <row r="37" spans="3:3">
      <c r="C37" s="346" t="s">
        <v>133</v>
      </c>
    </row>
    <row r="38" spans="3:3">
      <c r="C38" s="346" t="s">
        <v>59</v>
      </c>
    </row>
    <row r="39" spans="3:3">
      <c r="C39" s="346" t="s">
        <v>134</v>
      </c>
    </row>
    <row r="40" spans="3:3">
      <c r="C40" s="346" t="s">
        <v>67</v>
      </c>
    </row>
    <row r="41" spans="3:3">
      <c r="C41" s="346" t="s">
        <v>3</v>
      </c>
    </row>
    <row r="42" spans="3:3">
      <c r="C42" s="346" t="s">
        <v>186</v>
      </c>
    </row>
    <row r="43" spans="3:3">
      <c r="C43" s="346" t="s">
        <v>187</v>
      </c>
    </row>
    <row r="44" spans="3:3">
      <c r="C44" s="346" t="s">
        <v>188</v>
      </c>
    </row>
    <row r="45" spans="3:3">
      <c r="C45" s="346" t="s">
        <v>189</v>
      </c>
    </row>
    <row r="46" spans="3:3">
      <c r="C46" s="346" t="s">
        <v>192</v>
      </c>
    </row>
    <row r="48" spans="3:3">
      <c r="C48" s="346" t="s">
        <v>135</v>
      </c>
    </row>
    <row r="49" spans="3:3">
      <c r="C49" s="346" t="s">
        <v>136</v>
      </c>
    </row>
    <row r="51" spans="3:3">
      <c r="C51" s="346" t="s">
        <v>6</v>
      </c>
    </row>
    <row r="52" spans="3:3">
      <c r="C52" s="346" t="s">
        <v>137</v>
      </c>
    </row>
    <row r="53" spans="3:3">
      <c r="C53" s="346" t="s">
        <v>123</v>
      </c>
    </row>
    <row r="54" spans="3:3">
      <c r="C54" s="346" t="s">
        <v>138</v>
      </c>
    </row>
    <row r="55" spans="3:3">
      <c r="C55" s="346" t="s">
        <v>139</v>
      </c>
    </row>
    <row r="56" spans="3:3">
      <c r="C56" s="346" t="s">
        <v>140</v>
      </c>
    </row>
  </sheetData>
  <sheetProtection sheet="1" objects="1" scenarios="1"/>
  <mergeCells count="1">
    <mergeCell ref="B22:B31"/>
  </mergeCells>
  <phoneticPr fontId="1"/>
  <pageMargins left="0.70866141732283472" right="0.70866141732283472" top="0.74803149606299213" bottom="0.74803149606299213" header="0.31496062992125984" footer="0.31496062992125984"/>
  <pageSetup paperSize="9" scale="28" fitToWidth="1"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（ユニット型）介護老人福祉施設</vt:lpstr>
      <vt:lpstr>（ユニット型）シフト記号表</vt:lpstr>
      <vt:lpstr>（従来型）介護老人福祉施設</vt:lpstr>
      <vt:lpstr>（従来型）シフト記号表</vt:lpstr>
      <vt:lpstr>記入方法</vt:lpstr>
      <vt:lpstr>【記載例】（ユニット型）</vt:lpstr>
      <vt:lpstr>【記載例】（ユニット型）シフト記号表</vt:lpstr>
      <vt:lpstr>プルダウン・リスト</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相谷　恭子</dc:creator>
  <cp:lastModifiedBy>Administrator</cp:lastModifiedBy>
  <cp:lastPrinted>2021-04-15T02:17:03Z</cp:lastPrinted>
  <dcterms:created xsi:type="dcterms:W3CDTF">2020-01-28T01:12:50Z</dcterms:created>
  <dcterms:modified xsi:type="dcterms:W3CDTF">2025-12-22T23:59:58Z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2025-12-22T23:59:58Z</vt:filetime>
  </property>
</Properties>
</file>