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765" yWindow="765" windowWidth="17010" windowHeight="11235" tabRatio="819" activeTab="2"/>
  </bookViews>
  <sheets>
    <sheet name="【記載例】居宅介護支援" sheetId="7" r:id="rId1"/>
    <sheet name="【記載例】シフト記号表（勤務時間帯）" sheetId="4" r:id="rId2"/>
    <sheet name="勤務形態一覧（１月目）" sheetId="1" r:id="rId3"/>
    <sheet name="勤務形態一覧（２月目）" sheetId="3" r:id="rId4"/>
    <sheet name="勤務形態一覧（３月目）" sheetId="6" r:id="rId5"/>
    <sheet name="シフト記号表（勤務時間帯）" sheetId="8" r:id="rId6"/>
    <sheet name="プルダウン・リスト" sheetId="2" r:id="rId7"/>
    <sheet name="記入方法" sheetId="5" r:id="rId8"/>
  </sheets>
  <definedNames>
    <definedName name="職種">'プルダウン・リスト'!$C$12:$J$12</definedName>
    <definedName name="管理者">'プルダウン・リスト'!$C$13:$C$25</definedName>
    <definedName name="介護支援専門員">'プルダウン・リスト'!$D$13:$D$25</definedName>
    <definedName name="介護予防支援担当職員">'プルダウン・リスト'!$E$13:$E$25</definedName>
    <definedName name="_xlnm.Print_Area" localSheetId="2">'勤務形態一覧（１月目）'!$A$1:$BG$74</definedName>
    <definedName name="_xlnm.Print_Area" localSheetId="1">'【記載例】シフト記号表（勤務時間帯）'!$A$1:$U$38</definedName>
    <definedName name="_xlnm.Print_Area" localSheetId="7">記入方法!$B$1:$S$61</definedName>
    <definedName name="_xlnm.Print_Area" localSheetId="0">'【記載例】居宅介護支援'!$A$1:$BG$67</definedName>
    <definedName name="_xlnm.Print_Area" localSheetId="5">'シフト記号表（勤務時間帯）'!$A$1:$U$38</definedName>
    <definedName name="_xlnm.Print_Area" localSheetId="3">'勤務形態一覧（２月目）'!$A$1:$BG$74</definedName>
    <definedName name="_xlnm.Print_Area" localSheetId="4">'勤務形態一覧（３月目）'!$A$1:$BG$74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<sst xmlns="http://schemas.openxmlformats.org/spreadsheetml/2006/main" xmlns:r="http://schemas.openxmlformats.org/officeDocument/2006/relationships" count="198" uniqueCount="198">
  <si>
    <t>m</t>
  </si>
  <si>
    <t>）</t>
  </si>
  <si>
    <t>～</t>
  </si>
  <si>
    <t>1週目</t>
    <rPh sb="1" eb="2">
      <t>シュウ</t>
    </rPh>
    <rPh sb="2" eb="3">
      <t>メ</t>
    </rPh>
    <phoneticPr fontId="1"/>
  </si>
  <si>
    <t>職種名</t>
    <rPh sb="0" eb="2">
      <t>ショクシュ</t>
    </rPh>
    <rPh sb="2" eb="3">
      <t>メイ</t>
    </rPh>
    <phoneticPr fontId="1"/>
  </si>
  <si>
    <t>終業時間</t>
    <rPh sb="0" eb="2">
      <t>シュウギョウ</t>
    </rPh>
    <rPh sb="2" eb="4">
      <t>ジカン</t>
    </rPh>
    <phoneticPr fontId="1"/>
  </si>
  <si>
    <t>管理者</t>
    <rPh sb="0" eb="3">
      <t>カンリシャ</t>
    </rPh>
    <phoneticPr fontId="1"/>
  </si>
  <si>
    <t>B</t>
  </si>
  <si>
    <t>C</t>
  </si>
  <si>
    <t>A</t>
  </si>
  <si>
    <t>n</t>
  </si>
  <si>
    <t>t</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</si>
  <si>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</si>
  <si>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常勤の従業者の人数</t>
    <rPh sb="0" eb="2">
      <t>ジョウキン</t>
    </rPh>
    <rPh sb="3" eb="6">
      <t>ジュウギョウシャ</t>
    </rPh>
    <rPh sb="7" eb="9">
      <t>ニンズウ</t>
    </rPh>
    <phoneticPr fontId="1"/>
  </si>
  <si>
    <t>D</t>
  </si>
  <si>
    <t>　(8) 申請する事業に係る従業者（管理者を含む。）の1ヶ月分の勤務時間数を入力してください。（別シートの「シフト記号表」を作成し、シフト記号を選択してください。）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38" eb="40">
      <t>ニュウリョク</t>
    </rPh>
    <rPh sb="48" eb="49">
      <t>ベツ</t>
    </rPh>
    <rPh sb="57" eb="59">
      <t>キゴウ</t>
    </rPh>
    <rPh sb="59" eb="60">
      <t>ヒョウ</t>
    </rPh>
    <rPh sb="62" eb="64">
      <t>サクセイ</t>
    </rPh>
    <rPh sb="69" eb="71">
      <t>キゴウ</t>
    </rPh>
    <rPh sb="72" eb="74">
      <t>センタク</t>
    </rPh>
    <phoneticPr fontId="1"/>
  </si>
  <si>
    <t>az</t>
  </si>
  <si>
    <t>合計</t>
    <rPh sb="0" eb="2">
      <t>ゴウケイ</t>
    </rPh>
    <phoneticPr fontId="1"/>
  </si>
  <si>
    <t>区分</t>
    <rPh sb="0" eb="2">
      <t>クブン</t>
    </rPh>
    <phoneticPr fontId="1"/>
  </si>
  <si>
    <t>記号</t>
    <rPh sb="0" eb="2">
      <t>キゴウ</t>
    </rPh>
    <phoneticPr fontId="1"/>
  </si>
  <si>
    <t>4週目</t>
    <rPh sb="1" eb="2">
      <t>シュウ</t>
    </rPh>
    <rPh sb="2" eb="3">
      <t>メ</t>
    </rPh>
    <phoneticPr fontId="1"/>
  </si>
  <si>
    <t>z</t>
  </si>
  <si>
    <t>うち、休憩時間</t>
    <rPh sb="3" eb="5">
      <t>キュウケイ</t>
    </rPh>
    <rPh sb="5" eb="7">
      <t>ジカン</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</si>
  <si>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</si>
  <si>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</si>
  <si>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p</t>
  </si>
  <si>
    <t>3週目</t>
    <rPh sb="1" eb="2">
      <t>シュウ</t>
    </rPh>
    <rPh sb="2" eb="3">
      <t>メ</t>
    </rPh>
    <phoneticPr fontId="1"/>
  </si>
  <si>
    <t>休：休暇</t>
    <rPh sb="0" eb="1">
      <t>ヤス</t>
    </rPh>
    <rPh sb="2" eb="4">
      <t>キュウカ</t>
    </rPh>
    <phoneticPr fontId="1"/>
  </si>
  <si>
    <t>日</t>
    <rPh sb="0" eb="1">
      <t>ニチ</t>
    </rPh>
    <phoneticPr fontId="1"/>
  </si>
  <si>
    <t>　(2) 事業所の営業日及び営業時間を入力してください。</t>
    <rPh sb="5" eb="8">
      <t>ジギョウショ</t>
    </rPh>
    <rPh sb="9" eb="12">
      <t>エイギョウビ</t>
    </rPh>
    <rPh sb="12" eb="13">
      <t>オヨ</t>
    </rPh>
    <rPh sb="14" eb="16">
      <t>エイギョウ</t>
    </rPh>
    <rPh sb="16" eb="18">
      <t>ジカン</t>
    </rPh>
    <rPh sb="19" eb="21">
      <t>ニュウリョク</t>
    </rPh>
    <phoneticPr fontId="1"/>
  </si>
  <si>
    <t>非常勤で兼務</t>
    <rPh sb="0" eb="3">
      <t>ヒジョウキン</t>
    </rPh>
    <rPh sb="4" eb="6">
      <t>ケンム</t>
    </rPh>
    <phoneticPr fontId="1"/>
  </si>
  <si>
    <t>5週目</t>
    <rPh sb="1" eb="2">
      <t>シュウ</t>
    </rPh>
    <rPh sb="2" eb="3">
      <t>メ</t>
    </rPh>
    <phoneticPr fontId="1"/>
  </si>
  <si>
    <t>(2)事業所の営業日</t>
    <rPh sb="3" eb="6">
      <t>ジギョウショ</t>
    </rPh>
    <rPh sb="7" eb="10">
      <t>エイギョウビ</t>
    </rPh>
    <phoneticPr fontId="1"/>
  </si>
  <si>
    <t>（参考様式）</t>
    <rPh sb="1" eb="3">
      <t>サンコウ</t>
    </rPh>
    <rPh sb="3" eb="5">
      <t>ヨウシキ</t>
    </rPh>
    <phoneticPr fontId="19"/>
  </si>
  <si>
    <t>当月の日数</t>
    <rPh sb="0" eb="2">
      <t>トウゲツ</t>
    </rPh>
    <rPh sb="3" eb="5">
      <t>ニッスウ</t>
    </rPh>
    <phoneticPr fontId="1"/>
  </si>
  <si>
    <t>従業者の勤務の体制及び勤務形態一覧表</t>
  </si>
  <si>
    <t>(6)
資格</t>
    <rPh sb="4" eb="6">
      <t>シカク</t>
    </rPh>
    <phoneticPr fontId="1"/>
  </si>
  <si>
    <t>y</t>
  </si>
  <si>
    <t>(</t>
  </si>
  <si>
    <t>事業所名</t>
    <rPh sb="0" eb="3">
      <t>ジギョウショ</t>
    </rPh>
    <rPh sb="3" eb="4">
      <t>メイ</t>
    </rPh>
    <phoneticPr fontId="1"/>
  </si>
  <si>
    <t>÷</t>
  </si>
  <si>
    <t>サービス種別</t>
    <rPh sb="4" eb="6">
      <t>シュベツ</t>
    </rPh>
    <phoneticPr fontId="1"/>
  </si>
  <si>
    <t>令和</t>
    <rPh sb="0" eb="2">
      <t>レイワ</t>
    </rPh>
    <phoneticPr fontId="1"/>
  </si>
  <si>
    <t>b</t>
  </si>
  <si>
    <t>：</t>
  </si>
  <si>
    <t>)</t>
  </si>
  <si>
    <t>o</t>
  </si>
  <si>
    <t>シフト記号</t>
    <rPh sb="3" eb="5">
      <t>キゴウ</t>
    </rPh>
    <phoneticPr fontId="1"/>
  </si>
  <si>
    <t>年</t>
    <rPh sb="0" eb="1">
      <t>ネン</t>
    </rPh>
    <phoneticPr fontId="1"/>
  </si>
  <si>
    <t>月</t>
    <rPh sb="0" eb="1">
      <t>ゲツ</t>
    </rPh>
    <phoneticPr fontId="1"/>
  </si>
  <si>
    <t>f</t>
  </si>
  <si>
    <t>時間/月</t>
    <rPh sb="0" eb="2">
      <t>ジカン</t>
    </rPh>
    <rPh sb="3" eb="4">
      <t>ツキ</t>
    </rPh>
    <phoneticPr fontId="1"/>
  </si>
  <si>
    <t>　(12) 常勤換算による配置が求められる職種について、各欄に該当する数字を入力し、常勤換算後の人数を算出してください。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ニュウリョク</t>
    </rPh>
    <rPh sb="42" eb="44">
      <t>ジョウキン</t>
    </rPh>
    <rPh sb="44" eb="46">
      <t>カンサン</t>
    </rPh>
    <rPh sb="46" eb="47">
      <t>ゴ</t>
    </rPh>
    <rPh sb="48" eb="50">
      <t>ニンズウ</t>
    </rPh>
    <rPh sb="51" eb="53">
      <t>サンシュツ</t>
    </rPh>
    <phoneticPr fontId="1"/>
  </si>
  <si>
    <t>a</t>
  </si>
  <si>
    <t>h</t>
  </si>
  <si>
    <t>早退(2)</t>
    <rPh sb="0" eb="2">
      <t>ソウタイ</t>
    </rPh>
    <phoneticPr fontId="1"/>
  </si>
  <si>
    <t>c</t>
  </si>
  <si>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</si>
  <si>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r</t>
  </si>
  <si>
    <t>対象時間数（週平均）</t>
  </si>
  <si>
    <t>d</t>
  </si>
  <si>
    <t>e</t>
  </si>
  <si>
    <t>g</t>
  </si>
  <si>
    <t>週平均</t>
    <rPh sb="0" eb="3">
      <t>シュウヘイキン</t>
    </rPh>
    <phoneticPr fontId="1"/>
  </si>
  <si>
    <t>常勤の従業者が</t>
    <rPh sb="0" eb="2">
      <t>ジョウキン</t>
    </rPh>
    <rPh sb="3" eb="6">
      <t>ジュウギョウシャ</t>
    </rPh>
    <phoneticPr fontId="1"/>
  </si>
  <si>
    <t>w</t>
  </si>
  <si>
    <t>i</t>
  </si>
  <si>
    <t>時間/週</t>
    <rPh sb="0" eb="2">
      <t>ジカン</t>
    </rPh>
    <rPh sb="3" eb="4">
      <t>シュウ</t>
    </rPh>
    <phoneticPr fontId="1"/>
  </si>
  <si>
    <t>j</t>
  </si>
  <si>
    <t>k</t>
  </si>
  <si>
    <t>l</t>
  </si>
  <si>
    <t>　(1) 「計画」・「実績」のいずれかを選択してください。</t>
    <rPh sb="6" eb="8">
      <t>ケイカク</t>
    </rPh>
    <rPh sb="11" eb="13">
      <t>ジッセキ</t>
    </rPh>
    <rPh sb="20" eb="22">
      <t>センタク</t>
    </rPh>
    <phoneticPr fontId="1"/>
  </si>
  <si>
    <t>q</t>
  </si>
  <si>
    <t>s</t>
  </si>
  <si>
    <t>u</t>
  </si>
  <si>
    <t>　(4)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</si>
  <si>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v</t>
  </si>
  <si>
    <t>x</t>
  </si>
  <si>
    <t>始業時間</t>
    <rPh sb="0" eb="2">
      <t>シギョウ</t>
    </rPh>
    <rPh sb="2" eb="4">
      <t>ジカン</t>
    </rPh>
    <phoneticPr fontId="1"/>
  </si>
  <si>
    <t>勤務時間</t>
    <rPh sb="0" eb="2">
      <t>キンム</t>
    </rPh>
    <rPh sb="2" eb="4">
      <t>ジカン</t>
    </rPh>
    <phoneticPr fontId="1"/>
  </si>
  <si>
    <t>No</t>
  </si>
  <si>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</si>
  <si>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</si>
  <si>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時間/日</t>
    <rPh sb="0" eb="2">
      <t>ジカン</t>
    </rPh>
    <rPh sb="3" eb="4">
      <t>ニチ</t>
    </rPh>
    <phoneticPr fontId="1"/>
  </si>
  <si>
    <t>＝</t>
  </si>
  <si>
    <t>⇒</t>
  </si>
  <si>
    <t>休</t>
    <rPh sb="0" eb="1">
      <t>ヤス</t>
    </rPh>
    <phoneticPr fontId="1"/>
  </si>
  <si>
    <t>出</t>
    <rPh sb="0" eb="1">
      <t>シュツ</t>
    </rPh>
    <phoneticPr fontId="1"/>
  </si>
  <si>
    <t>－</t>
  </si>
  <si>
    <t>（記号の意味）</t>
    <rPh sb="1" eb="3">
      <t>キゴウ</t>
    </rPh>
    <rPh sb="4" eb="6">
      <t>イミ</t>
    </rPh>
    <phoneticPr fontId="1"/>
  </si>
  <si>
    <t>出：出張</t>
    <rPh sb="0" eb="1">
      <t>シュツ</t>
    </rPh>
    <rPh sb="2" eb="4">
      <t>シュッチョウ</t>
    </rPh>
    <phoneticPr fontId="1"/>
  </si>
  <si>
    <t>-</t>
  </si>
  <si>
    <t>※ INDIRECT関数使用のため、以下のとおりセルに「名前の定義」をしています。</t>
    <rPh sb="10" eb="12">
      <t>カンスウ</t>
    </rPh>
    <rPh sb="12" eb="14">
      <t>シヨウ</t>
    </rPh>
    <rPh sb="18" eb="20">
      <t>イカ</t>
    </rPh>
    <rPh sb="28" eb="30">
      <t>ナマエ</t>
    </rPh>
    <rPh sb="31" eb="33">
      <t>テイギ</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</si>
  <si>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</si>
  <si>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</si>
  <si>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</si>
  <si>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勤務時間数合計</t>
    <rPh sb="0" eb="2">
      <t>キンム</t>
    </rPh>
    <rPh sb="2" eb="5">
      <t>ジカンスウ</t>
    </rPh>
    <rPh sb="5" eb="7">
      <t>ゴウケイ</t>
    </rPh>
    <phoneticPr fontId="1"/>
  </si>
  <si>
    <t>保健師</t>
    <rPh sb="0" eb="3">
      <t>ホケンシ</t>
    </rPh>
    <phoneticPr fontId="1"/>
  </si>
  <si>
    <t>当月合計</t>
    <rPh sb="0" eb="2">
      <t>トウゲツ</t>
    </rPh>
    <rPh sb="2" eb="4">
      <t>ゴウケイ</t>
    </rPh>
    <phoneticPr fontId="1"/>
  </si>
  <si>
    <t>常勤換算の対象時間数</t>
    <rPh sb="0" eb="2">
      <t>ジョウキン</t>
    </rPh>
    <rPh sb="2" eb="4">
      <t>カンサン</t>
    </rPh>
    <rPh sb="5" eb="7">
      <t>タイショウ</t>
    </rPh>
    <rPh sb="7" eb="9">
      <t>ジカン</t>
    </rPh>
    <rPh sb="9" eb="10">
      <t>スウ</t>
    </rPh>
    <phoneticPr fontId="1"/>
  </si>
  <si>
    <t>介護予防支援</t>
    <rPh sb="0" eb="2">
      <t>カイゴ</t>
    </rPh>
    <rPh sb="2" eb="4">
      <t>ヨボウ</t>
    </rPh>
    <rPh sb="4" eb="6">
      <t>シエン</t>
    </rPh>
    <phoneticPr fontId="1"/>
  </si>
  <si>
    <t>常勤換算の</t>
    <rPh sb="0" eb="2">
      <t>ジョウキン</t>
    </rPh>
    <rPh sb="2" eb="4">
      <t>カンサン</t>
    </rPh>
    <phoneticPr fontId="1"/>
  </si>
  <si>
    <t>週に勤務すべき時間数</t>
    <rPh sb="0" eb="1">
      <t>シュウ</t>
    </rPh>
    <rPh sb="2" eb="4">
      <t>キンム</t>
    </rPh>
    <rPh sb="7" eb="10">
      <t>ジカンスウ</t>
    </rPh>
    <phoneticPr fontId="1"/>
  </si>
  <si>
    <t>常勤換算後の人数</t>
    <rPh sb="0" eb="2">
      <t>ジョウキン</t>
    </rPh>
    <rPh sb="2" eb="4">
      <t>カンサン</t>
    </rPh>
    <rPh sb="4" eb="5">
      <t>ゴ</t>
    </rPh>
    <rPh sb="6" eb="8">
      <t>ニンズウ</t>
    </rPh>
    <phoneticPr fontId="1"/>
  </si>
  <si>
    <t>常勤の従業者の人数</t>
  </si>
  <si>
    <t>経験ある看護師</t>
    <rPh sb="0" eb="2">
      <t>ケイケン</t>
    </rPh>
    <rPh sb="4" eb="7">
      <t>カンゴシ</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</si>
  <si>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</si>
  <si>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</si>
  <si>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</si>
  <si>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研</t>
    <rPh sb="0" eb="1">
      <t>ケン</t>
    </rPh>
    <phoneticPr fontId="1"/>
  </si>
  <si>
    <t>研：研修</t>
    <rPh sb="0" eb="1">
      <t>ケン</t>
    </rPh>
    <rPh sb="2" eb="4">
      <t>ケンシュウ</t>
    </rPh>
    <phoneticPr fontId="1"/>
  </si>
  <si>
    <t>事前提出資料③　従業者の勤務体制及び勤務形態一覧表</t>
    <rPh sb="0" eb="6">
      <t>ジゼンテイシュツシリョウ</t>
    </rPh>
    <rPh sb="8" eb="11">
      <t>ジュウギョウシャ</t>
    </rPh>
    <rPh sb="12" eb="14">
      <t>キンム</t>
    </rPh>
    <rPh sb="14" eb="16">
      <t>タイセイ</t>
    </rPh>
    <rPh sb="16" eb="17">
      <t>オヨ</t>
    </rPh>
    <rPh sb="18" eb="20">
      <t>キンム</t>
    </rPh>
    <rPh sb="20" eb="22">
      <t>ケイタイ</t>
    </rPh>
    <rPh sb="22" eb="24">
      <t>イチラン</t>
    </rPh>
    <rPh sb="24" eb="25">
      <t>ヒョウ</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</si>
  <si>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</si>
  <si>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</si>
  <si>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</si>
  <si>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</si>
  <si>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</si>
  <si>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営業時間</t>
    <rPh sb="0" eb="2">
      <t>エイギョウ</t>
    </rPh>
    <rPh sb="2" eb="4">
      <t>ジカン</t>
    </rPh>
    <phoneticPr fontId="1"/>
  </si>
  <si>
    <t>○</t>
  </si>
  <si>
    <t>（計</t>
    <rPh sb="1" eb="2">
      <t>ケイ</t>
    </rPh>
    <phoneticPr fontId="1"/>
  </si>
  <si>
    <t>時間）</t>
    <rPh sb="0" eb="2">
      <t>ジカン</t>
    </rPh>
    <phoneticPr fontId="1"/>
  </si>
  <si>
    <t xml:space="preserve"> 　　 記入の順序は、職種ごとにまとめてください。</t>
    <rPh sb="4" eb="6">
      <t>キニュウ</t>
    </rPh>
    <rPh sb="7" eb="9">
      <t>ジュンジョ</t>
    </rPh>
    <rPh sb="11" eb="13">
      <t>ショクシュ</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</si>
  <si>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</si>
  <si>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</si>
  <si>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</si>
  <si>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</si>
  <si>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</si>
  <si>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A郎</t>
    <rPh sb="4" eb="5">
      <t>ロウ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</si>
  <si>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</si>
  <si>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</si>
  <si>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1"/>
  </si>
  <si>
    <t>≪提出不要≫</t>
    <rPh sb="1" eb="3">
      <t>テイシュツ</t>
    </rPh>
    <rPh sb="3" eb="5">
      <t>フヨウ</t>
    </rPh>
    <phoneticPr fontId="1"/>
  </si>
  <si>
    <t>■シフト記号表（勤務時間帯）</t>
    <rPh sb="4" eb="6">
      <t>キゴウ</t>
    </rPh>
    <rPh sb="6" eb="7">
      <t>ヒョウ</t>
    </rPh>
    <rPh sb="8" eb="10">
      <t>キンム</t>
    </rPh>
    <rPh sb="10" eb="13">
      <t>ジカンタイ</t>
    </rPh>
    <phoneticPr fontId="1"/>
  </si>
  <si>
    <t>≪要 提出≫</t>
    <rPh sb="1" eb="2">
      <t>ヨウ</t>
    </rPh>
    <rPh sb="3" eb="5">
      <t>テイシュツ</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</si>
  <si>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</si>
  <si>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</si>
  <si>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</si>
  <si>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</si>
  <si>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社会福祉主事（3年以上従事）</t>
    <rPh sb="0" eb="2">
      <t>シャカイ</t>
    </rPh>
    <rPh sb="2" eb="4">
      <t>フクシ</t>
    </rPh>
    <rPh sb="4" eb="6">
      <t>シュジ</t>
    </rPh>
    <rPh sb="8" eb="9">
      <t>ネン</t>
    </rPh>
    <rPh sb="9" eb="11">
      <t>イジョウ</t>
    </rPh>
    <rPh sb="11" eb="13">
      <t>ジュウジ</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</si>
  <si>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</si>
  <si>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(6)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</si>
  <si>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</si>
  <si>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</si>
  <si>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</si>
  <si>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xml:space="preserve"> 　　 ※入力することができる時間数は、当該事業所において常勤の従業者が勤務すべき勤務時間数を上限とします。</t>
    <rPh sb="5" eb="7">
      <t>ニュウリョク</t>
    </rPh>
    <rPh sb="15" eb="17">
      <t>ジカン</t>
    </rPh>
    <rPh sb="17" eb="18">
      <t>スウ</t>
    </rPh>
    <rPh sb="20" eb="22">
      <t>トウガイ</t>
    </rPh>
    <rPh sb="22" eb="25">
      <t>ジギョウショ</t>
    </rPh>
    <rPh sb="29" eb="31">
      <t>ジョウキン</t>
    </rPh>
    <rPh sb="32" eb="35">
      <t>ジュウギョウシャ</t>
    </rPh>
    <rPh sb="36" eb="38">
      <t>キンム</t>
    </rPh>
    <rPh sb="41" eb="43">
      <t>キンム</t>
    </rPh>
    <rPh sb="43" eb="45">
      <t>ジカン</t>
    </rPh>
    <rPh sb="45" eb="46">
      <t>スウ</t>
    </rPh>
    <rPh sb="47" eb="49">
      <t>ジョウゲン</t>
    </rPh>
    <phoneticPr fontId="1"/>
  </si>
  <si>
    <t>(4) 
職種</t>
  </si>
  <si>
    <t>(5)
勤務
形態</t>
  </si>
  <si>
    <t>(7) 氏　名</t>
  </si>
  <si>
    <t>(8) 勤 務 時 間 数</t>
    <rPh sb="4" eb="5">
      <t>ツトム</t>
    </rPh>
    <rPh sb="6" eb="7">
      <t>ツトム</t>
    </rPh>
    <rPh sb="8" eb="9">
      <t>トキ</t>
    </rPh>
    <rPh sb="10" eb="11">
      <t>アイダ</t>
    </rPh>
    <rPh sb="12" eb="13">
      <t>スウ</t>
    </rPh>
    <phoneticPr fontId="1"/>
  </si>
  <si>
    <t>(11) 兼務状況
（兼務先／兼務する職務の内容
／兼務先の勤務時間数）</t>
    <rPh sb="5" eb="7">
      <t>ケンム</t>
    </rPh>
    <rPh sb="7" eb="9">
      <t>ジョウキョウ</t>
    </rPh>
    <rPh sb="11" eb="13">
      <t>ケンム</t>
    </rPh>
    <rPh sb="13" eb="14">
      <t>サキ</t>
    </rPh>
    <rPh sb="15" eb="17">
      <t>ケンム</t>
    </rPh>
    <rPh sb="19" eb="21">
      <t>ショクム</t>
    </rPh>
    <rPh sb="22" eb="24">
      <t>ナイヨウ</t>
    </rPh>
    <rPh sb="26" eb="28">
      <t>ケンム</t>
    </rPh>
    <rPh sb="28" eb="29">
      <t>サキ</t>
    </rPh>
    <rPh sb="30" eb="32">
      <t>キンム</t>
    </rPh>
    <rPh sb="32" eb="34">
      <t>ジカン</t>
    </rPh>
    <rPh sb="34" eb="35">
      <t>スウ</t>
    </rPh>
    <phoneticPr fontId="19"/>
  </si>
  <si>
    <r>
      <t xml:space="preserve">(10)
</t>
    </r>
    <r>
      <rPr>
        <sz val="11"/>
        <color auto="1"/>
        <rFont val="HGSｺﾞｼｯｸM"/>
      </rPr>
      <t>週平均
勤務時間数</t>
    </r>
    <rPh sb="6" eb="8">
      <t>ヘイキン</t>
    </rPh>
    <rPh sb="9" eb="11">
      <t>キンム</t>
    </rPh>
    <rPh sb="11" eb="13">
      <t>ジカン</t>
    </rPh>
    <rPh sb="13" eb="14">
      <t>スウ</t>
    </rPh>
    <phoneticPr fontId="19"/>
  </si>
  <si>
    <t>資格</t>
    <rPh sb="0" eb="2">
      <t>シカク</t>
    </rPh>
    <phoneticPr fontId="1"/>
  </si>
  <si>
    <t>○○　B子</t>
    <rPh sb="4" eb="5">
      <t>コ</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</si>
  <si>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</si>
  <si>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</si>
  <si>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</si>
  <si>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</si>
  <si>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</si>
  <si>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</si>
  <si>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</si>
  <si>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</si>
  <si>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　(11) 申請する事業所以外の事業所・施設との兼務がある場合は、兼務先の事業所・施設の名称、兼務する職務の内容及び勤務時間数について記入してください。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6" eb="57">
      <t>オヨ</t>
    </rPh>
    <rPh sb="58" eb="60">
      <t>キンム</t>
    </rPh>
    <rPh sb="60" eb="63">
      <t>ジカンスウ</t>
    </rPh>
    <rPh sb="67" eb="69">
      <t>キニュウ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</si>
  <si>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</si>
  <si>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</si>
  <si>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</si>
  <si>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1"/>
  </si>
  <si>
    <t>祝</t>
    <rPh sb="0" eb="1">
      <t>シュク</t>
    </rPh>
    <phoneticPr fontId="1"/>
  </si>
  <si>
    <t xml:space="preserve"> 備考（休業日等）</t>
  </si>
  <si>
    <t xml:space="preserve"> 休業日：12/30～1/3（年末年始）</t>
  </si>
  <si>
    <t>○○　C子</t>
    <rPh sb="4" eb="5">
      <t>コ</t>
    </rPh>
    <phoneticPr fontId="1"/>
  </si>
  <si>
    <t>＋</t>
  </si>
  <si>
    <t>居宅介護支援</t>
    <rPh sb="0" eb="2">
      <t>キョタク</t>
    </rPh>
    <rPh sb="2" eb="4">
      <t>カイゴ</t>
    </rPh>
    <rPh sb="4" eb="6">
      <t>シエン</t>
    </rPh>
    <phoneticPr fontId="1"/>
  </si>
  <si>
    <t>主任介護支援専門員</t>
    <rPh sb="0" eb="2">
      <t>シュニン</t>
    </rPh>
    <rPh sb="2" eb="4">
      <t>カイゴ</t>
    </rPh>
    <rPh sb="4" eb="6">
      <t>シエン</t>
    </rPh>
    <rPh sb="6" eb="9">
      <t>センモンイン</t>
    </rPh>
    <phoneticPr fontId="1"/>
  </si>
  <si>
    <t>介護支援専門員</t>
    <rPh sb="0" eb="2">
      <t>カイゴ</t>
    </rPh>
    <rPh sb="2" eb="4">
      <t>シエン</t>
    </rPh>
    <rPh sb="4" eb="7">
      <t>センモンイン</t>
    </rPh>
    <phoneticPr fontId="1"/>
  </si>
  <si>
    <t>※管理者が介護支援専門員を兼務する場合は、管理者とそれ以外の職種を行を分けて記入してください。</t>
    <rPh sb="1" eb="4">
      <t>カンリシャ</t>
    </rPh>
    <rPh sb="5" eb="7">
      <t>カイゴ</t>
    </rPh>
    <rPh sb="7" eb="9">
      <t>シエン</t>
    </rPh>
    <rPh sb="9" eb="12">
      <t>センモンイン</t>
    </rPh>
    <rPh sb="13" eb="15">
      <t>ケンム</t>
    </rPh>
    <rPh sb="17" eb="19">
      <t>バアイ</t>
    </rPh>
    <rPh sb="21" eb="24">
      <t>カンリシャ</t>
    </rPh>
    <rPh sb="27" eb="29">
      <t>イガイ</t>
    </rPh>
    <rPh sb="30" eb="32">
      <t>ショクシュ</t>
    </rPh>
    <rPh sb="33" eb="34">
      <t>ギョウ</t>
    </rPh>
    <rPh sb="35" eb="36">
      <t>ワ</t>
    </rPh>
    <rPh sb="38" eb="40">
      <t>キニュウ</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</si>
  <si>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9"/>
  </si>
  <si>
    <t>人</t>
    <rPh sb="0" eb="1">
      <t>ニン</t>
    </rPh>
    <phoneticPr fontId="1"/>
  </si>
  <si>
    <t>(4) 利用者数（新規の場合は推定数）</t>
    <rPh sb="4" eb="7">
      <t>リヨウシャ</t>
    </rPh>
    <rPh sb="7" eb="8">
      <t>スウ</t>
    </rPh>
    <rPh sb="9" eb="11">
      <t>シンキ</t>
    </rPh>
    <rPh sb="12" eb="14">
      <t>バアイ</t>
    </rPh>
    <rPh sb="15" eb="18">
      <t>スイテイスウ</t>
    </rPh>
    <phoneticPr fontId="1"/>
  </si>
  <si>
    <t>必要な介護支援専門員の数</t>
    <rPh sb="0" eb="2">
      <t>ヒツヨウ</t>
    </rPh>
    <rPh sb="3" eb="5">
      <t>カイゴ</t>
    </rPh>
    <rPh sb="5" eb="7">
      <t>シエン</t>
    </rPh>
    <rPh sb="7" eb="10">
      <t>センモンイン</t>
    </rPh>
    <rPh sb="11" eb="12">
      <t>カズ</t>
    </rPh>
    <phoneticPr fontId="1"/>
  </si>
  <si>
    <t>介護予防支援担当職員</t>
    <rPh sb="0" eb="2">
      <t>カイゴ</t>
    </rPh>
    <rPh sb="2" eb="4">
      <t>ヨボウ</t>
    </rPh>
    <rPh sb="4" eb="6">
      <t>シエン</t>
    </rPh>
    <rPh sb="6" eb="8">
      <t>タントウ</t>
    </rPh>
    <rPh sb="8" eb="10">
      <t>ショクイン</t>
    </rPh>
    <phoneticPr fontId="1"/>
  </si>
  <si>
    <t>社会福祉士</t>
    <rPh sb="0" eb="2">
      <t>シャカイ</t>
    </rPh>
    <rPh sb="2" eb="5">
      <t>フクシシ</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</si>
  <si>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</si>
  <si>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</si>
  <si>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</si>
  <si>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</si>
  <si>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早退(1)</t>
    <rPh sb="0" eb="2">
      <t>ソウタイ</t>
    </rPh>
    <phoneticPr fontId="1"/>
  </si>
  <si>
    <t>実績で早退者がいた場合に使用</t>
    <rPh sb="0" eb="2">
      <t>ジッセキ</t>
    </rPh>
    <rPh sb="3" eb="6">
      <t>ソウタイシャ</t>
    </rPh>
    <rPh sb="9" eb="11">
      <t>バアイ</t>
    </rPh>
    <rPh sb="12" eb="14">
      <t>シヨウ</t>
    </rPh>
    <phoneticPr fontId="1"/>
  </si>
  <si>
    <t>(12)人員基準の確認（介護支援専門員／居宅介護支援）</t>
    <rPh sb="4" eb="6">
      <t>ジンイン</t>
    </rPh>
    <rPh sb="6" eb="8">
      <t>キジュン</t>
    </rPh>
    <rPh sb="9" eb="11">
      <t>カクニン</t>
    </rPh>
    <rPh sb="12" eb="14">
      <t>カイゴ</t>
    </rPh>
    <rPh sb="14" eb="16">
      <t>シエン</t>
    </rPh>
    <rPh sb="16" eb="19">
      <t>センモンイン</t>
    </rPh>
    <rPh sb="20" eb="22">
      <t>キョタク</t>
    </rPh>
    <rPh sb="22" eb="24">
      <t>カイゴ</t>
    </rPh>
    <rPh sb="24" eb="26">
      <t>シエン</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</si>
  <si>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</si>
  <si>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</si>
  <si>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</si>
  <si>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</si>
  <si>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</si>
  <si>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</si>
  <si>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C列・・・「管理者」</t>
    <rPh sb="2" eb="3">
      <t>レツ</t>
    </rPh>
    <rPh sb="7" eb="10">
      <t>カンリシャ</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</si>
  <si>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</si>
  <si>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</si>
  <si>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実績</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</si>
</sst>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Red]\-#,##0.0"/>
    <numFmt numFmtId="177" formatCode="0.0"/>
    <numFmt numFmtId="178" formatCode="#,##0.0&quot;人&quot;"/>
    <numFmt numFmtId="179" formatCode="#,##0&quot;人&quot;"/>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2"/>
      <color auto="1"/>
      <name val="HGSｺﾞｼｯｸM"/>
      <family val="3"/>
    </font>
    <font>
      <sz val="11"/>
      <color auto="1"/>
      <name val="HGSｺﾞｼｯｸM"/>
      <family val="3"/>
    </font>
    <font>
      <sz val="11"/>
      <color theme="1"/>
      <name val="游ゴシック"/>
      <family val="3"/>
      <scheme val="minor"/>
    </font>
    <font>
      <sz val="14"/>
      <color auto="1"/>
      <name val="HGSｺﾞｼｯｸM"/>
      <family val="3"/>
    </font>
    <font>
      <sz val="10"/>
      <color auto="1"/>
      <name val="HGSｺﾞｼｯｸM"/>
      <family val="3"/>
    </font>
    <font>
      <b/>
      <sz val="10"/>
      <color auto="1"/>
      <name val="HGSｺﾞｼｯｸM"/>
      <family val="3"/>
    </font>
    <font>
      <b/>
      <sz val="14"/>
      <color auto="1"/>
      <name val="HGSｺﾞｼｯｸM"/>
      <family val="3"/>
    </font>
    <font>
      <b/>
      <sz val="11"/>
      <color rgb="FFFF0000"/>
      <name val="游ゴシック"/>
      <family val="3"/>
      <scheme val="minor"/>
    </font>
    <font>
      <sz val="11"/>
      <color rgb="FFFF0000"/>
      <name val="游ゴシック"/>
      <family val="3"/>
      <scheme val="minor"/>
    </font>
    <font>
      <b/>
      <sz val="35"/>
      <color auto="1"/>
      <name val="ＭＳ ゴシック"/>
      <family val="3"/>
    </font>
    <font>
      <b/>
      <sz val="20"/>
      <color auto="1"/>
      <name val="HGSｺﾞｼｯｸM"/>
      <family val="3"/>
    </font>
    <font>
      <b/>
      <sz val="12"/>
      <color rgb="FFFF0000"/>
      <name val="HGSｺﾞｼｯｸM"/>
      <family val="3"/>
    </font>
    <font>
      <sz val="12"/>
      <color auto="1"/>
      <name val="HGSｺﾞｼｯｸE"/>
      <family val="3"/>
    </font>
    <font>
      <sz val="11"/>
      <color auto="1"/>
      <name val="游ゴシック"/>
      <family val="2"/>
      <scheme val="minor"/>
    </font>
    <font>
      <sz val="6"/>
      <color auto="1"/>
      <name val="ＭＳ Ｐゴシック"/>
      <family val="3"/>
    </font>
  </fonts>
  <fills count="6">
    <fill>
      <patternFill patternType="none"/>
    </fill>
    <fill>
      <patternFill patternType="gray125"/>
    </fill>
    <fill>
      <patternFill patternType="solid">
        <fgColor theme="8" tint="0.8"/>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s>
  <borders count="90">
    <border>
      <left/>
      <right/>
      <top/>
      <bottom/>
      <diagonal/>
    </border>
    <border>
      <left style="hair">
        <color auto="1"/>
      </left>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hair">
        <color indexed="64"/>
      </top>
      <bottom/>
      <diagonal/>
    </border>
    <border>
      <left/>
      <right/>
      <top/>
      <bottom style="hair">
        <color auto="1"/>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hair">
        <color auto="1"/>
      </right>
      <top style="hair">
        <color auto="1"/>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auto="1"/>
      </right>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03">
    <xf numFmtId="0" fontId="0" fillId="0" borderId="0" xfId="0">
      <alignment vertical="center"/>
    </xf>
    <xf numFmtId="0" fontId="2" fillId="0" borderId="0" xfId="0" applyFont="1" applyFill="1" applyAlignment="1" applyProtection="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2" fillId="3" borderId="1" xfId="0" applyFont="1" applyFill="1" applyBorder="1" applyAlignment="1" applyProtection="1">
      <alignment horizontal="left" vertical="center"/>
    </xf>
    <xf numFmtId="0" fontId="2" fillId="3" borderId="4" xfId="0" applyFont="1" applyFill="1" applyBorder="1" applyAlignment="1" applyProtection="1">
      <alignment horizontal="left"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3" fillId="0" borderId="0" xfId="0" applyFont="1" applyFill="1" applyAlignment="1" applyProtection="1">
      <alignment horizontal="left" vertical="center"/>
    </xf>
    <xf numFmtId="0" fontId="3" fillId="0" borderId="12" xfId="0" applyFont="1" applyBorder="1" applyAlignment="1" applyProtection="1">
      <alignment horizontal="center" vertical="center"/>
    </xf>
    <xf numFmtId="0" fontId="2" fillId="3" borderId="12" xfId="0" applyFont="1" applyFill="1" applyBorder="1" applyAlignment="1" applyProtection="1">
      <alignment horizontal="left" vertical="center"/>
    </xf>
    <xf numFmtId="0" fontId="2" fillId="3" borderId="13"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2"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4" borderId="17"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5" fillId="0" borderId="0" xfId="0" applyFont="1" applyFill="1" applyAlignment="1" applyProtection="1">
      <alignment vertical="center"/>
    </xf>
    <xf numFmtId="0" fontId="2" fillId="5" borderId="0" xfId="0" applyFont="1" applyFill="1" applyBorder="1" applyAlignment="1" applyProtection="1">
      <alignment horizontal="center" vertical="center" wrapText="1"/>
    </xf>
    <xf numFmtId="0" fontId="2" fillId="0" borderId="0" xfId="0" applyFont="1" applyProtection="1">
      <alignment vertical="center"/>
    </xf>
    <xf numFmtId="0" fontId="4" fillId="0" borderId="0" xfId="0" applyFont="1" applyFill="1" applyAlignment="1" applyProtection="1">
      <alignment horizontal="left" vertical="center"/>
    </xf>
    <xf numFmtId="0" fontId="2" fillId="0" borderId="19"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4" borderId="22" xfId="0" applyFont="1" applyFill="1" applyBorder="1" applyAlignment="1" applyProtection="1">
      <alignment horizontal="center" vertical="center" wrapText="1"/>
    </xf>
    <xf numFmtId="0" fontId="2" fillId="4" borderId="23" xfId="0" applyFont="1" applyFill="1" applyBorder="1" applyAlignment="1" applyProtection="1">
      <alignment horizontal="center" vertical="center" wrapText="1"/>
    </xf>
    <xf numFmtId="0" fontId="2" fillId="0" borderId="0" xfId="0" applyFont="1" applyFill="1" applyBorder="1" applyAlignment="1" applyProtection="1">
      <alignment vertical="center" shrinkToFit="1"/>
    </xf>
    <xf numFmtId="0" fontId="2" fillId="0" borderId="0"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5" borderId="0" xfId="0" applyFont="1" applyFill="1" applyBorder="1" applyAlignment="1" applyProtection="1">
      <alignment horizontal="center" vertical="center" shrinkToFit="1"/>
    </xf>
    <xf numFmtId="0" fontId="2" fillId="0" borderId="0" xfId="0" applyFont="1" applyFill="1" applyBorder="1" applyAlignment="1" applyProtection="1">
      <alignment horizontal="left" vertical="center"/>
    </xf>
    <xf numFmtId="176" fontId="2" fillId="0" borderId="25" xfId="0" applyNumberFormat="1" applyFont="1" applyFill="1" applyBorder="1" applyAlignment="1" applyProtection="1">
      <alignment horizontal="center" vertical="center"/>
    </xf>
    <xf numFmtId="0" fontId="2" fillId="0" borderId="26"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4" borderId="31" xfId="0" applyFont="1" applyFill="1" applyBorder="1" applyAlignment="1" applyProtection="1">
      <alignment horizontal="center" vertical="center" wrapText="1"/>
    </xf>
    <xf numFmtId="0" fontId="2" fillId="4" borderId="30" xfId="0" applyFont="1" applyFill="1" applyBorder="1" applyAlignment="1" applyProtection="1">
      <alignment horizontal="center" vertical="center" wrapText="1"/>
    </xf>
    <xf numFmtId="0" fontId="6" fillId="0" borderId="0" xfId="0" applyFont="1" applyFill="1" applyBorder="1" applyAlignment="1" applyProtection="1">
      <alignment vertical="center" shrinkToFit="1"/>
    </xf>
    <xf numFmtId="0" fontId="2" fillId="4" borderId="19" xfId="0" applyFont="1" applyFill="1" applyBorder="1" applyAlignment="1" applyProtection="1">
      <alignment horizontal="center" vertical="center" wrapText="1"/>
    </xf>
    <xf numFmtId="0" fontId="2" fillId="4" borderId="32" xfId="0" applyFont="1" applyFill="1" applyBorder="1" applyAlignment="1" applyProtection="1">
      <alignment horizontal="center" vertical="center" wrapText="1"/>
    </xf>
    <xf numFmtId="0" fontId="2" fillId="4" borderId="33" xfId="0" applyFont="1" applyFill="1" applyBorder="1" applyAlignment="1" applyProtection="1">
      <alignment horizontal="center" vertical="center" wrapText="1"/>
    </xf>
    <xf numFmtId="0" fontId="2" fillId="0" borderId="25" xfId="0" applyFont="1" applyFill="1" applyBorder="1" applyAlignment="1" applyProtection="1">
      <alignment horizontal="right" vertical="center"/>
    </xf>
    <xf numFmtId="0" fontId="2" fillId="2" borderId="31" xfId="0" applyFont="1" applyFill="1" applyBorder="1" applyAlignment="1" applyProtection="1">
      <alignment horizontal="center" vertical="center" shrinkToFit="1"/>
    </xf>
    <xf numFmtId="0" fontId="2" fillId="4" borderId="31" xfId="0" applyFont="1" applyFill="1" applyBorder="1" applyAlignment="1" applyProtection="1">
      <alignment horizontal="center" vertical="center" shrinkToFit="1"/>
    </xf>
    <xf numFmtId="0" fontId="2" fillId="4" borderId="34" xfId="0" applyFont="1" applyFill="1" applyBorder="1" applyAlignment="1" applyProtection="1">
      <alignment horizontal="center" vertical="center" shrinkToFit="1"/>
    </xf>
    <xf numFmtId="176" fontId="2" fillId="0" borderId="25" xfId="1" applyNumberFormat="1" applyFont="1" applyFill="1" applyBorder="1" applyAlignment="1" applyProtection="1">
      <alignment horizontal="right" vertical="center"/>
    </xf>
    <xf numFmtId="0" fontId="2" fillId="5" borderId="0" xfId="0" applyFont="1" applyFill="1" applyBorder="1" applyAlignment="1" applyProtection="1">
      <alignment horizontal="left" vertical="center" wrapText="1"/>
    </xf>
    <xf numFmtId="0" fontId="4" fillId="0" borderId="0" xfId="0" applyFont="1" applyFill="1" applyAlignment="1" applyProtection="1">
      <alignment horizontal="right" vertical="center"/>
    </xf>
    <xf numFmtId="0" fontId="3" fillId="0" borderId="35" xfId="0" applyFont="1" applyBorder="1" applyAlignment="1" applyProtection="1">
      <alignment horizontal="center" vertical="center"/>
    </xf>
    <xf numFmtId="177" fontId="2" fillId="0" borderId="25" xfId="0" applyNumberFormat="1" applyFont="1" applyFill="1" applyBorder="1" applyAlignment="1" applyProtection="1">
      <alignment horizontal="center" vertical="center"/>
    </xf>
    <xf numFmtId="0" fontId="4"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0" fontId="4" fillId="0" borderId="0" xfId="0" applyFont="1" applyBorder="1" applyProtection="1">
      <alignment vertical="center"/>
    </xf>
    <xf numFmtId="0" fontId="8" fillId="0" borderId="0" xfId="0" applyFont="1" applyBorder="1" applyAlignment="1" applyProtection="1">
      <alignment horizontal="centerContinuous" vertical="center"/>
    </xf>
    <xf numFmtId="20" fontId="3" fillId="3" borderId="25" xfId="0" applyNumberFormat="1" applyFont="1" applyFill="1" applyBorder="1" applyAlignment="1" applyProtection="1">
      <alignment horizontal="center" vertical="center"/>
    </xf>
    <xf numFmtId="0" fontId="2" fillId="3" borderId="0" xfId="0" applyFont="1" applyFill="1" applyBorder="1" applyAlignment="1" applyProtection="1">
      <alignment horizontal="left" vertical="center"/>
    </xf>
    <xf numFmtId="0" fontId="2" fillId="4" borderId="23" xfId="0" applyFont="1" applyFill="1" applyBorder="1" applyAlignment="1" applyProtection="1">
      <alignment horizontal="center" vertical="center" shrinkToFit="1"/>
    </xf>
    <xf numFmtId="0" fontId="2" fillId="3" borderId="25" xfId="0" applyFont="1" applyFill="1" applyBorder="1" applyAlignment="1" applyProtection="1">
      <alignment horizontal="right" vertical="center"/>
    </xf>
    <xf numFmtId="0" fontId="6" fillId="5" borderId="0" xfId="0" applyFont="1" applyFill="1" applyBorder="1" applyAlignment="1" applyProtection="1">
      <alignment vertical="center"/>
    </xf>
    <xf numFmtId="0" fontId="3" fillId="0" borderId="0" xfId="0" applyFont="1" applyBorder="1" applyAlignment="1" applyProtection="1">
      <alignment horizontal="centerContinuous" vertical="center"/>
    </xf>
    <xf numFmtId="0" fontId="2" fillId="3" borderId="26" xfId="0" applyFont="1" applyFill="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2" fillId="3" borderId="3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2" fillId="3" borderId="34" xfId="0" applyFont="1" applyFill="1" applyBorder="1" applyAlignment="1" applyProtection="1">
      <alignment horizontal="center" vertical="center" wrapText="1"/>
    </xf>
    <xf numFmtId="177" fontId="2" fillId="3" borderId="25" xfId="0" applyNumberFormat="1" applyFont="1" applyFill="1" applyBorder="1" applyAlignment="1" applyProtection="1">
      <alignment horizontal="right" vertical="center"/>
    </xf>
    <xf numFmtId="176" fontId="2" fillId="3" borderId="25" xfId="1" applyNumberFormat="1"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9" fillId="5" borderId="0" xfId="0" applyFont="1" applyFill="1" applyBorder="1" applyAlignment="1" applyProtection="1">
      <alignment vertical="center"/>
    </xf>
    <xf numFmtId="178" fontId="2" fillId="5" borderId="25" xfId="0" applyNumberFormat="1" applyFont="1" applyFill="1" applyBorder="1" applyAlignment="1" applyProtection="1">
      <alignment horizontal="center" vertical="center"/>
    </xf>
    <xf numFmtId="0" fontId="2" fillId="0" borderId="37"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3" borderId="37" xfId="0" applyFont="1" applyFill="1" applyBorder="1" applyAlignment="1" applyProtection="1">
      <alignment horizontal="center" vertical="center" wrapText="1"/>
    </xf>
    <xf numFmtId="0" fontId="2" fillId="3" borderId="40" xfId="0" applyFont="1" applyFill="1" applyBorder="1" applyAlignment="1" applyProtection="1">
      <alignment horizontal="center" vertical="center" wrapText="1"/>
    </xf>
    <xf numFmtId="0" fontId="2" fillId="3" borderId="41" xfId="0" applyFont="1" applyFill="1" applyBorder="1" applyAlignment="1" applyProtection="1">
      <alignment horizontal="center" vertical="center" wrapText="1"/>
    </xf>
    <xf numFmtId="0" fontId="2" fillId="3" borderId="42" xfId="0" applyFont="1" applyFill="1" applyBorder="1" applyAlignment="1" applyProtection="1">
      <alignment horizontal="center" vertical="center" wrapText="1"/>
    </xf>
    <xf numFmtId="0" fontId="9" fillId="5" borderId="0" xfId="0" applyFont="1" applyFill="1" applyBorder="1" applyAlignment="1" applyProtection="1">
      <alignment horizontal="center" vertical="center"/>
    </xf>
    <xf numFmtId="0" fontId="2" fillId="0" borderId="43"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0" xfId="0" applyFont="1" applyFill="1" applyBorder="1" applyAlignment="1" applyProtection="1">
      <alignment horizontal="centerContinuous" vertical="center"/>
    </xf>
    <xf numFmtId="0" fontId="2" fillId="3" borderId="31" xfId="0" applyFont="1" applyFill="1" applyBorder="1" applyAlignment="1" applyProtection="1">
      <alignment horizontal="right" vertical="center"/>
    </xf>
    <xf numFmtId="0" fontId="2" fillId="0" borderId="31" xfId="0" applyFont="1" applyFill="1" applyBorder="1" applyAlignment="1" applyProtection="1">
      <alignment horizontal="center" vertical="center"/>
    </xf>
    <xf numFmtId="0" fontId="2" fillId="0" borderId="31" xfId="0" applyFont="1" applyFill="1" applyBorder="1" applyAlignment="1" applyProtection="1">
      <alignment horizontal="right" vertical="center"/>
    </xf>
    <xf numFmtId="0" fontId="2" fillId="0" borderId="47"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3" borderId="23" xfId="0" applyFont="1" applyFill="1" applyBorder="1" applyAlignment="1" applyProtection="1">
      <alignment horizontal="right" vertical="center"/>
    </xf>
    <xf numFmtId="0" fontId="2" fillId="0" borderId="23" xfId="0" applyFont="1" applyFill="1" applyBorder="1" applyAlignment="1" applyProtection="1">
      <alignment horizontal="center" vertical="center"/>
    </xf>
    <xf numFmtId="0" fontId="2" fillId="0" borderId="23" xfId="0" applyFont="1" applyFill="1" applyBorder="1" applyAlignment="1" applyProtection="1">
      <alignment horizontal="right"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right" vertical="center"/>
    </xf>
    <xf numFmtId="0" fontId="2" fillId="0" borderId="50"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wrapText="1"/>
    </xf>
    <xf numFmtId="0" fontId="2" fillId="0" borderId="52" xfId="0" applyFont="1" applyFill="1" applyBorder="1" applyAlignment="1" applyProtection="1">
      <alignment horizontal="center" vertical="center" wrapText="1"/>
    </xf>
    <xf numFmtId="0" fontId="2" fillId="0" borderId="53" xfId="0" applyFont="1" applyFill="1" applyBorder="1" applyAlignment="1" applyProtection="1">
      <alignment horizontal="center" vertical="center" wrapText="1"/>
    </xf>
    <xf numFmtId="0" fontId="2" fillId="0" borderId="54" xfId="0" applyFont="1" applyFill="1" applyBorder="1" applyAlignment="1" applyProtection="1">
      <alignment horizontal="center" vertical="center" wrapText="1"/>
    </xf>
    <xf numFmtId="177" fontId="3" fillId="0" borderId="25" xfId="0" applyNumberFormat="1" applyFont="1" applyBorder="1" applyAlignment="1" applyProtection="1">
      <alignment horizontal="center" vertical="center"/>
    </xf>
    <xf numFmtId="0" fontId="2" fillId="0" borderId="55"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56" xfId="0" applyFont="1" applyFill="1" applyBorder="1" applyAlignment="1" applyProtection="1">
      <alignment horizontal="center" vertical="center"/>
    </xf>
    <xf numFmtId="0" fontId="2" fillId="0" borderId="57" xfId="0" applyNumberFormat="1" applyFont="1" applyFill="1" applyBorder="1" applyAlignment="1" applyProtection="1">
      <alignment horizontal="center" vertical="center" wrapText="1"/>
    </xf>
    <xf numFmtId="0" fontId="5" fillId="2" borderId="58" xfId="0" applyFont="1" applyFill="1" applyBorder="1" applyAlignment="1" applyProtection="1">
      <alignment horizontal="center" vertical="center" shrinkToFit="1"/>
    </xf>
    <xf numFmtId="0" fontId="10" fillId="0" borderId="59" xfId="0" applyFont="1" applyFill="1" applyBorder="1" applyAlignment="1" applyProtection="1">
      <alignment horizontal="center" vertical="center" shrinkToFit="1"/>
    </xf>
    <xf numFmtId="0" fontId="5" fillId="2" borderId="60" xfId="0" applyFont="1" applyFill="1" applyBorder="1" applyAlignment="1" applyProtection="1">
      <alignment horizontal="center" vertical="center" shrinkToFit="1"/>
    </xf>
    <xf numFmtId="0" fontId="10" fillId="0" borderId="11" xfId="0" applyFont="1" applyFill="1" applyBorder="1" applyAlignment="1" applyProtection="1">
      <alignment horizontal="center" vertical="center" wrapText="1"/>
    </xf>
    <xf numFmtId="0" fontId="2" fillId="0" borderId="0" xfId="0" applyFont="1" applyAlignment="1" applyProtection="1">
      <alignment horizontal="centerContinuous" vertical="center"/>
    </xf>
    <xf numFmtId="179" fontId="2" fillId="5" borderId="25" xfId="0" applyNumberFormat="1" applyFont="1" applyFill="1" applyBorder="1" applyAlignment="1" applyProtection="1">
      <alignment horizontal="center" vertical="center"/>
    </xf>
    <xf numFmtId="0" fontId="3" fillId="0" borderId="0" xfId="0" applyFont="1" applyBorder="1" applyProtection="1">
      <alignment vertical="center"/>
    </xf>
    <xf numFmtId="0" fontId="2" fillId="0" borderId="14" xfId="0"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0" fontId="2" fillId="0" borderId="61" xfId="0" applyNumberFormat="1"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shrinkToFit="1"/>
    </xf>
    <xf numFmtId="0" fontId="10" fillId="0" borderId="63" xfId="0" applyFont="1" applyFill="1" applyBorder="1" applyAlignment="1" applyProtection="1">
      <alignment horizontal="center" vertical="center" shrinkToFit="1"/>
    </xf>
    <xf numFmtId="0" fontId="5" fillId="2" borderId="64" xfId="0" applyFont="1" applyFill="1" applyBorder="1" applyAlignment="1" applyProtection="1">
      <alignment horizontal="center" vertical="center" shrinkToFit="1"/>
    </xf>
    <xf numFmtId="0" fontId="10" fillId="0" borderId="18"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3" fillId="0" borderId="0" xfId="0" applyFont="1" applyBorder="1" applyAlignment="1" applyProtection="1">
      <alignment horizontal="left" vertical="center"/>
    </xf>
    <xf numFmtId="0" fontId="2" fillId="3" borderId="35" xfId="0" applyFont="1" applyFill="1" applyBorder="1" applyAlignment="1" applyProtection="1">
      <alignment horizontal="left" vertical="center"/>
    </xf>
    <xf numFmtId="0" fontId="2" fillId="3" borderId="65" xfId="0" applyFont="1" applyFill="1" applyBorder="1" applyAlignment="1" applyProtection="1">
      <alignment horizontal="left" vertical="center"/>
    </xf>
    <xf numFmtId="0" fontId="11" fillId="0" borderId="0" xfId="0" applyFont="1" applyFill="1" applyAlignment="1" applyProtection="1">
      <alignment horizontal="right" vertical="center"/>
    </xf>
    <xf numFmtId="0" fontId="11" fillId="3" borderId="0" xfId="0" applyFont="1" applyFill="1" applyAlignment="1" applyProtection="1">
      <alignment horizontal="center" vertical="center"/>
    </xf>
    <xf numFmtId="0" fontId="11" fillId="5" borderId="0" xfId="0" applyFont="1" applyFill="1" applyAlignment="1" applyProtection="1">
      <alignment horizontal="center" vertical="center"/>
    </xf>
    <xf numFmtId="0" fontId="2" fillId="0" borderId="42" xfId="0" applyFont="1" applyFill="1" applyBorder="1" applyAlignment="1" applyProtection="1">
      <alignment horizontal="center" vertical="center"/>
    </xf>
    <xf numFmtId="0" fontId="2" fillId="0" borderId="66" xfId="0" applyFont="1" applyFill="1" applyBorder="1" applyAlignment="1" applyProtection="1">
      <alignment horizontal="center" vertical="center"/>
    </xf>
    <xf numFmtId="0" fontId="2" fillId="0" borderId="67" xfId="0" applyNumberFormat="1" applyFont="1" applyFill="1" applyBorder="1" applyAlignment="1" applyProtection="1">
      <alignment horizontal="center" vertical="center" wrapText="1"/>
    </xf>
    <xf numFmtId="0" fontId="5" fillId="2" borderId="68" xfId="0" applyFont="1" applyFill="1" applyBorder="1" applyAlignment="1" applyProtection="1">
      <alignment horizontal="center" vertical="center" shrinkToFit="1"/>
    </xf>
    <xf numFmtId="0" fontId="10" fillId="0" borderId="69" xfId="0" applyFont="1" applyFill="1" applyBorder="1" applyAlignment="1" applyProtection="1">
      <alignment horizontal="center" vertical="center" shrinkToFit="1"/>
    </xf>
    <xf numFmtId="0" fontId="5" fillId="2" borderId="70" xfId="0" applyFont="1" applyFill="1" applyBorder="1" applyAlignment="1" applyProtection="1">
      <alignment horizontal="center" vertical="center" shrinkToFit="1"/>
    </xf>
    <xf numFmtId="0" fontId="11" fillId="5" borderId="0" xfId="0" applyFont="1" applyFill="1" applyAlignment="1" applyProtection="1">
      <alignment horizontal="right" vertical="center"/>
    </xf>
    <xf numFmtId="0" fontId="11" fillId="0" borderId="0" xfId="0" applyFont="1" applyFill="1" applyAlignment="1" applyProtection="1">
      <alignment horizontal="center" vertical="center"/>
    </xf>
    <xf numFmtId="0" fontId="2" fillId="0" borderId="0" xfId="0" applyFont="1" applyFill="1" applyBorder="1" applyAlignment="1" applyProtection="1">
      <alignment horizontal="justify" vertical="center" wrapText="1"/>
    </xf>
    <xf numFmtId="0" fontId="11" fillId="0" borderId="0" xfId="0" applyFont="1" applyFill="1" applyAlignment="1" applyProtection="1">
      <alignment vertical="center"/>
    </xf>
    <xf numFmtId="0" fontId="11" fillId="5" borderId="0" xfId="0" applyFont="1" applyFill="1" applyAlignment="1" applyProtection="1">
      <alignment vertical="center"/>
    </xf>
    <xf numFmtId="0" fontId="3" fillId="0" borderId="0" xfId="0" applyFont="1" applyProtection="1">
      <alignment vertical="center"/>
    </xf>
    <xf numFmtId="0" fontId="8" fillId="0" borderId="0" xfId="0" applyFont="1" applyFill="1" applyAlignment="1" applyProtection="1">
      <alignment vertical="center"/>
    </xf>
    <xf numFmtId="0" fontId="11"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3" fillId="0" borderId="0" xfId="0" applyFont="1" applyFill="1" applyAlignment="1" applyProtection="1">
      <alignment horizontal="right" vertical="center"/>
    </xf>
    <xf numFmtId="0" fontId="4" fillId="2" borderId="0" xfId="0" applyFont="1" applyFill="1" applyAlignment="1" applyProtection="1">
      <alignment horizontal="center" vertical="center"/>
    </xf>
    <xf numFmtId="0" fontId="4" fillId="3"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4" fillId="4" borderId="0" xfId="0" applyFont="1" applyFill="1" applyAlignment="1" applyProtection="1">
      <alignment horizontal="center" vertical="center"/>
    </xf>
    <xf numFmtId="0" fontId="3" fillId="2" borderId="25" xfId="0" applyFont="1" applyFill="1" applyBorder="1" applyAlignment="1" applyProtection="1">
      <alignment horizontal="center" vertical="center"/>
    </xf>
    <xf numFmtId="0" fontId="3" fillId="4" borderId="25" xfId="0" applyFont="1" applyFill="1" applyBorder="1" applyAlignment="1" applyProtection="1">
      <alignment horizontal="center" vertical="center"/>
    </xf>
    <xf numFmtId="0" fontId="8" fillId="0" borderId="0" xfId="0" applyFont="1" applyProtection="1">
      <alignment vertical="center"/>
    </xf>
    <xf numFmtId="0" fontId="2" fillId="0" borderId="71" xfId="0" applyFont="1" applyFill="1" applyBorder="1" applyAlignment="1" applyProtection="1">
      <alignment horizontal="center" vertical="center" wrapText="1"/>
    </xf>
    <xf numFmtId="0" fontId="2" fillId="0" borderId="56" xfId="0" applyFont="1" applyFill="1" applyBorder="1" applyAlignment="1" applyProtection="1">
      <alignment horizontal="center" vertical="center" wrapText="1"/>
    </xf>
    <xf numFmtId="0" fontId="2" fillId="0" borderId="72" xfId="0" applyFont="1" applyFill="1" applyBorder="1" applyAlignment="1" applyProtection="1">
      <alignment horizontal="center" vertical="center" wrapText="1"/>
    </xf>
    <xf numFmtId="0" fontId="5" fillId="5" borderId="16" xfId="0" applyFont="1" applyFill="1" applyBorder="1" applyAlignment="1" applyProtection="1">
      <alignment horizontal="center" vertical="center" wrapText="1"/>
    </xf>
    <xf numFmtId="0" fontId="5" fillId="5" borderId="17" xfId="0" applyFont="1" applyFill="1" applyBorder="1" applyAlignment="1" applyProtection="1">
      <alignment horizontal="center" vertical="center" wrapText="1"/>
    </xf>
    <xf numFmtId="0" fontId="5" fillId="5" borderId="11" xfId="0" applyFont="1" applyFill="1" applyBorder="1" applyAlignment="1" applyProtection="1">
      <alignment horizontal="center" vertical="center" wrapText="1"/>
    </xf>
    <xf numFmtId="0" fontId="2" fillId="0" borderId="73" xfId="0" applyFont="1" applyFill="1" applyBorder="1" applyAlignment="1" applyProtection="1">
      <alignment horizontal="center" vertical="center" wrapText="1"/>
    </xf>
    <xf numFmtId="0" fontId="2" fillId="0" borderId="66" xfId="0" applyFont="1" applyFill="1" applyBorder="1" applyAlignment="1" applyProtection="1">
      <alignment horizontal="center" vertical="center" wrapText="1"/>
    </xf>
    <xf numFmtId="0" fontId="2" fillId="0" borderId="74" xfId="0" applyFont="1" applyFill="1" applyBorder="1" applyAlignment="1" applyProtection="1">
      <alignment horizontal="center" vertical="center" wrapText="1"/>
    </xf>
    <xf numFmtId="0" fontId="5" fillId="5" borderId="75" xfId="0" applyFont="1" applyFill="1" applyBorder="1" applyAlignment="1" applyProtection="1">
      <alignment horizontal="center" vertical="center" wrapText="1"/>
    </xf>
    <xf numFmtId="0" fontId="5" fillId="5" borderId="42" xfId="0" applyFont="1" applyFill="1" applyBorder="1" applyAlignment="1" applyProtection="1">
      <alignment horizontal="center" vertical="center" wrapText="1"/>
    </xf>
    <xf numFmtId="0" fontId="5" fillId="5" borderId="54" xfId="0" applyFont="1" applyFill="1" applyBorder="1" applyAlignment="1" applyProtection="1">
      <alignment horizontal="center" vertical="center" wrapText="1"/>
    </xf>
    <xf numFmtId="176" fontId="5" fillId="5" borderId="16" xfId="1" applyNumberFormat="1" applyFont="1" applyFill="1" applyBorder="1" applyAlignment="1" applyProtection="1">
      <alignment horizontal="center" vertical="center" wrapText="1"/>
    </xf>
    <xf numFmtId="176" fontId="5" fillId="5" borderId="17" xfId="1" applyNumberFormat="1" applyFont="1" applyFill="1" applyBorder="1" applyAlignment="1" applyProtection="1">
      <alignment horizontal="center" vertical="center" wrapText="1"/>
    </xf>
    <xf numFmtId="176" fontId="5" fillId="5" borderId="11" xfId="1" applyNumberFormat="1" applyFont="1" applyFill="1" applyBorder="1" applyAlignment="1" applyProtection="1">
      <alignment horizontal="center" vertical="center" wrapText="1"/>
    </xf>
    <xf numFmtId="0" fontId="3" fillId="5" borderId="25" xfId="0" applyNumberFormat="1" applyFont="1" applyFill="1" applyBorder="1" applyAlignment="1" applyProtection="1">
      <alignment horizontal="center" vertical="center"/>
    </xf>
    <xf numFmtId="0" fontId="3" fillId="5" borderId="0" xfId="0" applyNumberFormat="1" applyFont="1" applyFill="1" applyBorder="1" applyAlignment="1" applyProtection="1">
      <alignment horizontal="center" vertical="center"/>
    </xf>
    <xf numFmtId="0" fontId="3" fillId="2" borderId="31" xfId="0" applyNumberFormat="1" applyFont="1" applyFill="1" applyBorder="1" applyAlignment="1" applyProtection="1">
      <alignment horizontal="center" vertical="center"/>
    </xf>
    <xf numFmtId="176" fontId="5" fillId="5" borderId="75" xfId="1" applyNumberFormat="1" applyFont="1" applyFill="1" applyBorder="1" applyAlignment="1" applyProtection="1">
      <alignment horizontal="center" vertical="center" wrapText="1"/>
    </xf>
    <xf numFmtId="176" fontId="5" fillId="5" borderId="42" xfId="1" applyNumberFormat="1" applyFont="1" applyFill="1" applyBorder="1" applyAlignment="1" applyProtection="1">
      <alignment horizontal="center" vertical="center" wrapText="1"/>
    </xf>
    <xf numFmtId="176" fontId="5" fillId="5" borderId="54" xfId="1" applyNumberFormat="1" applyFont="1" applyFill="1" applyBorder="1" applyAlignment="1" applyProtection="1">
      <alignment horizontal="center" vertical="center" wrapText="1"/>
    </xf>
    <xf numFmtId="0" fontId="3" fillId="0" borderId="0" xfId="0" quotePrefix="1" applyFont="1" applyFill="1" applyAlignment="1" applyProtection="1">
      <alignment horizontal="center" vertical="center"/>
    </xf>
    <xf numFmtId="0" fontId="3" fillId="4" borderId="23" xfId="0" applyNumberFormat="1" applyFont="1" applyFill="1" applyBorder="1" applyAlignment="1" applyProtection="1">
      <alignment horizontal="center" vertical="center"/>
    </xf>
    <xf numFmtId="0" fontId="2" fillId="0" borderId="76"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3" borderId="55" xfId="0" applyFont="1" applyFill="1" applyBorder="1" applyAlignment="1" applyProtection="1">
      <alignment horizontal="left" vertical="center" wrapText="1"/>
    </xf>
    <xf numFmtId="0" fontId="2" fillId="3" borderId="77" xfId="0" applyFont="1" applyFill="1" applyBorder="1" applyAlignment="1" applyProtection="1">
      <alignment horizontal="left" vertical="center" wrapText="1"/>
    </xf>
    <xf numFmtId="0" fontId="2" fillId="3" borderId="78" xfId="0" applyFont="1" applyFill="1" applyBorder="1" applyAlignment="1" applyProtection="1">
      <alignment horizontal="left" vertical="center" wrapText="1"/>
    </xf>
    <xf numFmtId="0" fontId="2" fillId="3" borderId="78" xfId="0" applyFont="1" applyFill="1" applyBorder="1" applyAlignment="1" applyProtection="1">
      <alignment horizontal="left" vertical="center"/>
    </xf>
    <xf numFmtId="0" fontId="2" fillId="3" borderId="77" xfId="0" applyFont="1" applyFill="1" applyBorder="1" applyAlignment="1" applyProtection="1">
      <alignment horizontal="left" vertical="center"/>
    </xf>
    <xf numFmtId="0" fontId="2" fillId="3" borderId="79" xfId="0" applyFont="1" applyFill="1" applyBorder="1" applyAlignment="1" applyProtection="1">
      <alignment horizontal="left" vertical="center" wrapText="1"/>
    </xf>
    <xf numFmtId="0" fontId="2" fillId="0" borderId="11" xfId="0" applyFont="1" applyFill="1" applyBorder="1" applyAlignment="1" applyProtection="1">
      <alignment horizontal="center" vertical="center" wrapText="1"/>
    </xf>
    <xf numFmtId="0" fontId="2" fillId="3" borderId="14"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36" xfId="0" applyFont="1" applyFill="1" applyBorder="1" applyAlignment="1" applyProtection="1">
      <alignment horizontal="left" vertical="center" wrapText="1"/>
    </xf>
    <xf numFmtId="0" fontId="2" fillId="3" borderId="36" xfId="0" applyFont="1" applyFill="1" applyBorder="1" applyAlignment="1" applyProtection="1">
      <alignment horizontal="left" vertical="center"/>
    </xf>
    <xf numFmtId="0" fontId="2" fillId="3" borderId="24"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5" fillId="0" borderId="0" xfId="0" applyFont="1" applyFill="1" applyAlignment="1" applyProtection="1">
      <alignment horizontal="left" vertical="center"/>
    </xf>
    <xf numFmtId="0" fontId="2" fillId="0" borderId="0" xfId="0" applyFont="1" applyFill="1" applyAlignment="1" applyProtection="1">
      <alignment horizontal="right" vertical="center"/>
    </xf>
    <xf numFmtId="0" fontId="2" fillId="3" borderId="37" xfId="0" applyFont="1" applyFill="1" applyBorder="1" applyAlignment="1" applyProtection="1">
      <alignment horizontal="left" vertical="center" wrapText="1"/>
    </xf>
    <xf numFmtId="0" fontId="2" fillId="3" borderId="40" xfId="0" applyFont="1" applyFill="1" applyBorder="1" applyAlignment="1" applyProtection="1">
      <alignment horizontal="left" vertical="center" wrapText="1"/>
    </xf>
    <xf numFmtId="0" fontId="2" fillId="3" borderId="41" xfId="0" applyFont="1" applyFill="1" applyBorder="1" applyAlignment="1" applyProtection="1">
      <alignment horizontal="left" vertical="center" wrapText="1"/>
    </xf>
    <xf numFmtId="0" fontId="2" fillId="3" borderId="41" xfId="0" applyFont="1" applyFill="1" applyBorder="1" applyAlignment="1" applyProtection="1">
      <alignment horizontal="left" vertical="center"/>
    </xf>
    <xf numFmtId="0" fontId="2" fillId="3" borderId="40" xfId="0" applyFont="1" applyFill="1" applyBorder="1" applyAlignment="1" applyProtection="1">
      <alignment horizontal="left" vertical="center"/>
    </xf>
    <xf numFmtId="0" fontId="2" fillId="3" borderId="38" xfId="0" applyFont="1" applyFill="1" applyBorder="1" applyAlignment="1" applyProtection="1">
      <alignment horizontal="left" vertical="center" wrapText="1"/>
    </xf>
    <xf numFmtId="0" fontId="0" fillId="5" borderId="0" xfId="0" applyFill="1" applyProtection="1">
      <alignment vertical="center"/>
    </xf>
    <xf numFmtId="0" fontId="0" fillId="5" borderId="0" xfId="0" applyFill="1" applyAlignment="1" applyProtection="1">
      <alignment horizontal="center" vertical="center"/>
    </xf>
    <xf numFmtId="0" fontId="12" fillId="5" borderId="0" xfId="0" applyFont="1" applyFill="1" applyAlignment="1" applyProtection="1">
      <alignment horizontal="left" vertical="center"/>
    </xf>
    <xf numFmtId="0" fontId="0" fillId="5" borderId="0" xfId="0" applyFill="1" applyAlignment="1" applyProtection="1">
      <alignment horizontal="left" vertical="center"/>
    </xf>
    <xf numFmtId="0" fontId="0" fillId="3" borderId="25" xfId="0" applyFill="1" applyBorder="1" applyAlignment="1" applyProtection="1">
      <alignment horizontal="center" vertical="center"/>
    </xf>
    <xf numFmtId="0" fontId="13" fillId="5" borderId="0" xfId="0" applyFont="1" applyFill="1" applyProtection="1">
      <alignment vertical="center"/>
    </xf>
    <xf numFmtId="20" fontId="0" fillId="3" borderId="25" xfId="0" applyNumberFormat="1" applyFill="1" applyBorder="1" applyAlignment="1" applyProtection="1">
      <alignment horizontal="center" vertical="center"/>
    </xf>
    <xf numFmtId="20" fontId="0" fillId="5" borderId="25" xfId="0" applyNumberFormat="1" applyFill="1" applyBorder="1" applyAlignment="1" applyProtection="1">
      <alignment horizontal="center" vertical="center"/>
    </xf>
    <xf numFmtId="0" fontId="0" fillId="5" borderId="0" xfId="0" applyFill="1" applyAlignment="1" applyProtection="1">
      <alignment horizontal="right" vertical="center"/>
    </xf>
    <xf numFmtId="0" fontId="13" fillId="5" borderId="0" xfId="0" applyFont="1" applyFill="1" applyAlignment="1" applyProtection="1">
      <alignment horizontal="left" vertical="center"/>
    </xf>
    <xf numFmtId="0" fontId="0" fillId="5" borderId="25" xfId="0" applyFill="1" applyBorder="1" applyAlignment="1" applyProtection="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14" fillId="0" borderId="0" xfId="0" applyFont="1" applyFill="1" applyAlignment="1">
      <alignment horizontal="left" vertical="top"/>
    </xf>
    <xf numFmtId="0" fontId="2" fillId="0" borderId="0" xfId="0" applyFont="1" applyFill="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12" xfId="0" applyFont="1" applyBorder="1" applyAlignment="1">
      <alignment horizontal="center" vertical="center"/>
    </xf>
    <xf numFmtId="0" fontId="2" fillId="3" borderId="12" xfId="0" applyFont="1" applyFill="1" applyBorder="1" applyAlignment="1" applyProtection="1">
      <alignment horizontal="left" vertical="center"/>
      <protection locked="0"/>
    </xf>
    <xf numFmtId="0" fontId="2" fillId="3" borderId="13" xfId="0" applyFont="1" applyFill="1" applyBorder="1" applyAlignment="1" applyProtection="1">
      <alignment horizontal="left" vertical="center"/>
      <protection locked="0"/>
    </xf>
    <xf numFmtId="0" fontId="2" fillId="0" borderId="0" xfId="0" applyFont="1" applyFill="1" applyAlignment="1">
      <alignment horizontal="left" vertical="center"/>
    </xf>
    <xf numFmtId="0" fontId="2"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6"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4" borderId="80" xfId="0" applyFont="1" applyFill="1" applyBorder="1" applyAlignment="1" applyProtection="1">
      <alignment horizontal="center" vertical="center" wrapText="1"/>
      <protection locked="0"/>
    </xf>
    <xf numFmtId="0" fontId="2" fillId="0" borderId="18" xfId="0" applyFont="1" applyFill="1" applyBorder="1" applyAlignment="1">
      <alignment horizontal="center" vertical="center" wrapText="1"/>
    </xf>
    <xf numFmtId="0" fontId="5" fillId="0" borderId="0" xfId="0" applyFont="1" applyFill="1" applyAlignment="1">
      <alignment vertical="center"/>
    </xf>
    <xf numFmtId="0" fontId="2" fillId="5" borderId="0" xfId="0" applyFont="1" applyFill="1" applyBorder="1" applyAlignment="1" applyProtection="1">
      <alignment horizontal="center" vertical="center" wrapText="1"/>
      <protection locked="0"/>
    </xf>
    <xf numFmtId="0" fontId="2" fillId="0" borderId="0" xfId="0" applyFont="1">
      <alignment vertical="center"/>
    </xf>
    <xf numFmtId="0" fontId="4" fillId="0" borderId="0" xfId="0" applyFont="1" applyFill="1" applyAlignment="1">
      <alignment horizontal="left"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4" borderId="22"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wrapText="1"/>
      <protection locked="0"/>
    </xf>
    <xf numFmtId="0" fontId="2" fillId="4" borderId="81" xfId="0" applyFont="1" applyFill="1" applyBorder="1" applyAlignment="1" applyProtection="1">
      <alignment horizontal="center" vertical="center" wrapText="1"/>
      <protection locked="0"/>
    </xf>
    <xf numFmtId="0" fontId="2" fillId="0" borderId="0" xfId="0" applyFont="1" applyFill="1" applyBorder="1" applyAlignment="1">
      <alignment vertical="center" shrinkToFit="1"/>
    </xf>
    <xf numFmtId="0" fontId="2" fillId="0" borderId="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5" borderId="0" xfId="0" applyFont="1" applyFill="1" applyBorder="1" applyAlignment="1" applyProtection="1">
      <alignment horizontal="center" vertical="center" shrinkToFit="1"/>
      <protection locked="0"/>
    </xf>
    <xf numFmtId="0" fontId="2" fillId="0" borderId="0" xfId="0" applyFont="1" applyFill="1" applyBorder="1" applyAlignment="1">
      <alignment horizontal="left" vertical="center"/>
    </xf>
    <xf numFmtId="176" fontId="2" fillId="0" borderId="25" xfId="0" applyNumberFormat="1"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2" borderId="26" xfId="0" applyFont="1" applyFill="1" applyBorder="1" applyAlignment="1" applyProtection="1">
      <alignment horizontal="center" vertical="center" wrapText="1"/>
      <protection locked="0"/>
    </xf>
    <xf numFmtId="0" fontId="2" fillId="4" borderId="29"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protection locked="0"/>
    </xf>
    <xf numFmtId="0" fontId="6" fillId="0" borderId="0" xfId="0" applyFont="1" applyFill="1" applyBorder="1" applyAlignment="1">
      <alignment vertical="center" shrinkToFit="1"/>
    </xf>
    <xf numFmtId="0" fontId="2" fillId="4" borderId="19"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2" fillId="4" borderId="33" xfId="0" applyFont="1" applyFill="1" applyBorder="1" applyAlignment="1" applyProtection="1">
      <alignment horizontal="center" vertical="center" wrapText="1"/>
      <protection locked="0"/>
    </xf>
    <xf numFmtId="0" fontId="2" fillId="0" borderId="25" xfId="0" applyFont="1" applyFill="1" applyBorder="1" applyAlignment="1">
      <alignment horizontal="right" vertical="center"/>
    </xf>
    <xf numFmtId="0" fontId="2" fillId="2" borderId="31" xfId="0" applyFont="1" applyFill="1" applyBorder="1" applyAlignment="1" applyProtection="1">
      <alignment horizontal="center" vertical="center" shrinkToFit="1"/>
      <protection locked="0"/>
    </xf>
    <xf numFmtId="0" fontId="2" fillId="4" borderId="31" xfId="0" applyFont="1" applyFill="1" applyBorder="1" applyAlignment="1" applyProtection="1">
      <alignment horizontal="center" vertical="center" shrinkToFit="1"/>
      <protection locked="0"/>
    </xf>
    <xf numFmtId="0" fontId="2" fillId="4" borderId="34" xfId="0" applyFont="1" applyFill="1" applyBorder="1" applyAlignment="1" applyProtection="1">
      <alignment horizontal="center" vertical="center" shrinkToFit="1"/>
      <protection locked="0"/>
    </xf>
    <xf numFmtId="176" fontId="2" fillId="0" borderId="25" xfId="1" applyNumberFormat="1" applyFont="1" applyFill="1" applyBorder="1" applyAlignment="1">
      <alignment horizontal="right" vertical="center"/>
    </xf>
    <xf numFmtId="0" fontId="2" fillId="5" borderId="0" xfId="0" applyFont="1" applyFill="1" applyBorder="1" applyAlignment="1" applyProtection="1">
      <alignment horizontal="left" vertical="center" wrapText="1"/>
      <protection locked="0"/>
    </xf>
    <xf numFmtId="0" fontId="4" fillId="0" borderId="0" xfId="0" applyFont="1" applyFill="1" applyAlignment="1">
      <alignment horizontal="right" vertical="center"/>
    </xf>
    <xf numFmtId="0" fontId="3" fillId="0" borderId="35" xfId="0" applyFont="1" applyBorder="1" applyAlignment="1">
      <alignment horizontal="center" vertical="center"/>
    </xf>
    <xf numFmtId="177" fontId="2" fillId="0" borderId="25" xfId="0" applyNumberFormat="1" applyFont="1" applyFill="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horizontal="center" vertical="center"/>
    </xf>
    <xf numFmtId="0" fontId="4" fillId="0" borderId="0" xfId="0" applyFont="1" applyBorder="1">
      <alignment vertical="center"/>
    </xf>
    <xf numFmtId="0" fontId="8" fillId="0" borderId="0" xfId="0" applyFont="1" applyBorder="1" applyAlignment="1">
      <alignment horizontal="centerContinuous" vertical="center"/>
    </xf>
    <xf numFmtId="20" fontId="3" fillId="3" borderId="25" xfId="0" applyNumberFormat="1"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protection locked="0"/>
    </xf>
    <xf numFmtId="0" fontId="2" fillId="4" borderId="23" xfId="0" applyFont="1" applyFill="1" applyBorder="1" applyAlignment="1" applyProtection="1">
      <alignment horizontal="center" vertical="center" shrinkToFit="1"/>
      <protection locked="0"/>
    </xf>
    <xf numFmtId="0" fontId="2" fillId="3" borderId="25" xfId="0" applyFont="1" applyFill="1" applyBorder="1" applyAlignment="1" applyProtection="1">
      <alignment horizontal="right" vertical="center"/>
      <protection locked="0"/>
    </xf>
    <xf numFmtId="0" fontId="6" fillId="5" borderId="0" xfId="0" applyFont="1" applyFill="1" applyBorder="1" applyAlignment="1">
      <alignment vertical="center"/>
    </xf>
    <xf numFmtId="0" fontId="3" fillId="0" borderId="0" xfId="0" applyFont="1" applyBorder="1" applyAlignment="1">
      <alignment horizontal="centerContinuous" vertical="center"/>
    </xf>
    <xf numFmtId="0" fontId="2" fillId="3" borderId="26"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30" xfId="0" applyFont="1" applyFill="1" applyBorder="1" applyAlignment="1" applyProtection="1">
      <alignment horizontal="center" vertical="center" wrapText="1"/>
      <protection locked="0"/>
    </xf>
    <xf numFmtId="0" fontId="2" fillId="3" borderId="31"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177" fontId="2" fillId="3" borderId="25" xfId="0" applyNumberFormat="1" applyFont="1" applyFill="1" applyBorder="1" applyAlignment="1" applyProtection="1">
      <alignment horizontal="right" vertical="center"/>
      <protection locked="0"/>
    </xf>
    <xf numFmtId="176" fontId="2" fillId="3" borderId="25" xfId="1" applyNumberFormat="1" applyFont="1" applyFill="1" applyBorder="1" applyAlignment="1" applyProtection="1">
      <alignment horizontal="right" vertical="center"/>
      <protection locked="0"/>
    </xf>
    <xf numFmtId="0" fontId="2" fillId="0" borderId="0" xfId="0" applyFont="1" applyFill="1" applyBorder="1" applyAlignment="1">
      <alignment horizontal="right" vertical="center"/>
    </xf>
    <xf numFmtId="0" fontId="9" fillId="5" borderId="0" xfId="0" applyFont="1" applyFill="1" applyBorder="1" applyAlignment="1">
      <alignment vertical="center"/>
    </xf>
    <xf numFmtId="178" fontId="2" fillId="5" borderId="25" xfId="0" applyNumberFormat="1" applyFont="1" applyFill="1" applyBorder="1" applyAlignment="1">
      <alignment horizontal="center" vertical="center"/>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3" borderId="37" xfId="0" applyFont="1" applyFill="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xf numFmtId="0" fontId="2" fillId="3" borderId="41" xfId="0"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protection locked="0"/>
    </xf>
    <xf numFmtId="0" fontId="9" fillId="5" borderId="0" xfId="0" applyFont="1" applyFill="1" applyBorder="1" applyAlignment="1">
      <alignment horizontal="center" vertical="center"/>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0" xfId="0" applyFont="1" applyFill="1" applyBorder="1" applyAlignment="1">
      <alignment horizontal="centerContinuous" vertical="center"/>
    </xf>
    <xf numFmtId="0" fontId="2" fillId="3" borderId="31" xfId="0" applyFont="1" applyFill="1" applyBorder="1" applyAlignment="1" applyProtection="1">
      <alignment horizontal="right" vertical="center"/>
      <protection locked="0"/>
    </xf>
    <xf numFmtId="0" fontId="2" fillId="0" borderId="31" xfId="0" applyFont="1" applyFill="1" applyBorder="1" applyAlignment="1">
      <alignment horizontal="center" vertical="center"/>
    </xf>
    <xf numFmtId="0" fontId="2" fillId="0" borderId="31" xfId="0" applyFont="1" applyFill="1" applyBorder="1" applyAlignment="1">
      <alignment horizontal="right" vertical="center"/>
    </xf>
    <xf numFmtId="0" fontId="2" fillId="5" borderId="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3" borderId="23" xfId="0" applyFont="1" applyFill="1" applyBorder="1" applyAlignment="1" applyProtection="1">
      <alignment horizontal="right" vertical="center"/>
      <protection locked="0"/>
    </xf>
    <xf numFmtId="0" fontId="2" fillId="0" borderId="23" xfId="0" applyFont="1" applyFill="1" applyBorder="1" applyAlignment="1">
      <alignment horizontal="center" vertical="center"/>
    </xf>
    <xf numFmtId="0" fontId="2" fillId="0" borderId="23" xfId="0" applyFont="1" applyFill="1" applyBorder="1" applyAlignment="1">
      <alignment horizontal="right" vertical="center"/>
    </xf>
    <xf numFmtId="0" fontId="4" fillId="0" borderId="0" xfId="0" applyFont="1" applyBorder="1" applyAlignment="1">
      <alignment horizontal="center" vertical="center"/>
    </xf>
    <xf numFmtId="0" fontId="3" fillId="0" borderId="0" xfId="0" applyFont="1" applyBorder="1" applyAlignment="1">
      <alignment horizontal="right" vertical="center"/>
    </xf>
    <xf numFmtId="0" fontId="2"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54" xfId="0" applyFont="1" applyFill="1" applyBorder="1" applyAlignment="1">
      <alignment horizontal="center" vertical="center" wrapText="1"/>
    </xf>
    <xf numFmtId="177" fontId="3" fillId="0" borderId="25" xfId="0" applyNumberFormat="1" applyFont="1" applyBorder="1" applyAlignment="1">
      <alignment horizontal="center" vertical="center"/>
    </xf>
    <xf numFmtId="0" fontId="2" fillId="0" borderId="5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NumberFormat="1" applyFont="1" applyFill="1" applyBorder="1" applyAlignment="1">
      <alignment horizontal="center" vertical="center" wrapText="1"/>
    </xf>
    <xf numFmtId="0" fontId="2" fillId="2" borderId="58" xfId="0" applyFont="1" applyFill="1" applyBorder="1" applyAlignment="1" applyProtection="1">
      <alignment horizontal="center" vertical="center" shrinkToFit="1"/>
      <protection locked="0"/>
    </xf>
    <xf numFmtId="0" fontId="9" fillId="0" borderId="59" xfId="0" applyFont="1" applyFill="1" applyBorder="1" applyAlignment="1">
      <alignment horizontal="center" vertical="center" shrinkToFit="1"/>
    </xf>
    <xf numFmtId="0" fontId="2" fillId="2" borderId="60" xfId="0" applyFont="1" applyFill="1" applyBorder="1" applyAlignment="1" applyProtection="1">
      <alignment horizontal="center" vertical="center" shrinkToFit="1"/>
      <protection locked="0"/>
    </xf>
    <xf numFmtId="0" fontId="10" fillId="0" borderId="11" xfId="0" applyFont="1" applyFill="1" applyBorder="1" applyAlignment="1">
      <alignment horizontal="center" vertical="center" wrapText="1"/>
    </xf>
    <xf numFmtId="0" fontId="2" fillId="0" borderId="0" xfId="0" applyFont="1" applyAlignment="1">
      <alignment horizontal="centerContinuous" vertical="center"/>
    </xf>
    <xf numFmtId="179" fontId="2" fillId="5" borderId="25" xfId="0" applyNumberFormat="1" applyFont="1" applyFill="1" applyBorder="1" applyAlignment="1">
      <alignment horizontal="center" vertical="center"/>
    </xf>
    <xf numFmtId="0" fontId="3" fillId="0" borderId="0" xfId="0" applyFont="1" applyBorder="1">
      <alignment vertical="center"/>
    </xf>
    <xf numFmtId="0" fontId="2" fillId="0" borderId="14"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1" xfId="0" applyNumberFormat="1" applyFont="1" applyFill="1" applyBorder="1" applyAlignment="1">
      <alignment horizontal="center" vertical="center" wrapText="1"/>
    </xf>
    <xf numFmtId="0" fontId="2" fillId="2" borderId="62" xfId="0" applyFont="1" applyFill="1" applyBorder="1" applyAlignment="1" applyProtection="1">
      <alignment horizontal="center" vertical="center" shrinkToFit="1"/>
      <protection locked="0"/>
    </xf>
    <xf numFmtId="0" fontId="9" fillId="0" borderId="63" xfId="0" applyFont="1" applyFill="1" applyBorder="1" applyAlignment="1">
      <alignment horizontal="center" vertical="center" shrinkToFit="1"/>
    </xf>
    <xf numFmtId="0" fontId="2" fillId="2" borderId="64" xfId="0" applyFont="1" applyFill="1" applyBorder="1" applyAlignment="1" applyProtection="1">
      <alignment horizontal="center" vertical="center" shrinkToFit="1"/>
      <protection locked="0"/>
    </xf>
    <xf numFmtId="0" fontId="10" fillId="0" borderId="18"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Border="1" applyAlignment="1">
      <alignment horizontal="left" vertical="center"/>
    </xf>
    <xf numFmtId="0" fontId="2" fillId="3" borderId="35" xfId="0" applyFont="1" applyFill="1" applyBorder="1" applyAlignment="1" applyProtection="1">
      <alignment horizontal="left" vertical="center"/>
      <protection locked="0"/>
    </xf>
    <xf numFmtId="0" fontId="2" fillId="3" borderId="65" xfId="0" applyFont="1" applyFill="1" applyBorder="1" applyAlignment="1" applyProtection="1">
      <alignment horizontal="left" vertical="center"/>
      <protection locked="0"/>
    </xf>
    <xf numFmtId="0" fontId="3" fillId="0" borderId="0" xfId="0" applyFont="1">
      <alignment vertical="center"/>
    </xf>
    <xf numFmtId="0" fontId="8" fillId="0" borderId="0" xfId="0" applyFont="1" applyFill="1" applyAlignment="1">
      <alignment vertical="center"/>
    </xf>
    <xf numFmtId="0" fontId="2" fillId="0" borderId="42"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7" xfId="0" applyNumberFormat="1" applyFont="1" applyFill="1" applyBorder="1" applyAlignment="1">
      <alignment horizontal="center" vertical="center" wrapText="1"/>
    </xf>
    <xf numFmtId="0" fontId="2" fillId="2" borderId="68" xfId="0" applyFont="1" applyFill="1" applyBorder="1" applyAlignment="1" applyProtection="1">
      <alignment horizontal="center" vertical="center" shrinkToFit="1"/>
      <protection locked="0"/>
    </xf>
    <xf numFmtId="0" fontId="9" fillId="0" borderId="69" xfId="0" applyFont="1" applyFill="1" applyBorder="1" applyAlignment="1">
      <alignment horizontal="center" vertical="center" shrinkToFit="1"/>
    </xf>
    <xf numFmtId="0" fontId="2" fillId="2" borderId="70"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2" fillId="0" borderId="0" xfId="0" applyFont="1" applyFill="1" applyBorder="1" applyAlignment="1">
      <alignment horizontal="justify" vertical="center" wrapText="1"/>
    </xf>
    <xf numFmtId="0" fontId="8" fillId="0" borderId="0" xfId="0" applyFont="1">
      <alignment vertical="center"/>
    </xf>
    <xf numFmtId="0" fontId="15" fillId="0" borderId="0" xfId="0" applyFont="1" applyFill="1" applyAlignment="1">
      <alignment horizontal="right" vertical="center"/>
    </xf>
    <xf numFmtId="0" fontId="15" fillId="0" borderId="20" xfId="0" applyFont="1" applyFill="1" applyBorder="1" applyAlignment="1">
      <alignment horizontal="right" vertical="center"/>
    </xf>
    <xf numFmtId="0" fontId="15" fillId="3" borderId="30"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8" fillId="0" borderId="0" xfId="0" applyFont="1" applyFill="1" applyAlignment="1">
      <alignment horizontal="left" vertical="center"/>
    </xf>
    <xf numFmtId="0" fontId="15" fillId="3" borderId="33"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3" fillId="0" borderId="0" xfId="0" applyFont="1" applyFill="1" applyAlignment="1">
      <alignment horizontal="right" vertical="center"/>
    </xf>
    <xf numFmtId="0" fontId="11" fillId="0" borderId="0" xfId="0" applyFont="1" applyFill="1" applyAlignment="1">
      <alignment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3" fillId="5" borderId="25" xfId="0" applyNumberFormat="1" applyFont="1" applyFill="1" applyBorder="1" applyAlignment="1">
      <alignment horizontal="center" vertical="center"/>
    </xf>
    <xf numFmtId="0" fontId="11"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3" fillId="5" borderId="0" xfId="0" applyNumberFormat="1"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4" fillId="3" borderId="0" xfId="0" applyFont="1" applyFill="1" applyAlignment="1" applyProtection="1">
      <alignment horizontal="center" vertical="center" shrinkToFit="1"/>
      <protection locked="0"/>
    </xf>
    <xf numFmtId="0" fontId="5" fillId="0" borderId="0" xfId="0" applyFont="1" applyFill="1" applyAlignment="1">
      <alignment horizontal="left" vertical="center"/>
    </xf>
    <xf numFmtId="0" fontId="3" fillId="3" borderId="31" xfId="0" applyNumberFormat="1" applyFont="1" applyFill="1" applyBorder="1" applyAlignment="1" applyProtection="1">
      <alignment horizontal="center" vertical="center"/>
      <protection locked="0"/>
    </xf>
    <xf numFmtId="0" fontId="2" fillId="0" borderId="71"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3" fillId="3" borderId="23" xfId="0" applyNumberFormat="1" applyFont="1" applyFill="1" applyBorder="1" applyAlignment="1" applyProtection="1">
      <alignment horizontal="center" vertical="center"/>
      <protection locked="0"/>
    </xf>
    <xf numFmtId="0" fontId="2" fillId="0" borderId="73"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54" xfId="0" applyFont="1" applyFill="1" applyBorder="1" applyAlignment="1">
      <alignment horizontal="center" vertical="center" wrapText="1"/>
    </xf>
    <xf numFmtId="176" fontId="5" fillId="5" borderId="16" xfId="1" applyNumberFormat="1" applyFont="1" applyFill="1" applyBorder="1" applyAlignment="1">
      <alignment horizontal="center" vertical="center" wrapText="1"/>
    </xf>
    <xf numFmtId="176" fontId="5" fillId="5" borderId="17" xfId="1" applyNumberFormat="1" applyFont="1" applyFill="1" applyBorder="1" applyAlignment="1">
      <alignment horizontal="center" vertical="center" wrapText="1"/>
    </xf>
    <xf numFmtId="176" fontId="5" fillId="5" borderId="11" xfId="1" applyNumberFormat="1" applyFont="1" applyFill="1" applyBorder="1" applyAlignment="1">
      <alignment horizontal="center" vertical="center" wrapText="1"/>
    </xf>
    <xf numFmtId="176" fontId="5" fillId="5" borderId="75" xfId="1" applyNumberFormat="1" applyFont="1" applyFill="1" applyBorder="1" applyAlignment="1">
      <alignment horizontal="center" vertical="center" wrapText="1"/>
    </xf>
    <xf numFmtId="176" fontId="5" fillId="5" borderId="42" xfId="1" applyNumberFormat="1" applyFont="1" applyFill="1" applyBorder="1" applyAlignment="1">
      <alignment horizontal="center" vertical="center" wrapText="1"/>
    </xf>
    <xf numFmtId="176" fontId="5" fillId="5" borderId="54" xfId="1" applyNumberFormat="1" applyFont="1" applyFill="1" applyBorder="1" applyAlignment="1">
      <alignment horizontal="center" vertical="center" wrapText="1"/>
    </xf>
    <xf numFmtId="0" fontId="3" fillId="0" borderId="0" xfId="0" quotePrefix="1" applyFont="1" applyFill="1" applyAlignment="1">
      <alignment horizontal="center" vertical="center"/>
    </xf>
    <xf numFmtId="0" fontId="2" fillId="0" borderId="7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3" borderId="55" xfId="0" applyFont="1" applyFill="1" applyBorder="1" applyAlignment="1" applyProtection="1">
      <alignment horizontal="left" vertical="center" wrapText="1"/>
      <protection locked="0"/>
    </xf>
    <xf numFmtId="0" fontId="2" fillId="3" borderId="77" xfId="0" applyFont="1" applyFill="1" applyBorder="1" applyAlignment="1" applyProtection="1">
      <alignment horizontal="left" vertical="center" wrapText="1"/>
      <protection locked="0"/>
    </xf>
    <xf numFmtId="0" fontId="2" fillId="3" borderId="78" xfId="0" applyFont="1" applyFill="1" applyBorder="1" applyAlignment="1" applyProtection="1">
      <alignment horizontal="left" vertical="center" wrapText="1"/>
      <protection locked="0"/>
    </xf>
    <xf numFmtId="0" fontId="2" fillId="3" borderId="78" xfId="0" applyFont="1" applyFill="1" applyBorder="1" applyAlignment="1" applyProtection="1">
      <alignment horizontal="left" vertical="center"/>
      <protection locked="0"/>
    </xf>
    <xf numFmtId="0" fontId="2" fillId="3" borderId="77" xfId="0" applyFont="1" applyFill="1" applyBorder="1" applyAlignment="1" applyProtection="1">
      <alignment horizontal="left" vertical="center"/>
      <protection locked="0"/>
    </xf>
    <xf numFmtId="0" fontId="2" fillId="3" borderId="79" xfId="0" applyFont="1" applyFill="1" applyBorder="1" applyAlignment="1" applyProtection="1">
      <alignment horizontal="left" vertical="center" wrapText="1"/>
      <protection locked="0"/>
    </xf>
    <xf numFmtId="0" fontId="2" fillId="0" borderId="11" xfId="0" applyFont="1" applyFill="1" applyBorder="1" applyAlignment="1">
      <alignment horizontal="center" vertical="center" wrapText="1"/>
    </xf>
    <xf numFmtId="0" fontId="3" fillId="2" borderId="2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center" wrapText="1"/>
      <protection locked="0"/>
    </xf>
    <xf numFmtId="0" fontId="2" fillId="3" borderId="24"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protection locked="0"/>
    </xf>
    <xf numFmtId="0" fontId="2" fillId="3" borderId="24"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center" vertical="center"/>
      <protection locked="0"/>
    </xf>
    <xf numFmtId="0" fontId="2" fillId="0" borderId="0" xfId="0" applyFont="1" applyFill="1" applyAlignment="1">
      <alignment horizontal="right" vertical="center"/>
    </xf>
    <xf numFmtId="0" fontId="2" fillId="3" borderId="37" xfId="0" applyFont="1" applyFill="1" applyBorder="1" applyAlignment="1" applyProtection="1">
      <alignment horizontal="left" vertical="center" wrapText="1"/>
      <protection locked="0"/>
    </xf>
    <xf numFmtId="0" fontId="2" fillId="3" borderId="40" xfId="0" applyFont="1" applyFill="1" applyBorder="1" applyAlignment="1" applyProtection="1">
      <alignment horizontal="left" vertical="center" wrapText="1"/>
      <protection locked="0"/>
    </xf>
    <xf numFmtId="0" fontId="2" fillId="3" borderId="41" xfId="0" applyFont="1" applyFill="1" applyBorder="1" applyAlignment="1" applyProtection="1">
      <alignment horizontal="left" vertical="center" wrapText="1"/>
      <protection locked="0"/>
    </xf>
    <xf numFmtId="0" fontId="2" fillId="3" borderId="41" xfId="0" applyFont="1" applyFill="1" applyBorder="1" applyAlignment="1" applyProtection="1">
      <alignment horizontal="left" vertical="center"/>
      <protection locked="0"/>
    </xf>
    <xf numFmtId="0" fontId="2" fillId="3" borderId="40" xfId="0" applyFont="1" applyFill="1" applyBorder="1" applyAlignment="1" applyProtection="1">
      <alignment horizontal="left" vertical="center"/>
      <protection locked="0"/>
    </xf>
    <xf numFmtId="0" fontId="2" fillId="3" borderId="38" xfId="0" applyFont="1" applyFill="1" applyBorder="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lignment vertical="center"/>
    </xf>
    <xf numFmtId="0" fontId="0" fillId="3" borderId="25" xfId="0" applyFill="1" applyBorder="1" applyAlignment="1" applyProtection="1">
      <alignment horizontal="center" vertical="center"/>
      <protection locked="0"/>
    </xf>
    <xf numFmtId="0" fontId="13" fillId="5" borderId="0" xfId="0" applyFont="1" applyFill="1">
      <alignment vertical="center"/>
    </xf>
    <xf numFmtId="20" fontId="0" fillId="3" borderId="25" xfId="0" applyNumberFormat="1" applyFill="1" applyBorder="1" applyAlignment="1" applyProtection="1">
      <alignment horizontal="center" vertical="center"/>
      <protection locked="0"/>
    </xf>
    <xf numFmtId="20" fontId="0" fillId="5" borderId="25" xfId="0" applyNumberFormat="1" applyFill="1" applyBorder="1" applyAlignment="1" applyProtection="1">
      <alignment horizontal="center" vertical="center"/>
      <protection locked="0"/>
    </xf>
    <xf numFmtId="0" fontId="13" fillId="5" borderId="0" xfId="0" applyFont="1" applyFill="1" applyAlignment="1">
      <alignment horizontal="left" vertical="center"/>
    </xf>
    <xf numFmtId="0" fontId="0" fillId="5" borderId="25" xfId="0" applyFill="1" applyBorder="1" applyAlignment="1">
      <alignment horizontal="center" vertical="center"/>
    </xf>
    <xf numFmtId="0" fontId="0" fillId="5" borderId="76"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25" xfId="0" applyFill="1" applyBorder="1">
      <alignment vertical="center"/>
    </xf>
    <xf numFmtId="0" fontId="2" fillId="5" borderId="82" xfId="0" applyFont="1" applyFill="1" applyBorder="1" applyAlignment="1">
      <alignment horizontal="center" vertical="center"/>
    </xf>
    <xf numFmtId="0" fontId="2" fillId="5" borderId="71" xfId="0" applyFont="1" applyFill="1" applyBorder="1">
      <alignment vertical="center"/>
    </xf>
    <xf numFmtId="0" fontId="2" fillId="5" borderId="56" xfId="0" applyFont="1" applyFill="1" applyBorder="1">
      <alignment vertical="center"/>
    </xf>
    <xf numFmtId="0" fontId="2" fillId="5" borderId="57" xfId="0" applyFont="1" applyFill="1" applyBorder="1">
      <alignment vertical="center"/>
    </xf>
    <xf numFmtId="0" fontId="2" fillId="5" borderId="83" xfId="0" applyFont="1" applyFill="1" applyBorder="1" applyAlignment="1">
      <alignment horizontal="center" vertical="center"/>
    </xf>
    <xf numFmtId="0" fontId="2" fillId="5" borderId="84" xfId="0" applyFont="1" applyFill="1" applyBorder="1">
      <alignment vertical="center"/>
    </xf>
    <xf numFmtId="0" fontId="2" fillId="5" borderId="85" xfId="0" applyFont="1" applyFill="1" applyBorder="1">
      <alignment vertical="center"/>
    </xf>
    <xf numFmtId="0" fontId="2" fillId="5" borderId="25" xfId="0" applyFont="1" applyFill="1" applyBorder="1">
      <alignment vertical="center"/>
    </xf>
    <xf numFmtId="0" fontId="2" fillId="5" borderId="61" xfId="0" applyFont="1" applyFill="1" applyBorder="1">
      <alignment vertical="center"/>
    </xf>
    <xf numFmtId="0" fontId="2" fillId="5" borderId="86" xfId="0" applyFont="1" applyFill="1" applyBorder="1" applyAlignment="1">
      <alignment horizontal="center" vertical="center"/>
    </xf>
    <xf numFmtId="0" fontId="2" fillId="5" borderId="87" xfId="0" applyFont="1" applyFill="1" applyBorder="1">
      <alignment vertical="center"/>
    </xf>
    <xf numFmtId="0" fontId="2" fillId="5" borderId="29" xfId="0" applyFont="1" applyFill="1" applyBorder="1">
      <alignment vertical="center"/>
    </xf>
    <xf numFmtId="0" fontId="2" fillId="5" borderId="31" xfId="0" applyFont="1" applyFill="1" applyBorder="1">
      <alignment vertical="center"/>
    </xf>
    <xf numFmtId="0" fontId="2" fillId="5" borderId="34" xfId="0" applyFont="1" applyFill="1" applyBorder="1">
      <alignment vertical="center"/>
    </xf>
    <xf numFmtId="0" fontId="0" fillId="5" borderId="88" xfId="0" applyFill="1" applyBorder="1">
      <alignment vertical="center"/>
    </xf>
    <xf numFmtId="0" fontId="0" fillId="5" borderId="83" xfId="0" applyFill="1" applyBorder="1" applyAlignment="1">
      <alignment horizontal="center" vertical="center"/>
    </xf>
    <xf numFmtId="0" fontId="0" fillId="5" borderId="84" xfId="0" applyFill="1" applyBorder="1">
      <alignment vertical="center"/>
    </xf>
    <xf numFmtId="0" fontId="0" fillId="5" borderId="61" xfId="0" applyFill="1" applyBorder="1">
      <alignment vertical="center"/>
    </xf>
    <xf numFmtId="0" fontId="0" fillId="5" borderId="89" xfId="0" applyFill="1" applyBorder="1" applyAlignment="1">
      <alignment horizontal="center" vertical="center"/>
    </xf>
    <xf numFmtId="0" fontId="0" fillId="5" borderId="73" xfId="0" applyFill="1" applyBorder="1">
      <alignment vertical="center"/>
    </xf>
    <xf numFmtId="0" fontId="0" fillId="5" borderId="66" xfId="0" applyFill="1" applyBorder="1">
      <alignment vertical="center"/>
    </xf>
    <xf numFmtId="0" fontId="0" fillId="5" borderId="67" xfId="0" applyFill="1" applyBorder="1">
      <alignment vertical="center"/>
    </xf>
    <xf numFmtId="0" fontId="2" fillId="5" borderId="0" xfId="0" applyFont="1" applyFill="1" applyAlignment="1">
      <alignment vertical="center"/>
    </xf>
    <xf numFmtId="0" fontId="11" fillId="5" borderId="0" xfId="0" applyFont="1" applyFill="1" applyAlignment="1">
      <alignment horizontal="left" vertical="center"/>
    </xf>
    <xf numFmtId="0" fontId="2" fillId="5" borderId="0" xfId="0" applyFont="1" applyFill="1" applyAlignment="1">
      <alignment horizontal="left" vertical="center"/>
    </xf>
    <xf numFmtId="0" fontId="2" fillId="3" borderId="25" xfId="0" applyFont="1" applyFill="1" applyBorder="1" applyAlignment="1">
      <alignment horizontal="left" vertical="center"/>
    </xf>
    <xf numFmtId="0" fontId="2" fillId="2" borderId="25" xfId="0" applyFont="1" applyFill="1" applyBorder="1" applyAlignment="1">
      <alignment horizontal="left" vertical="center"/>
    </xf>
    <xf numFmtId="0" fontId="16" fillId="5" borderId="0" xfId="0" applyFont="1" applyFill="1" applyAlignment="1">
      <alignment horizontal="left" vertical="center"/>
    </xf>
    <xf numFmtId="0" fontId="5" fillId="5" borderId="0" xfId="0" applyFont="1" applyFill="1" applyAlignment="1">
      <alignment vertical="center"/>
    </xf>
    <xf numFmtId="0" fontId="2" fillId="5" borderId="0" xfId="0" applyFont="1" applyFill="1" applyAlignment="1">
      <alignment vertical="center" textRotation="90"/>
    </xf>
    <xf numFmtId="0" fontId="2" fillId="5" borderId="25" xfId="0" applyFont="1" applyFill="1" applyBorder="1" applyAlignment="1">
      <alignment horizontal="center" vertical="center"/>
    </xf>
    <xf numFmtId="0" fontId="17" fillId="5" borderId="0" xfId="0" applyFont="1" applyFill="1" applyAlignment="1">
      <alignment horizontal="left" vertical="center"/>
    </xf>
    <xf numFmtId="0" fontId="2" fillId="5" borderId="25" xfId="0" applyFont="1" applyFill="1" applyBorder="1" applyAlignment="1">
      <alignment horizontal="left" vertical="center"/>
    </xf>
    <xf numFmtId="0" fontId="17" fillId="5" borderId="0" xfId="0" applyFont="1" applyFill="1" applyBorder="1" applyAlignment="1">
      <alignment horizontal="left" vertical="center"/>
    </xf>
    <xf numFmtId="0" fontId="17" fillId="5" borderId="0" xfId="0" applyFont="1" applyFill="1" applyBorder="1" applyAlignment="1">
      <alignment vertical="center" shrinkToFit="1"/>
    </xf>
    <xf numFmtId="0" fontId="2" fillId="5" borderId="0" xfId="0" applyFont="1" applyFill="1" applyAlignment="1">
      <alignment vertical="center" wrapText="1"/>
    </xf>
    <xf numFmtId="0" fontId="2" fillId="5" borderId="0" xfId="0" applyFont="1" applyFill="1" applyAlignment="1">
      <alignment horizontal="left" vertical="center" wrapText="1"/>
    </xf>
    <xf numFmtId="0" fontId="2" fillId="5" borderId="0" xfId="0" applyFont="1" applyFill="1" applyBorder="1" applyAlignment="1">
      <alignment horizontal="left" vertical="center" indent="1"/>
    </xf>
    <xf numFmtId="0" fontId="17" fillId="5" borderId="0" xfId="0" applyFont="1" applyFill="1" applyBorder="1" applyAlignment="1">
      <alignment vertical="center"/>
    </xf>
    <xf numFmtId="0" fontId="18" fillId="5" borderId="0" xfId="0" applyFont="1" applyFill="1" applyBorder="1" applyAlignment="1">
      <alignment vertical="center" shrinkToFit="1"/>
    </xf>
  </cellXfs>
  <cellStyles count="2">
    <cellStyle name="標準" xfId="0" builtinId="0"/>
    <cellStyle name="桁区切り" xfId="1" builtinId="6"/>
  </cellStyles>
  <dxfs count="36">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419100</xdr:colOff>
      <xdr:row>47</xdr:row>
      <xdr:rowOff>0</xdr:rowOff>
    </xdr:from>
    <xdr:to xmlns:xdr="http://schemas.openxmlformats.org/drawingml/2006/spreadsheetDrawing">
      <xdr:col>41</xdr:col>
      <xdr:colOff>304800</xdr:colOff>
      <xdr:row>56</xdr:row>
      <xdr:rowOff>215900</xdr:rowOff>
    </xdr:to>
    <xdr:sp macro="" textlink="">
      <xdr:nvSpPr>
        <xdr:cNvPr id="7" name="正方形/長方形 6"/>
        <xdr:cNvSpPr/>
      </xdr:nvSpPr>
      <xdr:spPr>
        <a:xfrm>
          <a:off x="8239125" y="11830050"/>
          <a:ext cx="9315450" cy="2530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a:t>
          </a:r>
          <a:r>
            <a:rPr kumimoji="1" lang="ja-JP" altLang="en-US" sz="1100">
              <a:solidFill>
                <a:sysClr val="windowText" lastClr="000000"/>
              </a:solidFill>
            </a:rPr>
            <a:t>し、</a:t>
          </a:r>
          <a:r>
            <a:rPr kumimoji="1" lang="ja-JP" altLang="en-US" sz="1100">
              <a:solidFill>
                <a:sysClr val="windowText" lastClr="000000"/>
              </a:solidFill>
            </a:rPr>
            <a:t>育児・介護</a:t>
          </a:r>
          <a:r>
            <a:rPr kumimoji="1" lang="ja-JP" altLang="en-US" sz="1100" u="none">
              <a:solidFill>
                <a:sysClr val="windowText" lastClr="000000"/>
              </a:solidFill>
            </a:rPr>
            <a:t>及び治療のための</a:t>
          </a:r>
          <a:r>
            <a:rPr kumimoji="1" lang="ja-JP" altLang="en-US" sz="1100">
              <a:solidFill>
                <a:sysClr val="windowText" lastClr="000000"/>
              </a:solidFill>
            </a:rPr>
            <a:t>所定労働時間の短縮措置</a:t>
          </a:r>
          <a:r>
            <a:rPr kumimoji="1" lang="ja-JP" altLang="en-US" sz="1100">
              <a:solidFill>
                <a:sysClr val="windowText" lastClr="000000"/>
              </a:solidFill>
            </a:rPr>
            <a:t>の対象者（</a:t>
          </a:r>
          <a:r>
            <a:rPr kumimoji="1" lang="ja-JP" altLang="en-US" sz="1100">
              <a:solidFill>
                <a:sysClr val="windowText" lastClr="000000"/>
              </a:solidFill>
            </a:rPr>
            <a:t>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a:t>
          </a:r>
          <a:r>
            <a:rPr kumimoji="1" lang="ja-JP" altLang="en-US" sz="1100">
              <a:solidFill>
                <a:sysClr val="windowText" lastClr="000000"/>
              </a:solidFill>
            </a:rPr>
            <a:t>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a:t>
          </a:r>
          <a:r>
            <a:rPr kumimoji="1" lang="ja-JP" altLang="en-US" sz="1100">
              <a:solidFill>
                <a:sysClr val="windowText" lastClr="000000"/>
              </a:solidFill>
            </a:rPr>
            <a:t>育児・介護</a:t>
          </a:r>
          <a:r>
            <a:rPr kumimoji="1" lang="ja-JP" altLang="en-US" sz="1100" u="none">
              <a:solidFill>
                <a:sysClr val="windowText" lastClr="000000"/>
              </a:solidFill>
            </a:rPr>
            <a:t>及び治療のための</a:t>
          </a:r>
          <a:r>
            <a:rPr kumimoji="1" lang="ja-JP" altLang="en-US" sz="1100">
              <a:solidFill>
                <a:sysClr val="windowText" lastClr="000000"/>
              </a:solidFill>
            </a:rPr>
            <a:t>所定労働時間の短縮措置</a:t>
          </a:r>
          <a:r>
            <a:rPr kumimoji="1" lang="ja-JP" altLang="en-US" sz="1100">
              <a:solidFill>
                <a:sysClr val="windowText" lastClr="000000"/>
              </a:solidFill>
            </a:rPr>
            <a:t>の対象者につい</a:t>
          </a:r>
          <a:r>
            <a:rPr kumimoji="1" lang="ja-JP" altLang="en-US" sz="1100">
              <a:solidFill>
                <a:sysClr val="windowText" lastClr="000000"/>
              </a:solidFill>
            </a:rPr>
            <a:t>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mlns:xdr="http://schemas.openxmlformats.org/drawingml/2006/spreadsheetDrawing">
      <xdr:col>0</xdr:col>
      <xdr:colOff>0</xdr:colOff>
      <xdr:row>1</xdr:row>
      <xdr:rowOff>101600</xdr:rowOff>
    </xdr:from>
    <xdr:to xmlns:xdr="http://schemas.openxmlformats.org/drawingml/2006/spreadsheetDrawing">
      <xdr:col>3</xdr:col>
      <xdr:colOff>279400</xdr:colOff>
      <xdr:row>2</xdr:row>
      <xdr:rowOff>190500</xdr:rowOff>
    </xdr:to>
    <xdr:sp macro="" textlink="">
      <xdr:nvSpPr>
        <xdr:cNvPr id="6" name="正方形/長方形 5"/>
        <xdr:cNvSpPr/>
      </xdr:nvSpPr>
      <xdr:spPr>
        <a:xfrm>
          <a:off x="0" y="3587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133350</xdr:colOff>
      <xdr:row>20</xdr:row>
      <xdr:rowOff>38100</xdr:rowOff>
    </xdr:from>
    <xdr:to xmlns:xdr="http://schemas.openxmlformats.org/drawingml/2006/spreadsheetDrawing">
      <xdr:col>12</xdr:col>
      <xdr:colOff>9525</xdr:colOff>
      <xdr:row>30</xdr:row>
      <xdr:rowOff>208915</xdr:rowOff>
    </xdr:to>
    <xdr:sp macro="" textlink="">
      <xdr:nvSpPr>
        <xdr:cNvPr id="2" name="右中かっこ 1"/>
        <xdr:cNvSpPr/>
      </xdr:nvSpPr>
      <xdr:spPr>
        <a:xfrm>
          <a:off x="8010525" y="4800600"/>
          <a:ext cx="257175" cy="255206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228600</xdr:colOff>
      <xdr:row>23</xdr:row>
      <xdr:rowOff>18415</xdr:rowOff>
    </xdr:from>
    <xdr:to xmlns:xdr="http://schemas.openxmlformats.org/drawingml/2006/spreadsheetDrawing">
      <xdr:col>19</xdr:col>
      <xdr:colOff>104775</xdr:colOff>
      <xdr:row>28</xdr:row>
      <xdr:rowOff>142875</xdr:rowOff>
    </xdr:to>
    <xdr:sp macro="" textlink="">
      <xdr:nvSpPr>
        <xdr:cNvPr id="5" name="正方形/長方形 4"/>
        <xdr:cNvSpPr/>
      </xdr:nvSpPr>
      <xdr:spPr>
        <a:xfrm>
          <a:off x="8486775" y="5495290"/>
          <a:ext cx="4676775" cy="13150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20</xdr:col>
      <xdr:colOff>0</xdr:colOff>
      <xdr:row>54</xdr:row>
      <xdr:rowOff>140335</xdr:rowOff>
    </xdr:from>
    <xdr:to xmlns:xdr="http://schemas.openxmlformats.org/drawingml/2006/spreadsheetDrawing">
      <xdr:col>43</xdr:col>
      <xdr:colOff>317500</xdr:colOff>
      <xdr:row>63</xdr:row>
      <xdr:rowOff>215900</xdr:rowOff>
    </xdr:to>
    <xdr:sp macro="" textlink="">
      <xdr:nvSpPr>
        <xdr:cNvPr id="7" name="正方形/長方形 6"/>
        <xdr:cNvSpPr/>
      </xdr:nvSpPr>
      <xdr:spPr>
        <a:xfrm>
          <a:off x="8248650" y="12408535"/>
          <a:ext cx="10175875" cy="239014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a:t>
          </a:r>
          <a:r>
            <a:rPr kumimoji="1" lang="ja-JP" altLang="en-US" sz="1200" u="sng">
              <a:solidFill>
                <a:sysClr val="windowText" lastClr="000000"/>
              </a:solidFill>
            </a:rPr>
            <a:t>育児・介護及び治療のための所定労働時間の短縮措置の対象者（注）など、実人数換算が適当ではない場合は、常勤換算方法により実態に即して判断する。</a:t>
          </a:r>
          <a:endParaRPr kumimoji="1" lang="en-US" altLang="ja-JP" sz="1200" u="sng">
            <a:solidFill>
              <a:sysClr val="windowText" lastClr="000000"/>
            </a:solidFill>
          </a:endParaRPr>
        </a:p>
        <a:p>
          <a:pPr algn="l"/>
          <a:r>
            <a:rPr kumimoji="1" lang="ja-JP" altLang="en-US" sz="1200">
              <a:solidFill>
                <a:sysClr val="windowText" lastClr="000000"/>
              </a:solidFill>
            </a:rPr>
            <a:t>したがって、勤務形態「</a:t>
          </a:r>
          <a:r>
            <a:rPr kumimoji="1" lang="en-US" altLang="ja-JP" sz="1200">
              <a:solidFill>
                <a:sysClr val="windowText" lastClr="000000"/>
              </a:solidFill>
            </a:rPr>
            <a:t>A</a:t>
          </a:r>
          <a:r>
            <a:rPr kumimoji="1" lang="ja-JP" altLang="en-US" sz="1200">
              <a:solidFill>
                <a:sysClr val="windowText" lastClr="000000"/>
              </a:solidFill>
            </a:rPr>
            <a:t>：常勤で専従」及び「</a:t>
          </a:r>
          <a:r>
            <a:rPr kumimoji="1" lang="en-US" altLang="ja-JP" sz="1200">
              <a:solidFill>
                <a:sysClr val="windowText" lastClr="000000"/>
              </a:solidFill>
            </a:rPr>
            <a:t>B</a:t>
          </a:r>
          <a:r>
            <a:rPr kumimoji="1" lang="ja-JP" altLang="en-US" sz="12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200">
            <a:solidFill>
              <a:sysClr val="windowText" lastClr="000000"/>
            </a:solidFill>
          </a:endParaRPr>
        </a:p>
        <a:p>
          <a:pPr algn="l"/>
          <a:r>
            <a:rPr kumimoji="1" lang="ja-JP" altLang="en-US" sz="1200">
              <a:solidFill>
                <a:sysClr val="windowText" lastClr="000000"/>
              </a:solidFill>
            </a:rPr>
            <a:t>（注）育児・介護</a:t>
          </a:r>
          <a:r>
            <a:rPr kumimoji="1" lang="ja-JP" altLang="en-US" sz="1200" u="none">
              <a:solidFill>
                <a:sysClr val="windowText" lastClr="000000"/>
              </a:solidFill>
            </a:rPr>
            <a:t>及び治療のための</a:t>
          </a:r>
          <a:r>
            <a:rPr kumimoji="1" lang="ja-JP" altLang="en-US" sz="1200">
              <a:solidFill>
                <a:sysClr val="windowText" lastClr="000000"/>
              </a:solidFill>
            </a:rPr>
            <a:t>所定労働時間の短縮措置の対象者について常勤の従業者が勤務すべき時間数を</a:t>
          </a:r>
          <a:r>
            <a:rPr kumimoji="1" lang="en-US" altLang="ja-JP" sz="1200">
              <a:solidFill>
                <a:sysClr val="windowText" lastClr="000000"/>
              </a:solidFill>
            </a:rPr>
            <a:t>30</a:t>
          </a:r>
          <a:r>
            <a:rPr kumimoji="1" lang="ja-JP" altLang="en-US" sz="1200">
              <a:solidFill>
                <a:sysClr val="windowText" lastClr="000000"/>
              </a:solidFill>
            </a:rPr>
            <a:t>時間としているときは、当該対象者については</a:t>
          </a:r>
          <a:r>
            <a:rPr kumimoji="1" lang="en-US" altLang="ja-JP" sz="1200">
              <a:solidFill>
                <a:sysClr val="windowText" lastClr="000000"/>
              </a:solidFill>
            </a:rPr>
            <a:t>30</a:t>
          </a:r>
          <a:r>
            <a:rPr kumimoji="1" lang="ja-JP" altLang="en-US" sz="12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200">
              <a:solidFill>
                <a:sysClr val="windowText" lastClr="000000"/>
              </a:solidFill>
            </a:rPr>
            <a:t>32</a:t>
          </a:r>
          <a:r>
            <a:rPr kumimoji="1" lang="ja-JP" altLang="en-US" sz="1200">
              <a:solidFill>
                <a:sysClr val="windowText" lastClr="000000"/>
              </a:solidFill>
            </a:rPr>
            <a:t>時間を下回る場合は</a:t>
          </a:r>
          <a:r>
            <a:rPr kumimoji="1" lang="en-US" altLang="ja-JP" sz="1200">
              <a:solidFill>
                <a:sysClr val="windowText" lastClr="000000"/>
              </a:solidFill>
            </a:rPr>
            <a:t>32</a:t>
          </a:r>
          <a:r>
            <a:rPr kumimoji="1" lang="ja-JP" altLang="en-US" sz="1200">
              <a:solidFill>
                <a:sysClr val="windowText" lastClr="000000"/>
              </a:solidFill>
            </a:rPr>
            <a:t>時間を基本とする。）で除する」こととなる。</a:t>
          </a:r>
          <a:endParaRPr kumimoji="1" lang="en-US" altLang="ja-JP" sz="1200">
            <a:solidFill>
              <a:sysClr val="windowText" lastClr="000000"/>
            </a:solidFill>
          </a:endParaRPr>
        </a:p>
        <a:p>
          <a:pPr algn="l"/>
          <a:endParaRPr kumimoji="1"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20</xdr:col>
      <xdr:colOff>0</xdr:colOff>
      <xdr:row>54</xdr:row>
      <xdr:rowOff>140335</xdr:rowOff>
    </xdr:from>
    <xdr:to xmlns:xdr="http://schemas.openxmlformats.org/drawingml/2006/spreadsheetDrawing">
      <xdr:col>43</xdr:col>
      <xdr:colOff>317500</xdr:colOff>
      <xdr:row>63</xdr:row>
      <xdr:rowOff>215900</xdr:rowOff>
    </xdr:to>
    <xdr:sp macro="" textlink="">
      <xdr:nvSpPr>
        <xdr:cNvPr id="2" name="正方形/長方形 6"/>
        <xdr:cNvSpPr/>
      </xdr:nvSpPr>
      <xdr:spPr>
        <a:xfrm>
          <a:off x="8248650" y="12408535"/>
          <a:ext cx="10175875" cy="239014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a:t>
          </a:r>
          <a:r>
            <a:rPr kumimoji="1" lang="ja-JP" altLang="en-US" sz="1200" u="sng">
              <a:solidFill>
                <a:sysClr val="windowText" lastClr="000000"/>
              </a:solidFill>
            </a:rPr>
            <a:t>育児・介護及び治療のための所定労働時間の短縮措置の対象者（注）など、実人数換算が適当ではない場合は、常勤換算方法により実態に即して判断する。</a:t>
          </a:r>
          <a:endParaRPr kumimoji="1" lang="en-US" altLang="ja-JP" sz="1200" u="sng">
            <a:solidFill>
              <a:sysClr val="windowText" lastClr="000000"/>
            </a:solidFill>
          </a:endParaRPr>
        </a:p>
        <a:p>
          <a:pPr algn="l"/>
          <a:r>
            <a:rPr kumimoji="1" lang="ja-JP" altLang="en-US" sz="1200">
              <a:solidFill>
                <a:sysClr val="windowText" lastClr="000000"/>
              </a:solidFill>
            </a:rPr>
            <a:t>したがって、勤務形態「</a:t>
          </a:r>
          <a:r>
            <a:rPr kumimoji="1" lang="en-US" altLang="ja-JP" sz="1200">
              <a:solidFill>
                <a:sysClr val="windowText" lastClr="000000"/>
              </a:solidFill>
            </a:rPr>
            <a:t>A</a:t>
          </a:r>
          <a:r>
            <a:rPr kumimoji="1" lang="ja-JP" altLang="en-US" sz="1200">
              <a:solidFill>
                <a:sysClr val="windowText" lastClr="000000"/>
              </a:solidFill>
            </a:rPr>
            <a:t>：常勤で専従」及び「</a:t>
          </a:r>
          <a:r>
            <a:rPr kumimoji="1" lang="en-US" altLang="ja-JP" sz="1200">
              <a:solidFill>
                <a:sysClr val="windowText" lastClr="000000"/>
              </a:solidFill>
            </a:rPr>
            <a:t>B</a:t>
          </a:r>
          <a:r>
            <a:rPr kumimoji="1" lang="ja-JP" altLang="en-US" sz="12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200">
            <a:solidFill>
              <a:sysClr val="windowText" lastClr="000000"/>
            </a:solidFill>
          </a:endParaRPr>
        </a:p>
        <a:p>
          <a:pPr algn="l"/>
          <a:r>
            <a:rPr kumimoji="1" lang="ja-JP" altLang="en-US" sz="1200">
              <a:solidFill>
                <a:sysClr val="windowText" lastClr="000000"/>
              </a:solidFill>
            </a:rPr>
            <a:t>（注）育児・介護</a:t>
          </a:r>
          <a:r>
            <a:rPr kumimoji="1" lang="ja-JP" altLang="en-US" sz="1200" u="none">
              <a:solidFill>
                <a:sysClr val="windowText" lastClr="000000"/>
              </a:solidFill>
            </a:rPr>
            <a:t>及び治療のための</a:t>
          </a:r>
          <a:r>
            <a:rPr kumimoji="1" lang="ja-JP" altLang="en-US" sz="1200">
              <a:solidFill>
                <a:sysClr val="windowText" lastClr="000000"/>
              </a:solidFill>
            </a:rPr>
            <a:t>所定労働時間の短縮措置の対象者について常勤の従業者が勤務すべき時間数を</a:t>
          </a:r>
          <a:r>
            <a:rPr kumimoji="1" lang="en-US" altLang="ja-JP" sz="1200">
              <a:solidFill>
                <a:sysClr val="windowText" lastClr="000000"/>
              </a:solidFill>
            </a:rPr>
            <a:t>30</a:t>
          </a:r>
          <a:r>
            <a:rPr kumimoji="1" lang="ja-JP" altLang="en-US" sz="1200">
              <a:solidFill>
                <a:sysClr val="windowText" lastClr="000000"/>
              </a:solidFill>
            </a:rPr>
            <a:t>時間としているときは、当該対象者については</a:t>
          </a:r>
          <a:r>
            <a:rPr kumimoji="1" lang="en-US" altLang="ja-JP" sz="1200">
              <a:solidFill>
                <a:sysClr val="windowText" lastClr="000000"/>
              </a:solidFill>
            </a:rPr>
            <a:t>30</a:t>
          </a:r>
          <a:r>
            <a:rPr kumimoji="1" lang="ja-JP" altLang="en-US" sz="12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200">
              <a:solidFill>
                <a:sysClr val="windowText" lastClr="000000"/>
              </a:solidFill>
            </a:rPr>
            <a:t>32</a:t>
          </a:r>
          <a:r>
            <a:rPr kumimoji="1" lang="ja-JP" altLang="en-US" sz="1200">
              <a:solidFill>
                <a:sysClr val="windowText" lastClr="000000"/>
              </a:solidFill>
            </a:rPr>
            <a:t>時間を下回る場合は</a:t>
          </a:r>
          <a:r>
            <a:rPr kumimoji="1" lang="en-US" altLang="ja-JP" sz="1200">
              <a:solidFill>
                <a:sysClr val="windowText" lastClr="000000"/>
              </a:solidFill>
            </a:rPr>
            <a:t>32</a:t>
          </a:r>
          <a:r>
            <a:rPr kumimoji="1" lang="ja-JP" altLang="en-US" sz="1200">
              <a:solidFill>
                <a:sysClr val="windowText" lastClr="000000"/>
              </a:solidFill>
            </a:rPr>
            <a:t>時間を基本とする。）で除する」こととなる。</a:t>
          </a:r>
          <a:endParaRPr kumimoji="1" lang="en-US" altLang="ja-JP" sz="1200">
            <a:solidFill>
              <a:sysClr val="windowText" lastClr="000000"/>
            </a:solidFill>
          </a:endParaRPr>
        </a:p>
        <a:p>
          <a:pPr algn="l"/>
          <a:endParaRPr kumimoji="1" lang="en-US" altLang="ja-JP" sz="12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20</xdr:col>
      <xdr:colOff>0</xdr:colOff>
      <xdr:row>54</xdr:row>
      <xdr:rowOff>140335</xdr:rowOff>
    </xdr:from>
    <xdr:to xmlns:xdr="http://schemas.openxmlformats.org/drawingml/2006/spreadsheetDrawing">
      <xdr:col>43</xdr:col>
      <xdr:colOff>317500</xdr:colOff>
      <xdr:row>63</xdr:row>
      <xdr:rowOff>215900</xdr:rowOff>
    </xdr:to>
    <xdr:sp macro="" textlink="">
      <xdr:nvSpPr>
        <xdr:cNvPr id="2" name="正方形/長方形 6"/>
        <xdr:cNvSpPr/>
      </xdr:nvSpPr>
      <xdr:spPr>
        <a:xfrm>
          <a:off x="8248650" y="12408535"/>
          <a:ext cx="10175875" cy="239014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a:t>
          </a:r>
          <a:r>
            <a:rPr kumimoji="1" lang="ja-JP" altLang="en-US" sz="1200" u="sng">
              <a:solidFill>
                <a:sysClr val="windowText" lastClr="000000"/>
              </a:solidFill>
            </a:rPr>
            <a:t>育児・介護及び治療のための所定労働時間の短縮措置の対象者（注）など、実人数換算が適当ではない場合は、常勤換算方法により実態に即して判断する。</a:t>
          </a:r>
          <a:endParaRPr kumimoji="1" lang="en-US" altLang="ja-JP" sz="1200" u="sng">
            <a:solidFill>
              <a:sysClr val="windowText" lastClr="000000"/>
            </a:solidFill>
          </a:endParaRPr>
        </a:p>
        <a:p>
          <a:pPr algn="l"/>
          <a:r>
            <a:rPr kumimoji="1" lang="ja-JP" altLang="en-US" sz="1200">
              <a:solidFill>
                <a:sysClr val="windowText" lastClr="000000"/>
              </a:solidFill>
            </a:rPr>
            <a:t>したがって、勤務形態「</a:t>
          </a:r>
          <a:r>
            <a:rPr kumimoji="1" lang="en-US" altLang="ja-JP" sz="1200">
              <a:solidFill>
                <a:sysClr val="windowText" lastClr="000000"/>
              </a:solidFill>
            </a:rPr>
            <a:t>A</a:t>
          </a:r>
          <a:r>
            <a:rPr kumimoji="1" lang="ja-JP" altLang="en-US" sz="1200">
              <a:solidFill>
                <a:sysClr val="windowText" lastClr="000000"/>
              </a:solidFill>
            </a:rPr>
            <a:t>：常勤で専従」及び「</a:t>
          </a:r>
          <a:r>
            <a:rPr kumimoji="1" lang="en-US" altLang="ja-JP" sz="1200">
              <a:solidFill>
                <a:sysClr val="windowText" lastClr="000000"/>
              </a:solidFill>
            </a:rPr>
            <a:t>B</a:t>
          </a:r>
          <a:r>
            <a:rPr kumimoji="1" lang="ja-JP" altLang="en-US" sz="12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200">
            <a:solidFill>
              <a:sysClr val="windowText" lastClr="000000"/>
            </a:solidFill>
          </a:endParaRPr>
        </a:p>
        <a:p>
          <a:pPr algn="l"/>
          <a:r>
            <a:rPr kumimoji="1" lang="ja-JP" altLang="en-US" sz="1200">
              <a:solidFill>
                <a:sysClr val="windowText" lastClr="000000"/>
              </a:solidFill>
            </a:rPr>
            <a:t>（注）育児・介護</a:t>
          </a:r>
          <a:r>
            <a:rPr kumimoji="1" lang="ja-JP" altLang="en-US" sz="1200" u="none">
              <a:solidFill>
                <a:sysClr val="windowText" lastClr="000000"/>
              </a:solidFill>
            </a:rPr>
            <a:t>及び治療のための</a:t>
          </a:r>
          <a:r>
            <a:rPr kumimoji="1" lang="ja-JP" altLang="en-US" sz="1200">
              <a:solidFill>
                <a:sysClr val="windowText" lastClr="000000"/>
              </a:solidFill>
            </a:rPr>
            <a:t>所定労働時間の短縮措置の対象者について常勤の従業者が勤務すべき時間数を</a:t>
          </a:r>
          <a:r>
            <a:rPr kumimoji="1" lang="en-US" altLang="ja-JP" sz="1200">
              <a:solidFill>
                <a:sysClr val="windowText" lastClr="000000"/>
              </a:solidFill>
            </a:rPr>
            <a:t>30</a:t>
          </a:r>
          <a:r>
            <a:rPr kumimoji="1" lang="ja-JP" altLang="en-US" sz="1200">
              <a:solidFill>
                <a:sysClr val="windowText" lastClr="000000"/>
              </a:solidFill>
            </a:rPr>
            <a:t>時間としているときは、当該対象者については</a:t>
          </a:r>
          <a:r>
            <a:rPr kumimoji="1" lang="en-US" altLang="ja-JP" sz="1200">
              <a:solidFill>
                <a:sysClr val="windowText" lastClr="000000"/>
              </a:solidFill>
            </a:rPr>
            <a:t>30</a:t>
          </a:r>
          <a:r>
            <a:rPr kumimoji="1" lang="ja-JP" altLang="en-US" sz="12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200">
              <a:solidFill>
                <a:sysClr val="windowText" lastClr="000000"/>
              </a:solidFill>
            </a:rPr>
            <a:t>32</a:t>
          </a:r>
          <a:r>
            <a:rPr kumimoji="1" lang="ja-JP" altLang="en-US" sz="1200">
              <a:solidFill>
                <a:sysClr val="windowText" lastClr="000000"/>
              </a:solidFill>
            </a:rPr>
            <a:t>時間を下回る場合は</a:t>
          </a:r>
          <a:r>
            <a:rPr kumimoji="1" lang="en-US" altLang="ja-JP" sz="1200">
              <a:solidFill>
                <a:sysClr val="windowText" lastClr="000000"/>
              </a:solidFill>
            </a:rPr>
            <a:t>32</a:t>
          </a:r>
          <a:r>
            <a:rPr kumimoji="1" lang="ja-JP" altLang="en-US" sz="1200">
              <a:solidFill>
                <a:sysClr val="windowText" lastClr="000000"/>
              </a:solidFill>
            </a:rPr>
            <a:t>時間を基本とする。）で除する」こととなる。</a:t>
          </a:r>
          <a:endParaRPr kumimoji="1" lang="en-US" altLang="ja-JP" sz="1200">
            <a:solidFill>
              <a:sysClr val="windowText" lastClr="000000"/>
            </a:solidFill>
          </a:endParaRPr>
        </a:p>
        <a:p>
          <a:pPr algn="l"/>
          <a:endParaRPr kumimoji="1" lang="en-US" altLang="ja-JP" sz="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11</xdr:col>
      <xdr:colOff>133350</xdr:colOff>
      <xdr:row>20</xdr:row>
      <xdr:rowOff>38100</xdr:rowOff>
    </xdr:from>
    <xdr:to xmlns:xdr="http://schemas.openxmlformats.org/drawingml/2006/spreadsheetDrawing">
      <xdr:col>12</xdr:col>
      <xdr:colOff>9525</xdr:colOff>
      <xdr:row>30</xdr:row>
      <xdr:rowOff>208915</xdr:rowOff>
    </xdr:to>
    <xdr:sp macro="" textlink="">
      <xdr:nvSpPr>
        <xdr:cNvPr id="4" name="右中かっこ 3"/>
        <xdr:cNvSpPr/>
      </xdr:nvSpPr>
      <xdr:spPr>
        <a:xfrm>
          <a:off x="8010525" y="4800600"/>
          <a:ext cx="257175" cy="255206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228600</xdr:colOff>
      <xdr:row>23</xdr:row>
      <xdr:rowOff>18415</xdr:rowOff>
    </xdr:from>
    <xdr:to xmlns:xdr="http://schemas.openxmlformats.org/drawingml/2006/spreadsheetDrawing">
      <xdr:col>19</xdr:col>
      <xdr:colOff>104775</xdr:colOff>
      <xdr:row>28</xdr:row>
      <xdr:rowOff>142875</xdr:rowOff>
    </xdr:to>
    <xdr:sp macro="" textlink="">
      <xdr:nvSpPr>
        <xdr:cNvPr id="5" name="正方形/長方形 4"/>
        <xdr:cNvSpPr/>
      </xdr:nvSpPr>
      <xdr:spPr>
        <a:xfrm>
          <a:off x="8486775" y="5495290"/>
          <a:ext cx="4676775" cy="13150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3" name="右中かっこ 2"/>
        <xdr:cNvSpPr/>
      </xdr:nvSpPr>
      <xdr:spPr>
        <a:xfrm>
          <a:off x="5267325"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H67"/>
  <sheetViews>
    <sheetView showGridLines="0" view="pageBreakPreview" zoomScale="75" zoomScaleNormal="55" zoomScaleSheetLayoutView="75" workbookViewId="0">
      <selection activeCell="AK19" sqref="AK19"/>
    </sheetView>
  </sheetViews>
  <sheetFormatPr defaultColWidth="4.5" defaultRowHeight="20.25" customHeight="1"/>
  <cols>
    <col min="1" max="1" width="1.375" style="1" customWidth="1"/>
    <col min="2" max="59" width="5.625" style="1" customWidth="1"/>
    <col min="60" max="16384" width="4.5" style="1"/>
  </cols>
  <sheetData>
    <row r="1" spans="2:60" s="2" customFormat="1" ht="20.25" customHeight="1">
      <c r="C1" s="18" t="s">
        <v>33</v>
      </c>
      <c r="D1" s="18"/>
      <c r="G1" s="33" t="s">
        <v>35</v>
      </c>
      <c r="J1" s="18"/>
      <c r="K1" s="18"/>
      <c r="L1" s="18"/>
      <c r="M1" s="18"/>
      <c r="AN1" s="65" t="s">
        <v>41</v>
      </c>
      <c r="AO1" s="65" t="s">
        <v>38</v>
      </c>
      <c r="AP1" s="163" t="s">
        <v>171</v>
      </c>
      <c r="AQ1" s="167"/>
      <c r="AR1" s="167"/>
      <c r="AS1" s="167"/>
      <c r="AT1" s="167"/>
      <c r="AU1" s="167"/>
      <c r="AV1" s="167"/>
      <c r="AW1" s="167"/>
      <c r="AX1" s="167"/>
      <c r="AY1" s="167"/>
      <c r="AZ1" s="167"/>
      <c r="BA1" s="167"/>
      <c r="BB1" s="167"/>
      <c r="BC1" s="167"/>
      <c r="BD1" s="167"/>
      <c r="BE1" s="160" t="s">
        <v>1</v>
      </c>
    </row>
    <row r="2" spans="2:60" s="3" customFormat="1" ht="20.25" customHeight="1">
      <c r="D2" s="33"/>
      <c r="H2" s="33"/>
      <c r="I2" s="65"/>
      <c r="J2" s="65"/>
      <c r="K2" s="65"/>
      <c r="L2" s="65"/>
      <c r="M2" s="65"/>
      <c r="W2" s="144" t="s">
        <v>42</v>
      </c>
      <c r="X2" s="145">
        <v>2</v>
      </c>
      <c r="Y2" s="145"/>
      <c r="Z2" s="144" t="s">
        <v>38</v>
      </c>
      <c r="AA2" s="154">
        <f>IF(X2=0,"",YEAR(DATE(2018+X2,1,1)))</f>
        <v>2020</v>
      </c>
      <c r="AB2" s="154"/>
      <c r="AC2" s="156" t="s">
        <v>45</v>
      </c>
      <c r="AD2" s="156" t="s">
        <v>48</v>
      </c>
      <c r="AE2" s="145">
        <v>4</v>
      </c>
      <c r="AF2" s="145"/>
      <c r="AG2" s="156" t="s">
        <v>49</v>
      </c>
      <c r="AM2" s="160"/>
      <c r="AN2" s="65" t="s">
        <v>39</v>
      </c>
      <c r="AO2" s="65" t="s">
        <v>38</v>
      </c>
      <c r="AP2" s="164"/>
      <c r="AQ2" s="164"/>
      <c r="AR2" s="164"/>
      <c r="AS2" s="164"/>
      <c r="AT2" s="164"/>
      <c r="AU2" s="164"/>
      <c r="AV2" s="164"/>
      <c r="AW2" s="164"/>
      <c r="AX2" s="164"/>
      <c r="AY2" s="164"/>
      <c r="AZ2" s="164"/>
      <c r="BA2" s="164"/>
      <c r="BB2" s="164"/>
      <c r="BC2" s="164"/>
      <c r="BD2" s="164"/>
      <c r="BE2" s="160" t="s">
        <v>1</v>
      </c>
      <c r="BF2" s="65"/>
      <c r="BG2" s="65"/>
      <c r="BH2" s="65"/>
    </row>
    <row r="3" spans="2:60" s="3" customFormat="1" ht="20.25" customHeight="1">
      <c r="D3" s="33"/>
      <c r="H3" s="33"/>
      <c r="I3" s="65"/>
      <c r="J3" s="65"/>
      <c r="K3" s="65"/>
      <c r="L3" s="65"/>
      <c r="M3" s="65"/>
      <c r="W3" s="144"/>
      <c r="X3" s="146"/>
      <c r="Y3" s="146"/>
      <c r="Z3" s="153"/>
      <c r="AA3" s="146"/>
      <c r="AB3" s="146"/>
      <c r="AC3" s="157"/>
      <c r="AD3" s="157"/>
      <c r="AE3" s="146"/>
      <c r="AF3" s="146"/>
      <c r="AG3" s="156"/>
      <c r="AM3" s="160"/>
      <c r="AN3" s="65"/>
      <c r="AO3" s="65"/>
      <c r="AP3" s="165"/>
      <c r="AQ3" s="165"/>
      <c r="AR3" s="165"/>
      <c r="AS3" s="165"/>
      <c r="AT3" s="165"/>
      <c r="AU3" s="165"/>
      <c r="AV3" s="165"/>
      <c r="AW3" s="165"/>
      <c r="AX3" s="165"/>
      <c r="AY3" s="165"/>
      <c r="AZ3" s="165"/>
      <c r="BA3" s="165"/>
      <c r="BB3" s="192" t="s">
        <v>159</v>
      </c>
      <c r="BC3" s="168" t="s">
        <v>197</v>
      </c>
      <c r="BD3" s="169"/>
      <c r="BE3" s="169"/>
      <c r="BF3" s="169"/>
      <c r="BG3" s="65"/>
      <c r="BH3" s="65"/>
    </row>
    <row r="4" spans="2:60" s="3" customFormat="1" ht="20.25" customHeight="1">
      <c r="B4" s="5" t="s">
        <v>32</v>
      </c>
      <c r="C4" s="19"/>
      <c r="D4" s="19"/>
      <c r="E4" s="19"/>
      <c r="F4" s="19"/>
      <c r="G4" s="19"/>
      <c r="H4" s="19"/>
      <c r="I4" s="66"/>
      <c r="J4" s="68"/>
      <c r="K4" s="70"/>
      <c r="L4" s="70"/>
      <c r="M4" s="70"/>
      <c r="N4" s="70"/>
      <c r="O4" s="70"/>
      <c r="P4" s="70"/>
      <c r="Q4" s="70"/>
      <c r="R4" s="114"/>
      <c r="S4" s="114"/>
      <c r="T4" s="70"/>
      <c r="U4" s="70"/>
      <c r="V4" s="70"/>
      <c r="AC4" s="157"/>
      <c r="AD4" s="157"/>
      <c r="AE4" s="146"/>
      <c r="AF4" s="146"/>
      <c r="AG4" s="156"/>
      <c r="AM4" s="160"/>
      <c r="AN4" s="65"/>
      <c r="AO4" s="65"/>
      <c r="AP4" s="165"/>
      <c r="AQ4" s="165"/>
      <c r="AR4" s="165"/>
      <c r="AS4" s="165"/>
      <c r="AT4" s="165"/>
      <c r="AU4" s="165"/>
      <c r="AV4" s="165"/>
      <c r="AW4" s="165"/>
      <c r="AX4" s="165"/>
      <c r="AY4" s="165"/>
      <c r="AZ4" s="165"/>
      <c r="BA4" s="165"/>
      <c r="BB4" s="165"/>
      <c r="BC4" s="165"/>
      <c r="BD4" s="165"/>
      <c r="BE4" s="160"/>
      <c r="BF4" s="65"/>
      <c r="BG4" s="65"/>
      <c r="BH4" s="65"/>
    </row>
    <row r="5" spans="2:60" s="3" customFormat="1" ht="20.25" customHeight="1">
      <c r="B5" s="6" t="s">
        <v>49</v>
      </c>
      <c r="C5" s="6" t="s">
        <v>112</v>
      </c>
      <c r="D5" s="6" t="s">
        <v>113</v>
      </c>
      <c r="E5" s="6" t="s">
        <v>114</v>
      </c>
      <c r="F5" s="6" t="s">
        <v>115</v>
      </c>
      <c r="G5" s="6" t="s">
        <v>116</v>
      </c>
      <c r="H5" s="6" t="s">
        <v>28</v>
      </c>
      <c r="I5" s="6" t="s">
        <v>166</v>
      </c>
      <c r="K5" s="71" t="s">
        <v>117</v>
      </c>
      <c r="L5" s="77"/>
      <c r="M5" s="77"/>
      <c r="N5" s="77"/>
      <c r="O5" s="77"/>
      <c r="P5" s="77"/>
      <c r="Q5" s="77"/>
      <c r="R5" s="69"/>
      <c r="S5" s="69"/>
      <c r="T5" s="132"/>
      <c r="U5" s="132"/>
      <c r="V5" s="132"/>
      <c r="AC5" s="157"/>
      <c r="AD5" s="157"/>
      <c r="AE5" s="146"/>
      <c r="AF5" s="146"/>
      <c r="AG5" s="158" t="s">
        <v>134</v>
      </c>
      <c r="AH5" s="158"/>
      <c r="AI5" s="158"/>
      <c r="AJ5" s="158"/>
      <c r="AK5" s="158"/>
      <c r="AL5" s="158"/>
      <c r="AM5" s="158"/>
      <c r="AN5" s="158"/>
      <c r="AO5" s="158"/>
      <c r="AP5" s="158"/>
      <c r="AQ5" s="158"/>
      <c r="AR5" s="158"/>
      <c r="AS5" s="168">
        <v>8</v>
      </c>
      <c r="AT5" s="169"/>
      <c r="AU5" s="170" t="s">
        <v>83</v>
      </c>
      <c r="AV5" s="158"/>
      <c r="AW5" s="168">
        <v>40</v>
      </c>
      <c r="AX5" s="169"/>
      <c r="AY5" s="170" t="s">
        <v>67</v>
      </c>
      <c r="AZ5" s="158"/>
      <c r="BA5" s="168">
        <v>160</v>
      </c>
      <c r="BB5" s="169"/>
      <c r="BC5" s="170" t="s">
        <v>51</v>
      </c>
      <c r="BD5" s="158"/>
      <c r="BE5" s="209"/>
      <c r="BF5" s="65"/>
      <c r="BG5" s="65"/>
      <c r="BH5" s="65"/>
    </row>
    <row r="6" spans="2:60" s="3" customFormat="1" ht="20.25" customHeight="1">
      <c r="B6" s="7" t="s">
        <v>118</v>
      </c>
      <c r="C6" s="7" t="s">
        <v>118</v>
      </c>
      <c r="D6" s="7" t="s">
        <v>118</v>
      </c>
      <c r="E6" s="7" t="s">
        <v>118</v>
      </c>
      <c r="F6" s="7" t="s">
        <v>118</v>
      </c>
      <c r="G6" s="7" t="s">
        <v>88</v>
      </c>
      <c r="H6" s="7" t="s">
        <v>88</v>
      </c>
      <c r="I6" s="7" t="s">
        <v>88</v>
      </c>
      <c r="J6" s="69" t="s">
        <v>85</v>
      </c>
      <c r="K6" s="72">
        <v>0.375</v>
      </c>
      <c r="L6" s="72"/>
      <c r="M6" s="72"/>
      <c r="N6" s="69" t="s">
        <v>2</v>
      </c>
      <c r="O6" s="72">
        <v>0.75</v>
      </c>
      <c r="P6" s="72"/>
      <c r="Q6" s="72"/>
      <c r="R6" s="115" t="s">
        <v>119</v>
      </c>
      <c r="S6" s="121">
        <f>(O6-K6)*24</f>
        <v>9</v>
      </c>
      <c r="T6" s="121"/>
      <c r="U6" s="141" t="s">
        <v>120</v>
      </c>
      <c r="V6" s="69"/>
      <c r="AC6" s="157"/>
      <c r="AD6" s="157"/>
      <c r="AE6" s="146"/>
      <c r="AF6" s="146"/>
      <c r="AG6" s="159"/>
      <c r="AH6" s="2"/>
      <c r="AI6" s="2"/>
      <c r="AJ6" s="2"/>
      <c r="AK6" s="2"/>
      <c r="AL6" s="2"/>
      <c r="AM6" s="161"/>
      <c r="AN6" s="162"/>
      <c r="AO6" s="162"/>
      <c r="AP6" s="166"/>
      <c r="AQ6" s="166"/>
      <c r="AR6" s="166"/>
      <c r="AS6" s="166"/>
      <c r="AT6" s="166"/>
      <c r="AU6" s="166"/>
      <c r="AV6" s="166"/>
      <c r="AW6" s="166"/>
      <c r="AX6" s="166"/>
      <c r="AY6" s="166"/>
      <c r="AZ6" s="166"/>
      <c r="BA6" s="166"/>
      <c r="BB6" s="166"/>
      <c r="BC6" s="166"/>
      <c r="BD6" s="166"/>
      <c r="BE6" s="160"/>
      <c r="BF6" s="65"/>
      <c r="BG6" s="65"/>
      <c r="BH6" s="65"/>
    </row>
    <row r="7" spans="2:60" s="3" customFormat="1" ht="20.25" customHeight="1">
      <c r="B7" s="8" t="s">
        <v>88</v>
      </c>
      <c r="C7" s="8" t="s">
        <v>88</v>
      </c>
      <c r="D7" s="8" t="s">
        <v>88</v>
      </c>
      <c r="E7" s="8" t="s">
        <v>88</v>
      </c>
      <c r="F7" s="8" t="s">
        <v>88</v>
      </c>
      <c r="G7" s="8" t="s">
        <v>88</v>
      </c>
      <c r="H7" s="8" t="s">
        <v>88</v>
      </c>
      <c r="I7" s="8" t="s">
        <v>88</v>
      </c>
      <c r="J7" s="69" t="s">
        <v>85</v>
      </c>
      <c r="K7" s="72"/>
      <c r="L7" s="72"/>
      <c r="M7" s="72"/>
      <c r="N7" s="69" t="s">
        <v>2</v>
      </c>
      <c r="O7" s="72"/>
      <c r="P7" s="72"/>
      <c r="Q7" s="72"/>
      <c r="R7" s="115" t="s">
        <v>119</v>
      </c>
      <c r="S7" s="121">
        <f>(O7-K7)*24</f>
        <v>0</v>
      </c>
      <c r="T7" s="121"/>
      <c r="U7" s="141" t="s">
        <v>120</v>
      </c>
      <c r="V7" s="69"/>
      <c r="AC7" s="157"/>
      <c r="AD7" s="157"/>
      <c r="AE7" s="146"/>
      <c r="AF7" s="146"/>
      <c r="AG7" s="159"/>
      <c r="AH7" s="2"/>
      <c r="AI7" s="2"/>
      <c r="AJ7" s="2"/>
      <c r="AK7" s="2"/>
      <c r="AL7" s="2"/>
      <c r="AM7" s="161"/>
      <c r="AN7" s="162"/>
      <c r="AO7" s="162"/>
      <c r="AP7" s="166"/>
      <c r="AQ7" s="166"/>
      <c r="AR7" s="166"/>
      <c r="AS7" s="166"/>
      <c r="AT7" s="166"/>
      <c r="AU7" s="166"/>
      <c r="AV7" s="166"/>
      <c r="AW7" s="158"/>
      <c r="AX7" s="158" t="s">
        <v>34</v>
      </c>
      <c r="AY7" s="158"/>
      <c r="AZ7" s="158"/>
      <c r="BA7" s="186">
        <f>DAY(EOMONTH(DATE(AA2,AE2,1),0))</f>
        <v>30</v>
      </c>
      <c r="BB7" s="186"/>
      <c r="BC7" s="170" t="s">
        <v>28</v>
      </c>
      <c r="BD7" s="166"/>
      <c r="BE7" s="160"/>
      <c r="BF7" s="65"/>
      <c r="BG7" s="65"/>
      <c r="BH7" s="65"/>
    </row>
    <row r="8" spans="2:60" s="3" customFormat="1" ht="20.25" customHeight="1">
      <c r="B8" s="9" t="s">
        <v>167</v>
      </c>
      <c r="C8" s="20"/>
      <c r="D8" s="20"/>
      <c r="E8" s="20"/>
      <c r="F8" s="20"/>
      <c r="G8" s="20"/>
      <c r="H8" s="20"/>
      <c r="I8" s="20"/>
      <c r="J8" s="20"/>
      <c r="K8" s="73"/>
      <c r="L8" s="73"/>
      <c r="M8" s="73"/>
      <c r="N8" s="20"/>
      <c r="O8" s="73"/>
      <c r="P8" s="73"/>
      <c r="Q8" s="73"/>
      <c r="R8" s="20"/>
      <c r="S8" s="73"/>
      <c r="T8" s="73"/>
      <c r="U8" s="142"/>
      <c r="V8" s="69"/>
      <c r="AC8" s="157"/>
      <c r="AD8" s="157"/>
      <c r="AE8" s="146"/>
      <c r="AF8" s="146"/>
      <c r="AG8" s="159"/>
      <c r="AH8" s="2"/>
      <c r="AI8" s="2"/>
      <c r="AJ8" s="2"/>
      <c r="AK8" s="2"/>
      <c r="AL8" s="2"/>
      <c r="AM8" s="161"/>
      <c r="AN8" s="162"/>
      <c r="AO8" s="162"/>
      <c r="AP8" s="166"/>
      <c r="AQ8" s="166"/>
      <c r="AR8" s="166"/>
      <c r="AS8" s="166"/>
      <c r="AT8" s="166"/>
      <c r="AU8" s="166"/>
      <c r="AV8" s="166"/>
      <c r="AW8" s="158"/>
      <c r="AX8" s="158"/>
      <c r="AY8" s="158"/>
      <c r="AZ8" s="158"/>
      <c r="BA8" s="187"/>
      <c r="BB8" s="187"/>
      <c r="BC8" s="170"/>
      <c r="BD8" s="166"/>
      <c r="BE8" s="160"/>
      <c r="BF8" s="65"/>
      <c r="BG8" s="65"/>
      <c r="BH8" s="65"/>
    </row>
    <row r="9" spans="2:60" s="3" customFormat="1" ht="20.25" customHeight="1">
      <c r="B9" s="10" t="s">
        <v>168</v>
      </c>
      <c r="C9" s="21"/>
      <c r="D9" s="21"/>
      <c r="E9" s="21"/>
      <c r="F9" s="21"/>
      <c r="G9" s="21"/>
      <c r="H9" s="21"/>
      <c r="I9" s="21"/>
      <c r="J9" s="21"/>
      <c r="K9" s="21"/>
      <c r="L9" s="21"/>
      <c r="M9" s="21"/>
      <c r="N9" s="21"/>
      <c r="O9" s="21"/>
      <c r="P9" s="21"/>
      <c r="Q9" s="21"/>
      <c r="R9" s="21"/>
      <c r="S9" s="21"/>
      <c r="T9" s="21"/>
      <c r="U9" s="143"/>
      <c r="V9" s="69"/>
      <c r="AC9" s="157"/>
      <c r="AD9" s="157"/>
      <c r="AE9" s="146"/>
      <c r="AF9" s="146"/>
      <c r="AG9" s="159"/>
      <c r="AH9" s="2"/>
      <c r="AI9" s="2"/>
      <c r="AJ9" s="2"/>
      <c r="AK9" s="2"/>
      <c r="AL9" s="2"/>
      <c r="AM9" s="161"/>
      <c r="AN9" s="162"/>
      <c r="AO9" s="162"/>
      <c r="AP9" s="166"/>
      <c r="AQ9" s="166"/>
      <c r="AR9" s="18" t="s">
        <v>177</v>
      </c>
      <c r="AS9" s="166"/>
      <c r="AT9" s="166"/>
      <c r="AU9" s="166"/>
      <c r="AV9" s="166"/>
      <c r="AW9" s="158"/>
      <c r="AX9" s="158"/>
      <c r="AY9" s="158"/>
      <c r="AZ9" s="162"/>
      <c r="BA9" s="188">
        <v>100</v>
      </c>
      <c r="BB9" s="193"/>
      <c r="BC9" s="170" t="s">
        <v>176</v>
      </c>
      <c r="BD9" s="166"/>
      <c r="BE9" s="160"/>
      <c r="BF9" s="65"/>
      <c r="BG9" s="65"/>
      <c r="BH9" s="65"/>
    </row>
    <row r="10" spans="2:60" ht="20.25" customHeight="1">
      <c r="C10" s="22"/>
      <c r="D10" s="22"/>
      <c r="G10" s="4"/>
      <c r="V10" s="22"/>
      <c r="AM10" s="22"/>
      <c r="BF10" s="210"/>
      <c r="BG10" s="210"/>
      <c r="BH10" s="210"/>
    </row>
    <row r="11" spans="2:60" ht="20.25" customHeight="1">
      <c r="B11" s="11" t="s">
        <v>80</v>
      </c>
      <c r="C11" s="23" t="s">
        <v>145</v>
      </c>
      <c r="D11" s="34"/>
      <c r="E11" s="46" t="s">
        <v>146</v>
      </c>
      <c r="F11" s="34"/>
      <c r="G11" s="46" t="s">
        <v>36</v>
      </c>
      <c r="H11" s="23"/>
      <c r="I11" s="23"/>
      <c r="J11" s="23"/>
      <c r="K11" s="34"/>
      <c r="L11" s="46" t="s">
        <v>147</v>
      </c>
      <c r="M11" s="23"/>
      <c r="N11" s="23"/>
      <c r="O11" s="91"/>
      <c r="P11" s="23"/>
      <c r="Q11" s="23"/>
      <c r="R11" s="23"/>
      <c r="S11" s="122" t="s">
        <v>148</v>
      </c>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71" t="str">
        <f>IF(BC3="計画","(9)1～4週目の勤務時間数合計","(9)1か月の勤務時間数合計")</f>
        <v>(9)1か月の勤務時間数合計</v>
      </c>
      <c r="AY11" s="177"/>
      <c r="AZ11" s="171" t="s">
        <v>150</v>
      </c>
      <c r="BA11" s="177"/>
      <c r="BB11" s="194" t="s">
        <v>149</v>
      </c>
      <c r="BC11" s="194"/>
      <c r="BD11" s="194"/>
      <c r="BE11" s="194"/>
      <c r="BF11" s="194"/>
      <c r="BG11" s="194"/>
    </row>
    <row r="12" spans="2:60" ht="20.25" customHeight="1">
      <c r="B12" s="12"/>
      <c r="C12" s="24"/>
      <c r="D12" s="35"/>
      <c r="E12" s="47"/>
      <c r="F12" s="35"/>
      <c r="G12" s="47"/>
      <c r="H12" s="24"/>
      <c r="I12" s="24"/>
      <c r="J12" s="24"/>
      <c r="K12" s="35"/>
      <c r="L12" s="47"/>
      <c r="M12" s="24"/>
      <c r="N12" s="24"/>
      <c r="O12" s="92"/>
      <c r="P12" s="24"/>
      <c r="Q12" s="24"/>
      <c r="R12" s="24"/>
      <c r="S12" s="123" t="s">
        <v>3</v>
      </c>
      <c r="T12" s="134"/>
      <c r="U12" s="134"/>
      <c r="V12" s="134"/>
      <c r="W12" s="134"/>
      <c r="X12" s="134"/>
      <c r="Y12" s="147"/>
      <c r="Z12" s="123" t="s">
        <v>24</v>
      </c>
      <c r="AA12" s="134"/>
      <c r="AB12" s="134"/>
      <c r="AC12" s="134"/>
      <c r="AD12" s="134"/>
      <c r="AE12" s="134"/>
      <c r="AF12" s="147"/>
      <c r="AG12" s="123" t="s">
        <v>26</v>
      </c>
      <c r="AH12" s="134"/>
      <c r="AI12" s="134"/>
      <c r="AJ12" s="134"/>
      <c r="AK12" s="134"/>
      <c r="AL12" s="134"/>
      <c r="AM12" s="147"/>
      <c r="AN12" s="123" t="s">
        <v>20</v>
      </c>
      <c r="AO12" s="134"/>
      <c r="AP12" s="134"/>
      <c r="AQ12" s="134"/>
      <c r="AR12" s="134"/>
      <c r="AS12" s="134"/>
      <c r="AT12" s="147"/>
      <c r="AU12" s="123" t="s">
        <v>31</v>
      </c>
      <c r="AV12" s="134"/>
      <c r="AW12" s="147"/>
      <c r="AX12" s="172"/>
      <c r="AY12" s="178"/>
      <c r="AZ12" s="172"/>
      <c r="BA12" s="178"/>
      <c r="BB12" s="194"/>
      <c r="BC12" s="194"/>
      <c r="BD12" s="194"/>
      <c r="BE12" s="194"/>
      <c r="BF12" s="194"/>
      <c r="BG12" s="194"/>
    </row>
    <row r="13" spans="2:60" ht="20.25" customHeight="1">
      <c r="B13" s="12"/>
      <c r="C13" s="24"/>
      <c r="D13" s="35"/>
      <c r="E13" s="47"/>
      <c r="F13" s="35"/>
      <c r="G13" s="47"/>
      <c r="H13" s="24"/>
      <c r="I13" s="24"/>
      <c r="J13" s="24"/>
      <c r="K13" s="35"/>
      <c r="L13" s="47"/>
      <c r="M13" s="24"/>
      <c r="N13" s="24"/>
      <c r="O13" s="92"/>
      <c r="P13" s="24"/>
      <c r="Q13" s="24"/>
      <c r="R13" s="24"/>
      <c r="S13" s="124">
        <f>DAY(DATE($AA$2,$AE$2,1))</f>
        <v>1</v>
      </c>
      <c r="T13" s="42">
        <f>DAY(DATE($AA$2,$AE$2,2))</f>
        <v>2</v>
      </c>
      <c r="U13" s="42">
        <f>DAY(DATE($AA$2,$AE$2,3))</f>
        <v>3</v>
      </c>
      <c r="V13" s="42">
        <f>DAY(DATE($AA$2,$AE$2,4))</f>
        <v>4</v>
      </c>
      <c r="W13" s="42">
        <f>DAY(DATE($AA$2,$AE$2,5))</f>
        <v>5</v>
      </c>
      <c r="X13" s="42">
        <f>DAY(DATE($AA$2,$AE$2,6))</f>
        <v>6</v>
      </c>
      <c r="Y13" s="148">
        <f>DAY(DATE($AA$2,$AE$2,7))</f>
        <v>7</v>
      </c>
      <c r="Z13" s="124">
        <f>DAY(DATE($AA$2,$AE$2,8))</f>
        <v>8</v>
      </c>
      <c r="AA13" s="42">
        <f>DAY(DATE($AA$2,$AE$2,9))</f>
        <v>9</v>
      </c>
      <c r="AB13" s="42">
        <f>DAY(DATE($AA$2,$AE$2,10))</f>
        <v>10</v>
      </c>
      <c r="AC13" s="42">
        <f>DAY(DATE($AA$2,$AE$2,11))</f>
        <v>11</v>
      </c>
      <c r="AD13" s="42">
        <f>DAY(DATE($AA$2,$AE$2,12))</f>
        <v>12</v>
      </c>
      <c r="AE13" s="42">
        <f>DAY(DATE($AA$2,$AE$2,13))</f>
        <v>13</v>
      </c>
      <c r="AF13" s="148">
        <f>DAY(DATE($AA$2,$AE$2,14))</f>
        <v>14</v>
      </c>
      <c r="AG13" s="124">
        <f>DAY(DATE($AA$2,$AE$2,15))</f>
        <v>15</v>
      </c>
      <c r="AH13" s="42">
        <f>DAY(DATE($AA$2,$AE$2,16))</f>
        <v>16</v>
      </c>
      <c r="AI13" s="42">
        <f>DAY(DATE($AA$2,$AE$2,17))</f>
        <v>17</v>
      </c>
      <c r="AJ13" s="42">
        <f>DAY(DATE($AA$2,$AE$2,18))</f>
        <v>18</v>
      </c>
      <c r="AK13" s="42">
        <f>DAY(DATE($AA$2,$AE$2,19))</f>
        <v>19</v>
      </c>
      <c r="AL13" s="42">
        <f>DAY(DATE($AA$2,$AE$2,20))</f>
        <v>20</v>
      </c>
      <c r="AM13" s="148">
        <f>DAY(DATE($AA$2,$AE$2,21))</f>
        <v>21</v>
      </c>
      <c r="AN13" s="124">
        <f>DAY(DATE($AA$2,$AE$2,22))</f>
        <v>22</v>
      </c>
      <c r="AO13" s="42">
        <f>DAY(DATE($AA$2,$AE$2,23))</f>
        <v>23</v>
      </c>
      <c r="AP13" s="42">
        <f>DAY(DATE($AA$2,$AE$2,24))</f>
        <v>24</v>
      </c>
      <c r="AQ13" s="42">
        <f>DAY(DATE($AA$2,$AE$2,25))</f>
        <v>25</v>
      </c>
      <c r="AR13" s="42">
        <f>DAY(DATE($AA$2,$AE$2,26))</f>
        <v>26</v>
      </c>
      <c r="AS13" s="42">
        <f>DAY(DATE($AA$2,$AE$2,27))</f>
        <v>27</v>
      </c>
      <c r="AT13" s="148">
        <f>DAY(DATE($AA$2,$AE$2,28))</f>
        <v>28</v>
      </c>
      <c r="AU13" s="124">
        <f>IF(BC3="実績",IF(DAY(DATE($AA$2,$AE$2,29))=29,29,""),"")</f>
        <v>29</v>
      </c>
      <c r="AV13" s="42">
        <f>IF(BC3="実績",IF(DAY(DATE($AA$2,$AE$2,30))=30,30,""),"")</f>
        <v>30</v>
      </c>
      <c r="AW13" s="148" t="str">
        <f>IF(BC3="実績",IF(DAY(DATE($AA$2,$AE$2,31))=31,31,""),"")</f>
        <v/>
      </c>
      <c r="AX13" s="172"/>
      <c r="AY13" s="178"/>
      <c r="AZ13" s="172"/>
      <c r="BA13" s="178"/>
      <c r="BB13" s="194"/>
      <c r="BC13" s="194"/>
      <c r="BD13" s="194"/>
      <c r="BE13" s="194"/>
      <c r="BF13" s="194"/>
      <c r="BG13" s="194"/>
    </row>
    <row r="14" spans="2:60" ht="20.25" hidden="1" customHeight="1">
      <c r="B14" s="12"/>
      <c r="C14" s="24"/>
      <c r="D14" s="35"/>
      <c r="E14" s="47"/>
      <c r="F14" s="35"/>
      <c r="G14" s="47"/>
      <c r="H14" s="24"/>
      <c r="I14" s="24"/>
      <c r="J14" s="24"/>
      <c r="K14" s="35"/>
      <c r="L14" s="47"/>
      <c r="M14" s="24"/>
      <c r="N14" s="24"/>
      <c r="O14" s="92"/>
      <c r="P14" s="24"/>
      <c r="Q14" s="24"/>
      <c r="R14" s="24"/>
      <c r="S14" s="124">
        <f>WEEKDAY(DATE($AA$2,$AE$2,1))</f>
        <v>4</v>
      </c>
      <c r="T14" s="42">
        <f>WEEKDAY(DATE($AA$2,$AE$2,2))</f>
        <v>5</v>
      </c>
      <c r="U14" s="42">
        <f>WEEKDAY(DATE($AA$2,$AE$2,3))</f>
        <v>6</v>
      </c>
      <c r="V14" s="42">
        <f>WEEKDAY(DATE($AA$2,$AE$2,4))</f>
        <v>7</v>
      </c>
      <c r="W14" s="42">
        <f>WEEKDAY(DATE($AA$2,$AE$2,5))</f>
        <v>1</v>
      </c>
      <c r="X14" s="42">
        <f>WEEKDAY(DATE($AA$2,$AE$2,6))</f>
        <v>2</v>
      </c>
      <c r="Y14" s="148">
        <f>WEEKDAY(DATE($AA$2,$AE$2,7))</f>
        <v>3</v>
      </c>
      <c r="Z14" s="124">
        <f>WEEKDAY(DATE($AA$2,$AE$2,8))</f>
        <v>4</v>
      </c>
      <c r="AA14" s="42">
        <f>WEEKDAY(DATE($AA$2,$AE$2,9))</f>
        <v>5</v>
      </c>
      <c r="AB14" s="42">
        <f>WEEKDAY(DATE($AA$2,$AE$2,10))</f>
        <v>6</v>
      </c>
      <c r="AC14" s="42">
        <f>WEEKDAY(DATE($AA$2,$AE$2,11))</f>
        <v>7</v>
      </c>
      <c r="AD14" s="42">
        <f>WEEKDAY(DATE($AA$2,$AE$2,12))</f>
        <v>1</v>
      </c>
      <c r="AE14" s="42">
        <f>WEEKDAY(DATE($AA$2,$AE$2,13))</f>
        <v>2</v>
      </c>
      <c r="AF14" s="148">
        <f>WEEKDAY(DATE($AA$2,$AE$2,14))</f>
        <v>3</v>
      </c>
      <c r="AG14" s="124">
        <f>WEEKDAY(DATE($AA$2,$AE$2,15))</f>
        <v>4</v>
      </c>
      <c r="AH14" s="42">
        <f>WEEKDAY(DATE($AA$2,$AE$2,16))</f>
        <v>5</v>
      </c>
      <c r="AI14" s="42">
        <f>WEEKDAY(DATE($AA$2,$AE$2,17))</f>
        <v>6</v>
      </c>
      <c r="AJ14" s="42">
        <f>WEEKDAY(DATE($AA$2,$AE$2,18))</f>
        <v>7</v>
      </c>
      <c r="AK14" s="42">
        <f>WEEKDAY(DATE($AA$2,$AE$2,19))</f>
        <v>1</v>
      </c>
      <c r="AL14" s="42">
        <f>WEEKDAY(DATE($AA$2,$AE$2,20))</f>
        <v>2</v>
      </c>
      <c r="AM14" s="148">
        <f>WEEKDAY(DATE($AA$2,$AE$2,21))</f>
        <v>3</v>
      </c>
      <c r="AN14" s="124">
        <f>WEEKDAY(DATE($AA$2,$AE$2,22))</f>
        <v>4</v>
      </c>
      <c r="AO14" s="42">
        <f>WEEKDAY(DATE($AA$2,$AE$2,23))</f>
        <v>5</v>
      </c>
      <c r="AP14" s="42">
        <f>WEEKDAY(DATE($AA$2,$AE$2,24))</f>
        <v>6</v>
      </c>
      <c r="AQ14" s="42">
        <f>WEEKDAY(DATE($AA$2,$AE$2,25))</f>
        <v>7</v>
      </c>
      <c r="AR14" s="42">
        <f>WEEKDAY(DATE($AA$2,$AE$2,26))</f>
        <v>1</v>
      </c>
      <c r="AS14" s="42">
        <f>WEEKDAY(DATE($AA$2,$AE$2,27))</f>
        <v>2</v>
      </c>
      <c r="AT14" s="148">
        <f>WEEKDAY(DATE($AA$2,$AE$2,28))</f>
        <v>3</v>
      </c>
      <c r="AU14" s="124">
        <f>IF(AU13=29,WEEKDAY(DATE($AA$2,$AE$2,29)),0)</f>
        <v>4</v>
      </c>
      <c r="AV14" s="42">
        <f>IF(AV13=30,WEEKDAY(DATE($AA$2,$AE$2,30)),0)</f>
        <v>5</v>
      </c>
      <c r="AW14" s="148">
        <f>IF(AW13=31,WEEKDAY(DATE($AA$2,$AE$2,31)),0)</f>
        <v>0</v>
      </c>
      <c r="AX14" s="173"/>
      <c r="AY14" s="179"/>
      <c r="AZ14" s="173"/>
      <c r="BA14" s="179"/>
      <c r="BB14" s="195"/>
      <c r="BC14" s="195"/>
      <c r="BD14" s="195"/>
      <c r="BE14" s="195"/>
      <c r="BF14" s="195"/>
      <c r="BG14" s="195"/>
    </row>
    <row r="15" spans="2:60" ht="20.25" customHeight="1">
      <c r="B15" s="13"/>
      <c r="C15" s="25"/>
      <c r="D15" s="36"/>
      <c r="E15" s="48"/>
      <c r="F15" s="36"/>
      <c r="G15" s="48"/>
      <c r="H15" s="25"/>
      <c r="I15" s="25"/>
      <c r="J15" s="25"/>
      <c r="K15" s="36"/>
      <c r="L15" s="48"/>
      <c r="M15" s="25"/>
      <c r="N15" s="25"/>
      <c r="O15" s="93"/>
      <c r="P15" s="25"/>
      <c r="Q15" s="25"/>
      <c r="R15" s="25"/>
      <c r="S15" s="125" t="str">
        <f t="shared" ref="S15:AT15" si="0">IF(S14=1,"日",IF(S14=2,"月",IF(S14=3,"火",IF(S14=4,"水",IF(S14=5,"木",IF(S14=6,"金","土"))))))</f>
        <v>水</v>
      </c>
      <c r="T15" s="135" t="str">
        <f t="shared" si="0"/>
        <v>木</v>
      </c>
      <c r="U15" s="135" t="str">
        <f t="shared" si="0"/>
        <v>金</v>
      </c>
      <c r="V15" s="135" t="str">
        <f t="shared" si="0"/>
        <v>土</v>
      </c>
      <c r="W15" s="135" t="str">
        <f t="shared" si="0"/>
        <v>日</v>
      </c>
      <c r="X15" s="135" t="str">
        <f t="shared" si="0"/>
        <v>月</v>
      </c>
      <c r="Y15" s="149" t="str">
        <f t="shared" si="0"/>
        <v>火</v>
      </c>
      <c r="Z15" s="125" t="str">
        <f t="shared" si="0"/>
        <v>水</v>
      </c>
      <c r="AA15" s="135" t="str">
        <f t="shared" si="0"/>
        <v>木</v>
      </c>
      <c r="AB15" s="135" t="str">
        <f t="shared" si="0"/>
        <v>金</v>
      </c>
      <c r="AC15" s="135" t="str">
        <f t="shared" si="0"/>
        <v>土</v>
      </c>
      <c r="AD15" s="135" t="str">
        <f t="shared" si="0"/>
        <v>日</v>
      </c>
      <c r="AE15" s="135" t="str">
        <f t="shared" si="0"/>
        <v>月</v>
      </c>
      <c r="AF15" s="149" t="str">
        <f t="shared" si="0"/>
        <v>火</v>
      </c>
      <c r="AG15" s="125" t="str">
        <f t="shared" si="0"/>
        <v>水</v>
      </c>
      <c r="AH15" s="135" t="str">
        <f t="shared" si="0"/>
        <v>木</v>
      </c>
      <c r="AI15" s="135" t="str">
        <f t="shared" si="0"/>
        <v>金</v>
      </c>
      <c r="AJ15" s="135" t="str">
        <f t="shared" si="0"/>
        <v>土</v>
      </c>
      <c r="AK15" s="135" t="str">
        <f t="shared" si="0"/>
        <v>日</v>
      </c>
      <c r="AL15" s="135" t="str">
        <f t="shared" si="0"/>
        <v>月</v>
      </c>
      <c r="AM15" s="149" t="str">
        <f t="shared" si="0"/>
        <v>火</v>
      </c>
      <c r="AN15" s="125" t="str">
        <f t="shared" si="0"/>
        <v>水</v>
      </c>
      <c r="AO15" s="135" t="str">
        <f t="shared" si="0"/>
        <v>木</v>
      </c>
      <c r="AP15" s="135" t="str">
        <f t="shared" si="0"/>
        <v>金</v>
      </c>
      <c r="AQ15" s="135" t="str">
        <f t="shared" si="0"/>
        <v>土</v>
      </c>
      <c r="AR15" s="135" t="str">
        <f t="shared" si="0"/>
        <v>日</v>
      </c>
      <c r="AS15" s="135" t="str">
        <f t="shared" si="0"/>
        <v>月</v>
      </c>
      <c r="AT15" s="149" t="str">
        <f t="shared" si="0"/>
        <v>火</v>
      </c>
      <c r="AU15" s="135" t="str">
        <f>IF(AU14=1,"日",IF(AU14=2,"月",IF(AU14=3,"火",IF(AU14=4,"水",IF(AU14=5,"木",IF(AU14=6,"金",IF(AU14=0,"","土")))))))</f>
        <v>水</v>
      </c>
      <c r="AV15" s="135" t="str">
        <f>IF(AV14=1,"日",IF(AV14=2,"月",IF(AV14=3,"火",IF(AV14=4,"水",IF(AV14=5,"木",IF(AV14=6,"金",IF(AV14=0,"","土")))))))</f>
        <v>木</v>
      </c>
      <c r="AW15" s="135" t="str">
        <f>IF(AW14=1,"日",IF(AW14=2,"月",IF(AW14=3,"火",IF(AW14=4,"水",IF(AW14=5,"木",IF(AW14=6,"金",IF(AW14=0,"","土")))))))</f>
        <v/>
      </c>
      <c r="AX15" s="125"/>
      <c r="AY15" s="149"/>
      <c r="AZ15" s="125"/>
      <c r="BA15" s="149"/>
      <c r="BB15" s="195"/>
      <c r="BC15" s="195"/>
      <c r="BD15" s="195"/>
      <c r="BE15" s="195"/>
      <c r="BF15" s="195"/>
      <c r="BG15" s="195"/>
    </row>
    <row r="16" spans="2:60" ht="20.25" customHeight="1">
      <c r="B16" s="14">
        <v>1</v>
      </c>
      <c r="C16" s="26" t="s">
        <v>6</v>
      </c>
      <c r="D16" s="37"/>
      <c r="E16" s="49" t="s">
        <v>7</v>
      </c>
      <c r="F16" s="56"/>
      <c r="G16" s="60" t="s">
        <v>172</v>
      </c>
      <c r="H16" s="62"/>
      <c r="I16" s="62"/>
      <c r="J16" s="62"/>
      <c r="K16" s="74"/>
      <c r="L16" s="78" t="s">
        <v>156</v>
      </c>
      <c r="M16" s="82"/>
      <c r="N16" s="82"/>
      <c r="O16" s="94"/>
      <c r="P16" s="99" t="s">
        <v>47</v>
      </c>
      <c r="Q16" s="107"/>
      <c r="R16" s="116"/>
      <c r="S16" s="126" t="s">
        <v>58</v>
      </c>
      <c r="T16" s="136" t="s">
        <v>58</v>
      </c>
      <c r="U16" s="136" t="s">
        <v>58</v>
      </c>
      <c r="V16" s="136" t="s">
        <v>86</v>
      </c>
      <c r="W16" s="136" t="s">
        <v>86</v>
      </c>
      <c r="X16" s="136" t="s">
        <v>58</v>
      </c>
      <c r="Y16" s="150" t="s">
        <v>58</v>
      </c>
      <c r="Z16" s="126" t="s">
        <v>58</v>
      </c>
      <c r="AA16" s="136" t="s">
        <v>58</v>
      </c>
      <c r="AB16" s="136" t="s">
        <v>58</v>
      </c>
      <c r="AC16" s="136" t="s">
        <v>86</v>
      </c>
      <c r="AD16" s="136" t="s">
        <v>86</v>
      </c>
      <c r="AE16" s="136" t="s">
        <v>58</v>
      </c>
      <c r="AF16" s="150" t="s">
        <v>58</v>
      </c>
      <c r="AG16" s="126" t="s">
        <v>58</v>
      </c>
      <c r="AH16" s="136" t="s">
        <v>58</v>
      </c>
      <c r="AI16" s="136" t="s">
        <v>58</v>
      </c>
      <c r="AJ16" s="136" t="s">
        <v>86</v>
      </c>
      <c r="AK16" s="136" t="s">
        <v>86</v>
      </c>
      <c r="AL16" s="136" t="s">
        <v>58</v>
      </c>
      <c r="AM16" s="150" t="s">
        <v>58</v>
      </c>
      <c r="AN16" s="126" t="s">
        <v>58</v>
      </c>
      <c r="AO16" s="136" t="s">
        <v>58</v>
      </c>
      <c r="AP16" s="136" t="s">
        <v>58</v>
      </c>
      <c r="AQ16" s="136" t="s">
        <v>86</v>
      </c>
      <c r="AR16" s="136" t="s">
        <v>86</v>
      </c>
      <c r="AS16" s="136" t="s">
        <v>58</v>
      </c>
      <c r="AT16" s="150" t="s">
        <v>58</v>
      </c>
      <c r="AU16" s="126" t="s">
        <v>58</v>
      </c>
      <c r="AV16" s="136" t="s">
        <v>58</v>
      </c>
      <c r="AW16" s="150"/>
      <c r="AX16" s="174">
        <f>IF($BC$3="計画",SUM(S17:AT17),IF($BC$3="実績",SUM(S17:AW17),""))</f>
        <v>88</v>
      </c>
      <c r="AY16" s="180"/>
      <c r="AZ16" s="183">
        <f>IF($BC$3="計画",AX16/4,IF($BC$3="実績",AX16/($BA$7/7),""))</f>
        <v>20.533333333333335</v>
      </c>
      <c r="BA16" s="189"/>
      <c r="BB16" s="196" t="s">
        <v>173</v>
      </c>
      <c r="BC16" s="203"/>
      <c r="BD16" s="203"/>
      <c r="BE16" s="203"/>
      <c r="BF16" s="203"/>
      <c r="BG16" s="211"/>
    </row>
    <row r="17" spans="2:59" ht="20.25" customHeight="1">
      <c r="B17" s="15"/>
      <c r="C17" s="27"/>
      <c r="D17" s="38"/>
      <c r="E17" s="50"/>
      <c r="F17" s="57"/>
      <c r="G17" s="61"/>
      <c r="H17" s="62"/>
      <c r="I17" s="62"/>
      <c r="J17" s="62"/>
      <c r="K17" s="74"/>
      <c r="L17" s="79"/>
      <c r="M17" s="83"/>
      <c r="N17" s="83"/>
      <c r="O17" s="95"/>
      <c r="P17" s="100" t="s">
        <v>81</v>
      </c>
      <c r="Q17" s="108"/>
      <c r="R17" s="117"/>
      <c r="S17" s="127">
        <f>IF(S16="","",VLOOKUP(S16,'【記載例】シフト記号表（勤務時間帯）'!$C$4:$K$35,9,FALSE))</f>
        <v>4</v>
      </c>
      <c r="T17" s="137">
        <f>IF(T16="","",VLOOKUP(T16,'【記載例】シフト記号表（勤務時間帯）'!$C$4:$K$35,9,FALSE))</f>
        <v>4</v>
      </c>
      <c r="U17" s="137">
        <f>IF(U16="","",VLOOKUP(U16,'【記載例】シフト記号表（勤務時間帯）'!$C$4:$K$35,9,FALSE))</f>
        <v>4</v>
      </c>
      <c r="V17" s="137" t="str">
        <f>IF(V16="","",VLOOKUP(V16,'【記載例】シフト記号表（勤務時間帯）'!$C$4:$K$35,9,FALSE))</f>
        <v>-</v>
      </c>
      <c r="W17" s="137" t="str">
        <f>IF(W16="","",VLOOKUP(W16,'【記載例】シフト記号表（勤務時間帯）'!$C$4:$K$35,9,FALSE))</f>
        <v>-</v>
      </c>
      <c r="X17" s="137">
        <f>IF(X16="","",VLOOKUP(X16,'【記載例】シフト記号表（勤務時間帯）'!$C$4:$K$35,9,FALSE))</f>
        <v>4</v>
      </c>
      <c r="Y17" s="151">
        <f>IF(Y16="","",VLOOKUP(Y16,'【記載例】シフト記号表（勤務時間帯）'!$C$4:$K$35,9,FALSE))</f>
        <v>4</v>
      </c>
      <c r="Z17" s="127">
        <f>IF(Z16="","",VLOOKUP(Z16,'【記載例】シフト記号表（勤務時間帯）'!$C$4:$K$35,9,FALSE))</f>
        <v>4</v>
      </c>
      <c r="AA17" s="137">
        <f>IF(AA16="","",VLOOKUP(AA16,'【記載例】シフト記号表（勤務時間帯）'!$C$4:$K$35,9,FALSE))</f>
        <v>4</v>
      </c>
      <c r="AB17" s="137">
        <f>IF(AB16="","",VLOOKUP(AB16,'【記載例】シフト記号表（勤務時間帯）'!$C$4:$K$35,9,FALSE))</f>
        <v>4</v>
      </c>
      <c r="AC17" s="137" t="str">
        <f>IF(AC16="","",VLOOKUP(AC16,'【記載例】シフト記号表（勤務時間帯）'!$C$4:$K$35,9,FALSE))</f>
        <v>-</v>
      </c>
      <c r="AD17" s="137" t="str">
        <f>IF(AD16="","",VLOOKUP(AD16,'【記載例】シフト記号表（勤務時間帯）'!$C$4:$K$35,9,FALSE))</f>
        <v>-</v>
      </c>
      <c r="AE17" s="137">
        <f>IF(AE16="","",VLOOKUP(AE16,'【記載例】シフト記号表（勤務時間帯）'!$C$4:$K$35,9,FALSE))</f>
        <v>4</v>
      </c>
      <c r="AF17" s="151">
        <f>IF(AF16="","",VLOOKUP(AF16,'【記載例】シフト記号表（勤務時間帯）'!$C$4:$K$35,9,FALSE))</f>
        <v>4</v>
      </c>
      <c r="AG17" s="127">
        <f>IF(AG16="","",VLOOKUP(AG16,'【記載例】シフト記号表（勤務時間帯）'!$C$4:$K$35,9,FALSE))</f>
        <v>4</v>
      </c>
      <c r="AH17" s="137">
        <f>IF(AH16="","",VLOOKUP(AH16,'【記載例】シフト記号表（勤務時間帯）'!$C$4:$K$35,9,FALSE))</f>
        <v>4</v>
      </c>
      <c r="AI17" s="137">
        <f>IF(AI16="","",VLOOKUP(AI16,'【記載例】シフト記号表（勤務時間帯）'!$C$4:$K$35,9,FALSE))</f>
        <v>4</v>
      </c>
      <c r="AJ17" s="137" t="str">
        <f>IF(AJ16="","",VLOOKUP(AJ16,'【記載例】シフト記号表（勤務時間帯）'!$C$4:$K$35,9,FALSE))</f>
        <v>-</v>
      </c>
      <c r="AK17" s="137" t="str">
        <f>IF(AK16="","",VLOOKUP(AK16,'【記載例】シフト記号表（勤務時間帯）'!$C$4:$K$35,9,FALSE))</f>
        <v>-</v>
      </c>
      <c r="AL17" s="137">
        <f>IF(AL16="","",VLOOKUP(AL16,'【記載例】シフト記号表（勤務時間帯）'!$C$4:$K$35,9,FALSE))</f>
        <v>4</v>
      </c>
      <c r="AM17" s="151">
        <f>IF(AM16="","",VLOOKUP(AM16,'【記載例】シフト記号表（勤務時間帯）'!$C$4:$K$35,9,FALSE))</f>
        <v>4</v>
      </c>
      <c r="AN17" s="127">
        <f>IF(AN16="","",VLOOKUP(AN16,'【記載例】シフト記号表（勤務時間帯）'!$C$4:$K$35,9,FALSE))</f>
        <v>4</v>
      </c>
      <c r="AO17" s="137">
        <f>IF(AO16="","",VLOOKUP(AO16,'【記載例】シフト記号表（勤務時間帯）'!$C$4:$K$35,9,FALSE))</f>
        <v>4</v>
      </c>
      <c r="AP17" s="137">
        <f>IF(AP16="","",VLOOKUP(AP16,'【記載例】シフト記号表（勤務時間帯）'!$C$4:$K$35,9,FALSE))</f>
        <v>4</v>
      </c>
      <c r="AQ17" s="137" t="str">
        <f>IF(AQ16="","",VLOOKUP(AQ16,'【記載例】シフト記号表（勤務時間帯）'!$C$4:$K$35,9,FALSE))</f>
        <v>-</v>
      </c>
      <c r="AR17" s="137" t="str">
        <f>IF(AR16="","",VLOOKUP(AR16,'【記載例】シフト記号表（勤務時間帯）'!$C$4:$K$35,9,FALSE))</f>
        <v>-</v>
      </c>
      <c r="AS17" s="137">
        <f>IF(AS16="","",VLOOKUP(AS16,'【記載例】シフト記号表（勤務時間帯）'!$C$4:$K$35,9,FALSE))</f>
        <v>4</v>
      </c>
      <c r="AT17" s="151">
        <f>IF(AT16="","",VLOOKUP(AT16,'【記載例】シフト記号表（勤務時間帯）'!$C$4:$K$35,9,FALSE))</f>
        <v>4</v>
      </c>
      <c r="AU17" s="127">
        <f>IF(AU16="","",VLOOKUP(AU16,'【記載例】シフト記号表（勤務時間帯）'!$C$4:$K$35,9,FALSE))</f>
        <v>4</v>
      </c>
      <c r="AV17" s="137">
        <f>IF(AV16="","",VLOOKUP(AV16,'【記載例】シフト記号表（勤務時間帯）'!$C$4:$K$35,9,FALSE))</f>
        <v>4</v>
      </c>
      <c r="AW17" s="151" t="str">
        <f>IF(AW16="","",VLOOKUP(AW16,'【記載例】シフト記号表（勤務時間帯）'!$C$4:$K$35,9,FALSE))</f>
        <v/>
      </c>
      <c r="AX17" s="175"/>
      <c r="AY17" s="181"/>
      <c r="AZ17" s="184"/>
      <c r="BA17" s="190"/>
      <c r="BB17" s="197"/>
      <c r="BC17" s="204"/>
      <c r="BD17" s="204"/>
      <c r="BE17" s="204"/>
      <c r="BF17" s="204"/>
      <c r="BG17" s="212"/>
    </row>
    <row r="18" spans="2:59" ht="20.25" customHeight="1">
      <c r="B18" s="15">
        <f>B16+1</f>
        <v>2</v>
      </c>
      <c r="C18" s="28" t="s">
        <v>173</v>
      </c>
      <c r="D18" s="38"/>
      <c r="E18" s="51" t="s">
        <v>7</v>
      </c>
      <c r="F18" s="58"/>
      <c r="G18" s="60" t="s">
        <v>172</v>
      </c>
      <c r="H18" s="62"/>
      <c r="I18" s="62"/>
      <c r="J18" s="62"/>
      <c r="K18" s="74"/>
      <c r="L18" s="80" t="s">
        <v>156</v>
      </c>
      <c r="M18" s="84"/>
      <c r="N18" s="84"/>
      <c r="O18" s="96"/>
      <c r="P18" s="101" t="s">
        <v>47</v>
      </c>
      <c r="Q18" s="109"/>
      <c r="R18" s="118"/>
      <c r="S18" s="128" t="s">
        <v>58</v>
      </c>
      <c r="T18" s="138" t="s">
        <v>58</v>
      </c>
      <c r="U18" s="138" t="s">
        <v>58</v>
      </c>
      <c r="V18" s="138" t="s">
        <v>86</v>
      </c>
      <c r="W18" s="138" t="s">
        <v>86</v>
      </c>
      <c r="X18" s="138" t="s">
        <v>58</v>
      </c>
      <c r="Y18" s="152" t="s">
        <v>58</v>
      </c>
      <c r="Z18" s="128" t="s">
        <v>58</v>
      </c>
      <c r="AA18" s="138" t="s">
        <v>58</v>
      </c>
      <c r="AB18" s="138" t="s">
        <v>58</v>
      </c>
      <c r="AC18" s="138" t="s">
        <v>86</v>
      </c>
      <c r="AD18" s="138" t="s">
        <v>86</v>
      </c>
      <c r="AE18" s="138" t="s">
        <v>58</v>
      </c>
      <c r="AF18" s="152" t="s">
        <v>58</v>
      </c>
      <c r="AG18" s="128" t="s">
        <v>58</v>
      </c>
      <c r="AH18" s="138" t="s">
        <v>58</v>
      </c>
      <c r="AI18" s="138" t="s">
        <v>58</v>
      </c>
      <c r="AJ18" s="138" t="s">
        <v>86</v>
      </c>
      <c r="AK18" s="138" t="s">
        <v>86</v>
      </c>
      <c r="AL18" s="138" t="s">
        <v>58</v>
      </c>
      <c r="AM18" s="152" t="s">
        <v>58</v>
      </c>
      <c r="AN18" s="128" t="s">
        <v>58</v>
      </c>
      <c r="AO18" s="138" t="s">
        <v>58</v>
      </c>
      <c r="AP18" s="138" t="s">
        <v>58</v>
      </c>
      <c r="AQ18" s="138" t="s">
        <v>86</v>
      </c>
      <c r="AR18" s="138" t="s">
        <v>86</v>
      </c>
      <c r="AS18" s="138" t="s">
        <v>58</v>
      </c>
      <c r="AT18" s="152" t="s">
        <v>58</v>
      </c>
      <c r="AU18" s="128" t="s">
        <v>58</v>
      </c>
      <c r="AV18" s="138" t="s">
        <v>58</v>
      </c>
      <c r="AW18" s="152"/>
      <c r="AX18" s="175">
        <f>IF($BC$3="計画",SUM(S19:AT19),IF($BC$3="実績",SUM(S19:AW19),""))</f>
        <v>88</v>
      </c>
      <c r="AY18" s="181"/>
      <c r="AZ18" s="184">
        <f>IF($BC$3="計画",AX18/4,IF($BC$3="実績",AX18/($BA$7/7),""))</f>
        <v>20.533333333333335</v>
      </c>
      <c r="BA18" s="190"/>
      <c r="BB18" s="198" t="s">
        <v>6</v>
      </c>
      <c r="BC18" s="205"/>
      <c r="BD18" s="205"/>
      <c r="BE18" s="205"/>
      <c r="BF18" s="205"/>
      <c r="BG18" s="213"/>
    </row>
    <row r="19" spans="2:59" ht="20.25" customHeight="1">
      <c r="B19" s="15"/>
      <c r="C19" s="27"/>
      <c r="D19" s="38"/>
      <c r="E19" s="50"/>
      <c r="F19" s="57"/>
      <c r="G19" s="61"/>
      <c r="H19" s="62"/>
      <c r="I19" s="62"/>
      <c r="J19" s="62"/>
      <c r="K19" s="74"/>
      <c r="L19" s="79"/>
      <c r="M19" s="83"/>
      <c r="N19" s="83"/>
      <c r="O19" s="95"/>
      <c r="P19" s="100" t="s">
        <v>81</v>
      </c>
      <c r="Q19" s="108"/>
      <c r="R19" s="117"/>
      <c r="S19" s="127">
        <f>IF(S18="","",VLOOKUP(S18,'【記載例】シフト記号表（勤務時間帯）'!$C$4:$K$35,9,FALSE))</f>
        <v>4</v>
      </c>
      <c r="T19" s="137">
        <f>IF(T18="","",VLOOKUP(T18,'【記載例】シフト記号表（勤務時間帯）'!$C$4:$K$35,9,FALSE))</f>
        <v>4</v>
      </c>
      <c r="U19" s="137">
        <f>IF(U18="","",VLOOKUP(U18,'【記載例】シフト記号表（勤務時間帯）'!$C$4:$K$35,9,FALSE))</f>
        <v>4</v>
      </c>
      <c r="V19" s="137" t="str">
        <f>IF(V18="","",VLOOKUP(V18,'【記載例】シフト記号表（勤務時間帯）'!$C$4:$K$35,9,FALSE))</f>
        <v>-</v>
      </c>
      <c r="W19" s="137" t="str">
        <f>IF(W18="","",VLOOKUP(W18,'【記載例】シフト記号表（勤務時間帯）'!$C$4:$K$35,9,FALSE))</f>
        <v>-</v>
      </c>
      <c r="X19" s="137">
        <f>IF(X18="","",VLOOKUP(X18,'【記載例】シフト記号表（勤務時間帯）'!$C$4:$K$35,9,FALSE))</f>
        <v>4</v>
      </c>
      <c r="Y19" s="151">
        <f>IF(Y18="","",VLOOKUP(Y18,'【記載例】シフト記号表（勤務時間帯）'!$C$4:$K$35,9,FALSE))</f>
        <v>4</v>
      </c>
      <c r="Z19" s="127">
        <f>IF(Z18="","",VLOOKUP(Z18,'【記載例】シフト記号表（勤務時間帯）'!$C$4:$K$35,9,FALSE))</f>
        <v>4</v>
      </c>
      <c r="AA19" s="137">
        <f>IF(AA18="","",VLOOKUP(AA18,'【記載例】シフト記号表（勤務時間帯）'!$C$4:$K$35,9,FALSE))</f>
        <v>4</v>
      </c>
      <c r="AB19" s="137">
        <f>IF(AB18="","",VLOOKUP(AB18,'【記載例】シフト記号表（勤務時間帯）'!$C$4:$K$35,9,FALSE))</f>
        <v>4</v>
      </c>
      <c r="AC19" s="137" t="str">
        <f>IF(AC18="","",VLOOKUP(AC18,'【記載例】シフト記号表（勤務時間帯）'!$C$4:$K$35,9,FALSE))</f>
        <v>-</v>
      </c>
      <c r="AD19" s="137" t="str">
        <f>IF(AD18="","",VLOOKUP(AD18,'【記載例】シフト記号表（勤務時間帯）'!$C$4:$K$35,9,FALSE))</f>
        <v>-</v>
      </c>
      <c r="AE19" s="137">
        <f>IF(AE18="","",VLOOKUP(AE18,'【記載例】シフト記号表（勤務時間帯）'!$C$4:$K$35,9,FALSE))</f>
        <v>4</v>
      </c>
      <c r="AF19" s="151">
        <f>IF(AF18="","",VLOOKUP(AF18,'【記載例】シフト記号表（勤務時間帯）'!$C$4:$K$35,9,FALSE))</f>
        <v>4</v>
      </c>
      <c r="AG19" s="127">
        <f>IF(AG18="","",VLOOKUP(AG18,'【記載例】シフト記号表（勤務時間帯）'!$C$4:$K$35,9,FALSE))</f>
        <v>4</v>
      </c>
      <c r="AH19" s="137">
        <f>IF(AH18="","",VLOOKUP(AH18,'【記載例】シフト記号表（勤務時間帯）'!$C$4:$K$35,9,FALSE))</f>
        <v>4</v>
      </c>
      <c r="AI19" s="137">
        <f>IF(AI18="","",VLOOKUP(AI18,'【記載例】シフト記号表（勤務時間帯）'!$C$4:$K$35,9,FALSE))</f>
        <v>4</v>
      </c>
      <c r="AJ19" s="137" t="str">
        <f>IF(AJ18="","",VLOOKUP(AJ18,'【記載例】シフト記号表（勤務時間帯）'!$C$4:$K$35,9,FALSE))</f>
        <v>-</v>
      </c>
      <c r="AK19" s="137" t="str">
        <f>IF(AK18="","",VLOOKUP(AK18,'【記載例】シフト記号表（勤務時間帯）'!$C$4:$K$35,9,FALSE))</f>
        <v>-</v>
      </c>
      <c r="AL19" s="137">
        <f>IF(AL18="","",VLOOKUP(AL18,'【記載例】シフト記号表（勤務時間帯）'!$C$4:$K$35,9,FALSE))</f>
        <v>4</v>
      </c>
      <c r="AM19" s="151">
        <f>IF(AM18="","",VLOOKUP(AM18,'【記載例】シフト記号表（勤務時間帯）'!$C$4:$K$35,9,FALSE))</f>
        <v>4</v>
      </c>
      <c r="AN19" s="127">
        <f>IF(AN18="","",VLOOKUP(AN18,'【記載例】シフト記号表（勤務時間帯）'!$C$4:$K$35,9,FALSE))</f>
        <v>4</v>
      </c>
      <c r="AO19" s="137">
        <f>IF(AO18="","",VLOOKUP(AO18,'【記載例】シフト記号表（勤務時間帯）'!$C$4:$K$35,9,FALSE))</f>
        <v>4</v>
      </c>
      <c r="AP19" s="137">
        <f>IF(AP18="","",VLOOKUP(AP18,'【記載例】シフト記号表（勤務時間帯）'!$C$4:$K$35,9,FALSE))</f>
        <v>4</v>
      </c>
      <c r="AQ19" s="137" t="str">
        <f>IF(AQ18="","",VLOOKUP(AQ18,'【記載例】シフト記号表（勤務時間帯）'!$C$4:$K$35,9,FALSE))</f>
        <v>-</v>
      </c>
      <c r="AR19" s="137" t="str">
        <f>IF(AR18="","",VLOOKUP(AR18,'【記載例】シフト記号表（勤務時間帯）'!$C$4:$K$35,9,FALSE))</f>
        <v>-</v>
      </c>
      <c r="AS19" s="137">
        <f>IF(AS18="","",VLOOKUP(AS18,'【記載例】シフト記号表（勤務時間帯）'!$C$4:$K$35,9,FALSE))</f>
        <v>4</v>
      </c>
      <c r="AT19" s="151">
        <f>IF(AT18="","",VLOOKUP(AT18,'【記載例】シフト記号表（勤務時間帯）'!$C$4:$K$35,9,FALSE))</f>
        <v>4</v>
      </c>
      <c r="AU19" s="127">
        <f>IF(AU18="","",VLOOKUP(AU18,'【記載例】シフト記号表（勤務時間帯）'!$C$4:$K$35,9,FALSE))</f>
        <v>4</v>
      </c>
      <c r="AV19" s="137">
        <f>IF(AV18="","",VLOOKUP(AV18,'【記載例】シフト記号表（勤務時間帯）'!$C$4:$K$35,9,FALSE))</f>
        <v>4</v>
      </c>
      <c r="AW19" s="151" t="str">
        <f>IF(AW18="","",VLOOKUP(AW18,'【記載例】シフト記号表（勤務時間帯）'!$C$4:$K$35,9,FALSE))</f>
        <v/>
      </c>
      <c r="AX19" s="175"/>
      <c r="AY19" s="181"/>
      <c r="AZ19" s="184"/>
      <c r="BA19" s="190"/>
      <c r="BB19" s="197"/>
      <c r="BC19" s="204"/>
      <c r="BD19" s="204"/>
      <c r="BE19" s="204"/>
      <c r="BF19" s="204"/>
      <c r="BG19" s="212"/>
    </row>
    <row r="20" spans="2:59" ht="20.25" customHeight="1">
      <c r="B20" s="15">
        <f>B18+1</f>
        <v>3</v>
      </c>
      <c r="C20" s="28" t="s">
        <v>173</v>
      </c>
      <c r="D20" s="38"/>
      <c r="E20" s="52" t="s">
        <v>9</v>
      </c>
      <c r="F20" s="38"/>
      <c r="G20" s="60" t="s">
        <v>173</v>
      </c>
      <c r="H20" s="62"/>
      <c r="I20" s="62"/>
      <c r="J20" s="62"/>
      <c r="K20" s="74"/>
      <c r="L20" s="81" t="s">
        <v>127</v>
      </c>
      <c r="M20" s="85"/>
      <c r="N20" s="85"/>
      <c r="O20" s="97"/>
      <c r="P20" s="101" t="s">
        <v>47</v>
      </c>
      <c r="Q20" s="109"/>
      <c r="R20" s="118"/>
      <c r="S20" s="128" t="s">
        <v>53</v>
      </c>
      <c r="T20" s="138" t="s">
        <v>53</v>
      </c>
      <c r="U20" s="138" t="s">
        <v>53</v>
      </c>
      <c r="V20" s="138" t="s">
        <v>86</v>
      </c>
      <c r="W20" s="138" t="s">
        <v>86</v>
      </c>
      <c r="X20" s="138" t="s">
        <v>53</v>
      </c>
      <c r="Y20" s="152" t="s">
        <v>53</v>
      </c>
      <c r="Z20" s="128" t="s">
        <v>53</v>
      </c>
      <c r="AA20" s="138" t="s">
        <v>53</v>
      </c>
      <c r="AB20" s="138" t="s">
        <v>53</v>
      </c>
      <c r="AC20" s="138" t="s">
        <v>86</v>
      </c>
      <c r="AD20" s="138" t="s">
        <v>86</v>
      </c>
      <c r="AE20" s="138" t="s">
        <v>53</v>
      </c>
      <c r="AF20" s="152" t="s">
        <v>53</v>
      </c>
      <c r="AG20" s="128" t="s">
        <v>53</v>
      </c>
      <c r="AH20" s="138" t="s">
        <v>53</v>
      </c>
      <c r="AI20" s="138" t="s">
        <v>53</v>
      </c>
      <c r="AJ20" s="138" t="s">
        <v>86</v>
      </c>
      <c r="AK20" s="138" t="s">
        <v>86</v>
      </c>
      <c r="AL20" s="138" t="s">
        <v>53</v>
      </c>
      <c r="AM20" s="152" t="s">
        <v>53</v>
      </c>
      <c r="AN20" s="128" t="s">
        <v>53</v>
      </c>
      <c r="AO20" s="138" t="s">
        <v>53</v>
      </c>
      <c r="AP20" s="138" t="s">
        <v>53</v>
      </c>
      <c r="AQ20" s="138" t="s">
        <v>86</v>
      </c>
      <c r="AR20" s="138" t="s">
        <v>86</v>
      </c>
      <c r="AS20" s="138" t="s">
        <v>53</v>
      </c>
      <c r="AT20" s="152" t="s">
        <v>53</v>
      </c>
      <c r="AU20" s="128" t="s">
        <v>53</v>
      </c>
      <c r="AV20" s="138" t="s">
        <v>53</v>
      </c>
      <c r="AW20" s="152"/>
      <c r="AX20" s="175">
        <f>IF($BC$3="計画",SUM(S21:AT21),IF($BC$3="実績",SUM(S21:AW21),""))</f>
        <v>175.99999999999997</v>
      </c>
      <c r="AY20" s="181"/>
      <c r="AZ20" s="184">
        <f>IF($BC$3="計画",AX20/4,IF($BC$3="実績",AX20/($BA$7/7),""))</f>
        <v>41.066666666666663</v>
      </c>
      <c r="BA20" s="190"/>
      <c r="BB20" s="198"/>
      <c r="BC20" s="205"/>
      <c r="BD20" s="205"/>
      <c r="BE20" s="205"/>
      <c r="BF20" s="205"/>
      <c r="BG20" s="213"/>
    </row>
    <row r="21" spans="2:59" ht="20.25" customHeight="1">
      <c r="B21" s="15"/>
      <c r="C21" s="27"/>
      <c r="D21" s="38"/>
      <c r="E21" s="53"/>
      <c r="F21" s="38"/>
      <c r="G21" s="61"/>
      <c r="H21" s="62"/>
      <c r="I21" s="62"/>
      <c r="J21" s="62"/>
      <c r="K21" s="74"/>
      <c r="L21" s="81"/>
      <c r="M21" s="85"/>
      <c r="N21" s="85"/>
      <c r="O21" s="97"/>
      <c r="P21" s="100" t="s">
        <v>81</v>
      </c>
      <c r="Q21" s="108"/>
      <c r="R21" s="117"/>
      <c r="S21" s="127">
        <f>IF(S20="","",VLOOKUP(S20,'【記載例】シフト記号表（勤務時間帯）'!$C$4:$K$35,9,FALSE))</f>
        <v>7.9999999999999982</v>
      </c>
      <c r="T21" s="137">
        <f>IF(T20="","",VLOOKUP(T20,'【記載例】シフト記号表（勤務時間帯）'!$C$4:$K$35,9,FALSE))</f>
        <v>7.9999999999999982</v>
      </c>
      <c r="U21" s="137">
        <f>IF(U20="","",VLOOKUP(U20,'【記載例】シフト記号表（勤務時間帯）'!$C$4:$K$35,9,FALSE))</f>
        <v>7.9999999999999982</v>
      </c>
      <c r="V21" s="137" t="str">
        <f>IF(V20="","",VLOOKUP(V20,'【記載例】シフト記号表（勤務時間帯）'!$C$4:$K$35,9,FALSE))</f>
        <v>-</v>
      </c>
      <c r="W21" s="137" t="str">
        <f>IF(W20="","",VLOOKUP(W20,'【記載例】シフト記号表（勤務時間帯）'!$C$4:$K$35,9,FALSE))</f>
        <v>-</v>
      </c>
      <c r="X21" s="137">
        <f>IF(X20="","",VLOOKUP(X20,'【記載例】シフト記号表（勤務時間帯）'!$C$4:$K$35,9,FALSE))</f>
        <v>7.9999999999999982</v>
      </c>
      <c r="Y21" s="151">
        <f>IF(Y20="","",VLOOKUP(Y20,'【記載例】シフト記号表（勤務時間帯）'!$C$4:$K$35,9,FALSE))</f>
        <v>7.9999999999999982</v>
      </c>
      <c r="Z21" s="127">
        <f>IF(Z20="","",VLOOKUP(Z20,'【記載例】シフト記号表（勤務時間帯）'!$C$4:$K$35,9,FALSE))</f>
        <v>7.9999999999999982</v>
      </c>
      <c r="AA21" s="137">
        <f>IF(AA20="","",VLOOKUP(AA20,'【記載例】シフト記号表（勤務時間帯）'!$C$4:$K$35,9,FALSE))</f>
        <v>7.9999999999999982</v>
      </c>
      <c r="AB21" s="137">
        <f>IF(AB20="","",VLOOKUP(AB20,'【記載例】シフト記号表（勤務時間帯）'!$C$4:$K$35,9,FALSE))</f>
        <v>7.9999999999999982</v>
      </c>
      <c r="AC21" s="137" t="str">
        <f>IF(AC20="","",VLOOKUP(AC20,'【記載例】シフト記号表（勤務時間帯）'!$C$4:$K$35,9,FALSE))</f>
        <v>-</v>
      </c>
      <c r="AD21" s="137" t="str">
        <f>IF(AD20="","",VLOOKUP(AD20,'【記載例】シフト記号表（勤務時間帯）'!$C$4:$K$35,9,FALSE))</f>
        <v>-</v>
      </c>
      <c r="AE21" s="137">
        <f>IF(AE20="","",VLOOKUP(AE20,'【記載例】シフト記号表（勤務時間帯）'!$C$4:$K$35,9,FALSE))</f>
        <v>7.9999999999999982</v>
      </c>
      <c r="AF21" s="151">
        <f>IF(AF20="","",VLOOKUP(AF20,'【記載例】シフト記号表（勤務時間帯）'!$C$4:$K$35,9,FALSE))</f>
        <v>7.9999999999999982</v>
      </c>
      <c r="AG21" s="127">
        <f>IF(AG20="","",VLOOKUP(AG20,'【記載例】シフト記号表（勤務時間帯）'!$C$4:$K$35,9,FALSE))</f>
        <v>7.9999999999999982</v>
      </c>
      <c r="AH21" s="137">
        <f>IF(AH20="","",VLOOKUP(AH20,'【記載例】シフト記号表（勤務時間帯）'!$C$4:$K$35,9,FALSE))</f>
        <v>7.9999999999999982</v>
      </c>
      <c r="AI21" s="137">
        <f>IF(AI20="","",VLOOKUP(AI20,'【記載例】シフト記号表（勤務時間帯）'!$C$4:$K$35,9,FALSE))</f>
        <v>7.9999999999999982</v>
      </c>
      <c r="AJ21" s="137" t="str">
        <f>IF(AJ20="","",VLOOKUP(AJ20,'【記載例】シフト記号表（勤務時間帯）'!$C$4:$K$35,9,FALSE))</f>
        <v>-</v>
      </c>
      <c r="AK21" s="137" t="str">
        <f>IF(AK20="","",VLOOKUP(AK20,'【記載例】シフト記号表（勤務時間帯）'!$C$4:$K$35,9,FALSE))</f>
        <v>-</v>
      </c>
      <c r="AL21" s="137">
        <f>IF(AL20="","",VLOOKUP(AL20,'【記載例】シフト記号表（勤務時間帯）'!$C$4:$K$35,9,FALSE))</f>
        <v>7.9999999999999982</v>
      </c>
      <c r="AM21" s="151">
        <f>IF(AM20="","",VLOOKUP(AM20,'【記載例】シフト記号表（勤務時間帯）'!$C$4:$K$35,9,FALSE))</f>
        <v>7.9999999999999982</v>
      </c>
      <c r="AN21" s="127">
        <f>IF(AN20="","",VLOOKUP(AN20,'【記載例】シフト記号表（勤務時間帯）'!$C$4:$K$35,9,FALSE))</f>
        <v>7.9999999999999982</v>
      </c>
      <c r="AO21" s="137">
        <f>IF(AO20="","",VLOOKUP(AO20,'【記載例】シフト記号表（勤務時間帯）'!$C$4:$K$35,9,FALSE))</f>
        <v>7.9999999999999982</v>
      </c>
      <c r="AP21" s="137">
        <f>IF(AP20="","",VLOOKUP(AP20,'【記載例】シフト記号表（勤務時間帯）'!$C$4:$K$35,9,FALSE))</f>
        <v>7.9999999999999982</v>
      </c>
      <c r="AQ21" s="137" t="str">
        <f>IF(AQ20="","",VLOOKUP(AQ20,'【記載例】シフト記号表（勤務時間帯）'!$C$4:$K$35,9,FALSE))</f>
        <v>-</v>
      </c>
      <c r="AR21" s="137" t="str">
        <f>IF(AR20="","",VLOOKUP(AR20,'【記載例】シフト記号表（勤務時間帯）'!$C$4:$K$35,9,FALSE))</f>
        <v>-</v>
      </c>
      <c r="AS21" s="137">
        <f>IF(AS20="","",VLOOKUP(AS20,'【記載例】シフト記号表（勤務時間帯）'!$C$4:$K$35,9,FALSE))</f>
        <v>7.9999999999999982</v>
      </c>
      <c r="AT21" s="151">
        <f>IF(AT20="","",VLOOKUP(AT20,'【記載例】シフト記号表（勤務時間帯）'!$C$4:$K$35,9,FALSE))</f>
        <v>7.9999999999999982</v>
      </c>
      <c r="AU21" s="127">
        <f>IF(AU20="","",VLOOKUP(AU20,'【記載例】シフト記号表（勤務時間帯）'!$C$4:$K$35,9,FALSE))</f>
        <v>7.9999999999999982</v>
      </c>
      <c r="AV21" s="137">
        <f>IF(AV20="","",VLOOKUP(AV20,'【記載例】シフト記号表（勤務時間帯）'!$C$4:$K$35,9,FALSE))</f>
        <v>7.9999999999999982</v>
      </c>
      <c r="AW21" s="151" t="str">
        <f>IF(AW20="","",VLOOKUP(AW20,'【記載例】シフト記号表（勤務時間帯）'!$C$4:$K$35,9,FALSE))</f>
        <v/>
      </c>
      <c r="AX21" s="175"/>
      <c r="AY21" s="181"/>
      <c r="AZ21" s="184"/>
      <c r="BA21" s="190"/>
      <c r="BB21" s="197"/>
      <c r="BC21" s="204"/>
      <c r="BD21" s="204"/>
      <c r="BE21" s="204"/>
      <c r="BF21" s="204"/>
      <c r="BG21" s="212"/>
    </row>
    <row r="22" spans="2:59" ht="20.25" customHeight="1">
      <c r="B22" s="15">
        <f>B20+1</f>
        <v>4</v>
      </c>
      <c r="C22" s="28" t="s">
        <v>173</v>
      </c>
      <c r="D22" s="38"/>
      <c r="E22" s="52" t="s">
        <v>9</v>
      </c>
      <c r="F22" s="38"/>
      <c r="G22" s="60" t="s">
        <v>173</v>
      </c>
      <c r="H22" s="62"/>
      <c r="I22" s="62"/>
      <c r="J22" s="62"/>
      <c r="K22" s="74"/>
      <c r="L22" s="81" t="s">
        <v>152</v>
      </c>
      <c r="M22" s="85"/>
      <c r="N22" s="85"/>
      <c r="O22" s="97"/>
      <c r="P22" s="101" t="s">
        <v>47</v>
      </c>
      <c r="Q22" s="109"/>
      <c r="R22" s="118"/>
      <c r="S22" s="128" t="s">
        <v>53</v>
      </c>
      <c r="T22" s="138" t="s">
        <v>53</v>
      </c>
      <c r="U22" s="138" t="s">
        <v>53</v>
      </c>
      <c r="V22" s="138" t="s">
        <v>86</v>
      </c>
      <c r="W22" s="138" t="s">
        <v>86</v>
      </c>
      <c r="X22" s="138" t="s">
        <v>53</v>
      </c>
      <c r="Y22" s="152" t="s">
        <v>53</v>
      </c>
      <c r="Z22" s="128" t="s">
        <v>53</v>
      </c>
      <c r="AA22" s="138" t="s">
        <v>53</v>
      </c>
      <c r="AB22" s="138" t="s">
        <v>53</v>
      </c>
      <c r="AC22" s="138" t="s">
        <v>86</v>
      </c>
      <c r="AD22" s="138" t="s">
        <v>86</v>
      </c>
      <c r="AE22" s="138" t="s">
        <v>53</v>
      </c>
      <c r="AF22" s="152" t="s">
        <v>53</v>
      </c>
      <c r="AG22" s="128" t="s">
        <v>53</v>
      </c>
      <c r="AH22" s="138" t="s">
        <v>53</v>
      </c>
      <c r="AI22" s="138" t="s">
        <v>53</v>
      </c>
      <c r="AJ22" s="138" t="s">
        <v>86</v>
      </c>
      <c r="AK22" s="138" t="s">
        <v>86</v>
      </c>
      <c r="AL22" s="138" t="s">
        <v>53</v>
      </c>
      <c r="AM22" s="152" t="s">
        <v>53</v>
      </c>
      <c r="AN22" s="128" t="s">
        <v>53</v>
      </c>
      <c r="AO22" s="138" t="s">
        <v>53</v>
      </c>
      <c r="AP22" s="138" t="s">
        <v>53</v>
      </c>
      <c r="AQ22" s="138" t="s">
        <v>86</v>
      </c>
      <c r="AR22" s="138" t="s">
        <v>86</v>
      </c>
      <c r="AS22" s="138" t="s">
        <v>53</v>
      </c>
      <c r="AT22" s="152" t="s">
        <v>53</v>
      </c>
      <c r="AU22" s="128" t="s">
        <v>53</v>
      </c>
      <c r="AV22" s="138" t="s">
        <v>53</v>
      </c>
      <c r="AW22" s="152"/>
      <c r="AX22" s="175">
        <f>IF($BC$3="計画",SUM(S23:AT23),IF($BC$3="実績",SUM(S23:AW23),""))</f>
        <v>175.99999999999997</v>
      </c>
      <c r="AY22" s="181"/>
      <c r="AZ22" s="184">
        <f>IF($BC$3="計画",AX22/4,IF($BC$3="実績",AX22/($BA$7/7),""))</f>
        <v>41.066666666666663</v>
      </c>
      <c r="BA22" s="190"/>
      <c r="BB22" s="198"/>
      <c r="BC22" s="205"/>
      <c r="BD22" s="205"/>
      <c r="BE22" s="205"/>
      <c r="BF22" s="205"/>
      <c r="BG22" s="213"/>
    </row>
    <row r="23" spans="2:59" ht="20.25" customHeight="1">
      <c r="B23" s="15"/>
      <c r="C23" s="27"/>
      <c r="D23" s="38"/>
      <c r="E23" s="53"/>
      <c r="F23" s="38"/>
      <c r="G23" s="61"/>
      <c r="H23" s="62"/>
      <c r="I23" s="62"/>
      <c r="J23" s="62"/>
      <c r="K23" s="74"/>
      <c r="L23" s="81"/>
      <c r="M23" s="85"/>
      <c r="N23" s="85"/>
      <c r="O23" s="97"/>
      <c r="P23" s="100" t="s">
        <v>81</v>
      </c>
      <c r="Q23" s="108"/>
      <c r="R23" s="117"/>
      <c r="S23" s="127">
        <f>IF(S22="","",VLOOKUP(S22,'【記載例】シフト記号表（勤務時間帯）'!$C$4:$K$35,9,FALSE))</f>
        <v>7.9999999999999982</v>
      </c>
      <c r="T23" s="137">
        <f>IF(T22="","",VLOOKUP(T22,'【記載例】シフト記号表（勤務時間帯）'!$C$4:$K$35,9,FALSE))</f>
        <v>7.9999999999999982</v>
      </c>
      <c r="U23" s="137">
        <f>IF(U22="","",VLOOKUP(U22,'【記載例】シフト記号表（勤務時間帯）'!$C$4:$K$35,9,FALSE))</f>
        <v>7.9999999999999982</v>
      </c>
      <c r="V23" s="137" t="str">
        <f>IF(V22="","",VLOOKUP(V22,'【記載例】シフト記号表（勤務時間帯）'!$C$4:$K$35,9,FALSE))</f>
        <v>-</v>
      </c>
      <c r="W23" s="137" t="str">
        <f>IF(W22="","",VLOOKUP(W22,'【記載例】シフト記号表（勤務時間帯）'!$C$4:$K$35,9,FALSE))</f>
        <v>-</v>
      </c>
      <c r="X23" s="137">
        <f>IF(X22="","",VLOOKUP(X22,'【記載例】シフト記号表（勤務時間帯）'!$C$4:$K$35,9,FALSE))</f>
        <v>7.9999999999999982</v>
      </c>
      <c r="Y23" s="151">
        <f>IF(Y22="","",VLOOKUP(Y22,'【記載例】シフト記号表（勤務時間帯）'!$C$4:$K$35,9,FALSE))</f>
        <v>7.9999999999999982</v>
      </c>
      <c r="Z23" s="127">
        <f>IF(Z22="","",VLOOKUP(Z22,'【記載例】シフト記号表（勤務時間帯）'!$C$4:$K$35,9,FALSE))</f>
        <v>7.9999999999999982</v>
      </c>
      <c r="AA23" s="137">
        <f>IF(AA22="","",VLOOKUP(AA22,'【記載例】シフト記号表（勤務時間帯）'!$C$4:$K$35,9,FALSE))</f>
        <v>7.9999999999999982</v>
      </c>
      <c r="AB23" s="137">
        <f>IF(AB22="","",VLOOKUP(AB22,'【記載例】シフト記号表（勤務時間帯）'!$C$4:$K$35,9,FALSE))</f>
        <v>7.9999999999999982</v>
      </c>
      <c r="AC23" s="137" t="str">
        <f>IF(AC22="","",VLOOKUP(AC22,'【記載例】シフト記号表（勤務時間帯）'!$C$4:$K$35,9,FALSE))</f>
        <v>-</v>
      </c>
      <c r="AD23" s="137" t="str">
        <f>IF(AD22="","",VLOOKUP(AD22,'【記載例】シフト記号表（勤務時間帯）'!$C$4:$K$35,9,FALSE))</f>
        <v>-</v>
      </c>
      <c r="AE23" s="137">
        <f>IF(AE22="","",VLOOKUP(AE22,'【記載例】シフト記号表（勤務時間帯）'!$C$4:$K$35,9,FALSE))</f>
        <v>7.9999999999999982</v>
      </c>
      <c r="AF23" s="151">
        <f>IF(AF22="","",VLOOKUP(AF22,'【記載例】シフト記号表（勤務時間帯）'!$C$4:$K$35,9,FALSE))</f>
        <v>7.9999999999999982</v>
      </c>
      <c r="AG23" s="127">
        <f>IF(AG22="","",VLOOKUP(AG22,'【記載例】シフト記号表（勤務時間帯）'!$C$4:$K$35,9,FALSE))</f>
        <v>7.9999999999999982</v>
      </c>
      <c r="AH23" s="137">
        <f>IF(AH22="","",VLOOKUP(AH22,'【記載例】シフト記号表（勤務時間帯）'!$C$4:$K$35,9,FALSE))</f>
        <v>7.9999999999999982</v>
      </c>
      <c r="AI23" s="137">
        <f>IF(AI22="","",VLOOKUP(AI22,'【記載例】シフト記号表（勤務時間帯）'!$C$4:$K$35,9,FALSE))</f>
        <v>7.9999999999999982</v>
      </c>
      <c r="AJ23" s="137" t="str">
        <f>IF(AJ22="","",VLOOKUP(AJ22,'【記載例】シフト記号表（勤務時間帯）'!$C$4:$K$35,9,FALSE))</f>
        <v>-</v>
      </c>
      <c r="AK23" s="137" t="str">
        <f>IF(AK22="","",VLOOKUP(AK22,'【記載例】シフト記号表（勤務時間帯）'!$C$4:$K$35,9,FALSE))</f>
        <v>-</v>
      </c>
      <c r="AL23" s="137">
        <f>IF(AL22="","",VLOOKUP(AL22,'【記載例】シフト記号表（勤務時間帯）'!$C$4:$K$35,9,FALSE))</f>
        <v>7.9999999999999982</v>
      </c>
      <c r="AM23" s="151">
        <f>IF(AM22="","",VLOOKUP(AM22,'【記載例】シフト記号表（勤務時間帯）'!$C$4:$K$35,9,FALSE))</f>
        <v>7.9999999999999982</v>
      </c>
      <c r="AN23" s="127">
        <f>IF(AN22="","",VLOOKUP(AN22,'【記載例】シフト記号表（勤務時間帯）'!$C$4:$K$35,9,FALSE))</f>
        <v>7.9999999999999982</v>
      </c>
      <c r="AO23" s="137">
        <f>IF(AO22="","",VLOOKUP(AO22,'【記載例】シフト記号表（勤務時間帯）'!$C$4:$K$35,9,FALSE))</f>
        <v>7.9999999999999982</v>
      </c>
      <c r="AP23" s="137">
        <f>IF(AP22="","",VLOOKUP(AP22,'【記載例】シフト記号表（勤務時間帯）'!$C$4:$K$35,9,FALSE))</f>
        <v>7.9999999999999982</v>
      </c>
      <c r="AQ23" s="137" t="str">
        <f>IF(AQ22="","",VLOOKUP(AQ22,'【記載例】シフト記号表（勤務時間帯）'!$C$4:$K$35,9,FALSE))</f>
        <v>-</v>
      </c>
      <c r="AR23" s="137" t="str">
        <f>IF(AR22="","",VLOOKUP(AR22,'【記載例】シフト記号表（勤務時間帯）'!$C$4:$K$35,9,FALSE))</f>
        <v>-</v>
      </c>
      <c r="AS23" s="137">
        <f>IF(AS22="","",VLOOKUP(AS22,'【記載例】シフト記号表（勤務時間帯）'!$C$4:$K$35,9,FALSE))</f>
        <v>7.9999999999999982</v>
      </c>
      <c r="AT23" s="151">
        <f>IF(AT22="","",VLOOKUP(AT22,'【記載例】シフト記号表（勤務時間帯）'!$C$4:$K$35,9,FALSE))</f>
        <v>7.9999999999999982</v>
      </c>
      <c r="AU23" s="127">
        <f>IF(AU22="","",VLOOKUP(AU22,'【記載例】シフト記号表（勤務時間帯）'!$C$4:$K$35,9,FALSE))</f>
        <v>7.9999999999999982</v>
      </c>
      <c r="AV23" s="137">
        <f>IF(AV22="","",VLOOKUP(AV22,'【記載例】シフト記号表（勤務時間帯）'!$C$4:$K$35,9,FALSE))</f>
        <v>7.9999999999999982</v>
      </c>
      <c r="AW23" s="151" t="str">
        <f>IF(AW22="","",VLOOKUP(AW22,'【記載例】シフト記号表（勤務時間帯）'!$C$4:$K$35,9,FALSE))</f>
        <v/>
      </c>
      <c r="AX23" s="175"/>
      <c r="AY23" s="181"/>
      <c r="AZ23" s="184"/>
      <c r="BA23" s="190"/>
      <c r="BB23" s="197"/>
      <c r="BC23" s="204"/>
      <c r="BD23" s="204"/>
      <c r="BE23" s="204"/>
      <c r="BF23" s="204"/>
      <c r="BG23" s="212"/>
    </row>
    <row r="24" spans="2:59" ht="20.25" customHeight="1">
      <c r="B24" s="15">
        <f>B22+1</f>
        <v>5</v>
      </c>
      <c r="C24" s="28" t="s">
        <v>173</v>
      </c>
      <c r="D24" s="38"/>
      <c r="E24" s="52" t="s">
        <v>8</v>
      </c>
      <c r="F24" s="38"/>
      <c r="G24" s="60" t="s">
        <v>173</v>
      </c>
      <c r="H24" s="62"/>
      <c r="I24" s="62"/>
      <c r="J24" s="62"/>
      <c r="K24" s="74"/>
      <c r="L24" s="81" t="s">
        <v>169</v>
      </c>
      <c r="M24" s="85"/>
      <c r="N24" s="85"/>
      <c r="O24" s="97"/>
      <c r="P24" s="101" t="s">
        <v>47</v>
      </c>
      <c r="Q24" s="109"/>
      <c r="R24" s="118"/>
      <c r="S24" s="128" t="s">
        <v>60</v>
      </c>
      <c r="T24" s="138" t="s">
        <v>60</v>
      </c>
      <c r="U24" s="138" t="s">
        <v>60</v>
      </c>
      <c r="V24" s="138" t="s">
        <v>86</v>
      </c>
      <c r="W24" s="138" t="s">
        <v>86</v>
      </c>
      <c r="X24" s="138" t="s">
        <v>60</v>
      </c>
      <c r="Y24" s="152" t="s">
        <v>60</v>
      </c>
      <c r="Z24" s="128" t="s">
        <v>60</v>
      </c>
      <c r="AA24" s="138" t="s">
        <v>60</v>
      </c>
      <c r="AB24" s="138" t="s">
        <v>60</v>
      </c>
      <c r="AC24" s="138" t="s">
        <v>86</v>
      </c>
      <c r="AD24" s="138" t="s">
        <v>86</v>
      </c>
      <c r="AE24" s="138" t="s">
        <v>60</v>
      </c>
      <c r="AF24" s="152" t="s">
        <v>60</v>
      </c>
      <c r="AG24" s="128" t="s">
        <v>60</v>
      </c>
      <c r="AH24" s="138" t="s">
        <v>60</v>
      </c>
      <c r="AI24" s="138" t="s">
        <v>60</v>
      </c>
      <c r="AJ24" s="138" t="s">
        <v>86</v>
      </c>
      <c r="AK24" s="138" t="s">
        <v>86</v>
      </c>
      <c r="AL24" s="138" t="s">
        <v>60</v>
      </c>
      <c r="AM24" s="152" t="s">
        <v>60</v>
      </c>
      <c r="AN24" s="128" t="s">
        <v>60</v>
      </c>
      <c r="AO24" s="138" t="s">
        <v>60</v>
      </c>
      <c r="AP24" s="138" t="s">
        <v>60</v>
      </c>
      <c r="AQ24" s="138" t="s">
        <v>86</v>
      </c>
      <c r="AR24" s="138" t="s">
        <v>86</v>
      </c>
      <c r="AS24" s="138" t="s">
        <v>60</v>
      </c>
      <c r="AT24" s="152" t="s">
        <v>60</v>
      </c>
      <c r="AU24" s="128" t="s">
        <v>60</v>
      </c>
      <c r="AV24" s="138" t="s">
        <v>60</v>
      </c>
      <c r="AW24" s="152"/>
      <c r="AX24" s="175">
        <f>IF($BC$3="計画",SUM(S25:AT25),IF($BC$3="実績",SUM(S25:AW25),""))</f>
        <v>110</v>
      </c>
      <c r="AY24" s="181"/>
      <c r="AZ24" s="184">
        <f>IF($BC$3="計画",AX24/4,IF($BC$3="実績",AX24/($BA$7/7),""))</f>
        <v>25.666666666666668</v>
      </c>
      <c r="BA24" s="190"/>
      <c r="BB24" s="198"/>
      <c r="BC24" s="205"/>
      <c r="BD24" s="205"/>
      <c r="BE24" s="205"/>
      <c r="BF24" s="205"/>
      <c r="BG24" s="213"/>
    </row>
    <row r="25" spans="2:59" ht="20.25" customHeight="1">
      <c r="B25" s="15"/>
      <c r="C25" s="27"/>
      <c r="D25" s="38"/>
      <c r="E25" s="53"/>
      <c r="F25" s="38"/>
      <c r="G25" s="61"/>
      <c r="H25" s="62"/>
      <c r="I25" s="62"/>
      <c r="J25" s="62"/>
      <c r="K25" s="74"/>
      <c r="L25" s="81"/>
      <c r="M25" s="85"/>
      <c r="N25" s="85"/>
      <c r="O25" s="97"/>
      <c r="P25" s="100" t="s">
        <v>81</v>
      </c>
      <c r="Q25" s="108"/>
      <c r="R25" s="117"/>
      <c r="S25" s="127">
        <f>IF(S24="","",VLOOKUP(S24,'【記載例】シフト記号表（勤務時間帯）'!$C$4:$K$35,9,FALSE))</f>
        <v>5</v>
      </c>
      <c r="T25" s="137">
        <f>IF(T24="","",VLOOKUP(T24,'【記載例】シフト記号表（勤務時間帯）'!$C$4:$K$35,9,FALSE))</f>
        <v>5</v>
      </c>
      <c r="U25" s="137">
        <f>IF(U24="","",VLOOKUP(U24,'【記載例】シフト記号表（勤務時間帯）'!$C$4:$K$35,9,FALSE))</f>
        <v>5</v>
      </c>
      <c r="V25" s="137" t="str">
        <f>IF(V24="","",VLOOKUP(V24,'【記載例】シフト記号表（勤務時間帯）'!$C$4:$K$35,9,FALSE))</f>
        <v>-</v>
      </c>
      <c r="W25" s="137" t="str">
        <f>IF(W24="","",VLOOKUP(W24,'【記載例】シフト記号表（勤務時間帯）'!$C$4:$K$35,9,FALSE))</f>
        <v>-</v>
      </c>
      <c r="X25" s="137">
        <f>IF(X24="","",VLOOKUP(X24,'【記載例】シフト記号表（勤務時間帯）'!$C$4:$K$35,9,FALSE))</f>
        <v>5</v>
      </c>
      <c r="Y25" s="151">
        <f>IF(Y24="","",VLOOKUP(Y24,'【記載例】シフト記号表（勤務時間帯）'!$C$4:$K$35,9,FALSE))</f>
        <v>5</v>
      </c>
      <c r="Z25" s="127">
        <f>IF(Z24="","",VLOOKUP(Z24,'【記載例】シフト記号表（勤務時間帯）'!$C$4:$K$35,9,FALSE))</f>
        <v>5</v>
      </c>
      <c r="AA25" s="137">
        <f>IF(AA24="","",VLOOKUP(AA24,'【記載例】シフト記号表（勤務時間帯）'!$C$4:$K$35,9,FALSE))</f>
        <v>5</v>
      </c>
      <c r="AB25" s="137">
        <f>IF(AB24="","",VLOOKUP(AB24,'【記載例】シフト記号表（勤務時間帯）'!$C$4:$K$35,9,FALSE))</f>
        <v>5</v>
      </c>
      <c r="AC25" s="137" t="str">
        <f>IF(AC24="","",VLOOKUP(AC24,'【記載例】シフト記号表（勤務時間帯）'!$C$4:$K$35,9,FALSE))</f>
        <v>-</v>
      </c>
      <c r="AD25" s="137" t="str">
        <f>IF(AD24="","",VLOOKUP(AD24,'【記載例】シフト記号表（勤務時間帯）'!$C$4:$K$35,9,FALSE))</f>
        <v>-</v>
      </c>
      <c r="AE25" s="137">
        <f>IF(AE24="","",VLOOKUP(AE24,'【記載例】シフト記号表（勤務時間帯）'!$C$4:$K$35,9,FALSE))</f>
        <v>5</v>
      </c>
      <c r="AF25" s="151">
        <f>IF(AF24="","",VLOOKUP(AF24,'【記載例】シフト記号表（勤務時間帯）'!$C$4:$K$35,9,FALSE))</f>
        <v>5</v>
      </c>
      <c r="AG25" s="127">
        <f>IF(AG24="","",VLOOKUP(AG24,'【記載例】シフト記号表（勤務時間帯）'!$C$4:$K$35,9,FALSE))</f>
        <v>5</v>
      </c>
      <c r="AH25" s="137">
        <f>IF(AH24="","",VLOOKUP(AH24,'【記載例】シフト記号表（勤務時間帯）'!$C$4:$K$35,9,FALSE))</f>
        <v>5</v>
      </c>
      <c r="AI25" s="137">
        <f>IF(AI24="","",VLOOKUP(AI24,'【記載例】シフト記号表（勤務時間帯）'!$C$4:$K$35,9,FALSE))</f>
        <v>5</v>
      </c>
      <c r="AJ25" s="137" t="str">
        <f>IF(AJ24="","",VLOOKUP(AJ24,'【記載例】シフト記号表（勤務時間帯）'!$C$4:$K$35,9,FALSE))</f>
        <v>-</v>
      </c>
      <c r="AK25" s="137" t="str">
        <f>IF(AK24="","",VLOOKUP(AK24,'【記載例】シフト記号表（勤務時間帯）'!$C$4:$K$35,9,FALSE))</f>
        <v>-</v>
      </c>
      <c r="AL25" s="137">
        <f>IF(AL24="","",VLOOKUP(AL24,'【記載例】シフト記号表（勤務時間帯）'!$C$4:$K$35,9,FALSE))</f>
        <v>5</v>
      </c>
      <c r="AM25" s="151">
        <f>IF(AM24="","",VLOOKUP(AM24,'【記載例】シフト記号表（勤務時間帯）'!$C$4:$K$35,9,FALSE))</f>
        <v>5</v>
      </c>
      <c r="AN25" s="127">
        <f>IF(AN24="","",VLOOKUP(AN24,'【記載例】シフト記号表（勤務時間帯）'!$C$4:$K$35,9,FALSE))</f>
        <v>5</v>
      </c>
      <c r="AO25" s="137">
        <f>IF(AO24="","",VLOOKUP(AO24,'【記載例】シフト記号表（勤務時間帯）'!$C$4:$K$35,9,FALSE))</f>
        <v>5</v>
      </c>
      <c r="AP25" s="137">
        <f>IF(AP24="","",VLOOKUP(AP24,'【記載例】シフト記号表（勤務時間帯）'!$C$4:$K$35,9,FALSE))</f>
        <v>5</v>
      </c>
      <c r="AQ25" s="137" t="str">
        <f>IF(AQ24="","",VLOOKUP(AQ24,'【記載例】シフト記号表（勤務時間帯）'!$C$4:$K$35,9,FALSE))</f>
        <v>-</v>
      </c>
      <c r="AR25" s="137" t="str">
        <f>IF(AR24="","",VLOOKUP(AR24,'【記載例】シフト記号表（勤務時間帯）'!$C$4:$K$35,9,FALSE))</f>
        <v>-</v>
      </c>
      <c r="AS25" s="137">
        <f>IF(AS24="","",VLOOKUP(AS24,'【記載例】シフト記号表（勤務時間帯）'!$C$4:$K$35,9,FALSE))</f>
        <v>5</v>
      </c>
      <c r="AT25" s="151">
        <f>IF(AT24="","",VLOOKUP(AT24,'【記載例】シフト記号表（勤務時間帯）'!$C$4:$K$35,9,FALSE))</f>
        <v>5</v>
      </c>
      <c r="AU25" s="127">
        <f>IF(AU24="","",VLOOKUP(AU24,'【記載例】シフト記号表（勤務時間帯）'!$C$4:$K$35,9,FALSE))</f>
        <v>5</v>
      </c>
      <c r="AV25" s="137">
        <f>IF(AV24="","",VLOOKUP(AV24,'【記載例】シフト記号表（勤務時間帯）'!$C$4:$K$35,9,FALSE))</f>
        <v>5</v>
      </c>
      <c r="AW25" s="151" t="str">
        <f>IF(AW24="","",VLOOKUP(AW24,'【記載例】シフト記号表（勤務時間帯）'!$C$4:$K$35,9,FALSE))</f>
        <v/>
      </c>
      <c r="AX25" s="175"/>
      <c r="AY25" s="181"/>
      <c r="AZ25" s="184"/>
      <c r="BA25" s="190"/>
      <c r="BB25" s="197"/>
      <c r="BC25" s="204"/>
      <c r="BD25" s="204"/>
      <c r="BE25" s="204"/>
      <c r="BF25" s="204"/>
      <c r="BG25" s="212"/>
    </row>
    <row r="26" spans="2:59" ht="20.25" customHeight="1">
      <c r="B26" s="15">
        <f>B24+1</f>
        <v>6</v>
      </c>
      <c r="C26" s="28"/>
      <c r="D26" s="38"/>
      <c r="E26" s="52"/>
      <c r="F26" s="38"/>
      <c r="G26" s="60"/>
      <c r="H26" s="62"/>
      <c r="I26" s="62"/>
      <c r="J26" s="62"/>
      <c r="K26" s="74"/>
      <c r="L26" s="81"/>
      <c r="M26" s="85"/>
      <c r="N26" s="85"/>
      <c r="O26" s="97"/>
      <c r="P26" s="101" t="s">
        <v>47</v>
      </c>
      <c r="Q26" s="109"/>
      <c r="R26" s="118"/>
      <c r="S26" s="128"/>
      <c r="T26" s="138"/>
      <c r="U26" s="138"/>
      <c r="V26" s="138"/>
      <c r="W26" s="138"/>
      <c r="X26" s="138"/>
      <c r="Y26" s="152"/>
      <c r="Z26" s="128"/>
      <c r="AA26" s="138"/>
      <c r="AB26" s="138"/>
      <c r="AC26" s="138"/>
      <c r="AD26" s="138"/>
      <c r="AE26" s="138"/>
      <c r="AF26" s="152"/>
      <c r="AG26" s="128"/>
      <c r="AH26" s="138"/>
      <c r="AI26" s="138"/>
      <c r="AJ26" s="138"/>
      <c r="AK26" s="138"/>
      <c r="AL26" s="138"/>
      <c r="AM26" s="152"/>
      <c r="AN26" s="128"/>
      <c r="AO26" s="138"/>
      <c r="AP26" s="138"/>
      <c r="AQ26" s="138"/>
      <c r="AR26" s="138"/>
      <c r="AS26" s="138"/>
      <c r="AT26" s="152"/>
      <c r="AU26" s="128"/>
      <c r="AV26" s="138"/>
      <c r="AW26" s="152"/>
      <c r="AX26" s="175">
        <f>IF($BC$3="計画",SUM(S27:AT27),IF($BC$3="実績",SUM(S27:AW27),""))</f>
        <v>0</v>
      </c>
      <c r="AY26" s="181"/>
      <c r="AZ26" s="184">
        <f>IF($BC$3="計画",AX26/4,IF($BC$3="実績",AX26/($BA$7/7),""))</f>
        <v>0</v>
      </c>
      <c r="BA26" s="190"/>
      <c r="BB26" s="198"/>
      <c r="BC26" s="205"/>
      <c r="BD26" s="205"/>
      <c r="BE26" s="205"/>
      <c r="BF26" s="205"/>
      <c r="BG26" s="213"/>
    </row>
    <row r="27" spans="2:59" ht="20.25" customHeight="1">
      <c r="B27" s="15"/>
      <c r="C27" s="27"/>
      <c r="D27" s="38"/>
      <c r="E27" s="53"/>
      <c r="F27" s="38"/>
      <c r="G27" s="61"/>
      <c r="H27" s="62"/>
      <c r="I27" s="62"/>
      <c r="J27" s="62"/>
      <c r="K27" s="74"/>
      <c r="L27" s="81"/>
      <c r="M27" s="85"/>
      <c r="N27" s="85"/>
      <c r="O27" s="97"/>
      <c r="P27" s="100" t="s">
        <v>81</v>
      </c>
      <c r="Q27" s="108"/>
      <c r="R27" s="117"/>
      <c r="S27" s="127" t="str">
        <f>IF(S26="","",VLOOKUP(S26,'【記載例】シフト記号表（勤務時間帯）'!$C$4:$K$35,9,FALSE))</f>
        <v/>
      </c>
      <c r="T27" s="137" t="str">
        <f>IF(T26="","",VLOOKUP(T26,'【記載例】シフト記号表（勤務時間帯）'!$C$4:$K$35,9,FALSE))</f>
        <v/>
      </c>
      <c r="U27" s="137" t="str">
        <f>IF(U26="","",VLOOKUP(U26,'【記載例】シフト記号表（勤務時間帯）'!$C$4:$K$35,9,FALSE))</f>
        <v/>
      </c>
      <c r="V27" s="137" t="str">
        <f>IF(V26="","",VLOOKUP(V26,'【記載例】シフト記号表（勤務時間帯）'!$C$4:$K$35,9,FALSE))</f>
        <v/>
      </c>
      <c r="W27" s="137" t="str">
        <f>IF(W26="","",VLOOKUP(W26,'【記載例】シフト記号表（勤務時間帯）'!$C$4:$K$35,9,FALSE))</f>
        <v/>
      </c>
      <c r="X27" s="137" t="str">
        <f>IF(X26="","",VLOOKUP(X26,'【記載例】シフト記号表（勤務時間帯）'!$C$4:$K$35,9,FALSE))</f>
        <v/>
      </c>
      <c r="Y27" s="151" t="str">
        <f>IF(Y26="","",VLOOKUP(Y26,'【記載例】シフト記号表（勤務時間帯）'!$C$4:$K$35,9,FALSE))</f>
        <v/>
      </c>
      <c r="Z27" s="127" t="str">
        <f>IF(Z26="","",VLOOKUP(Z26,'【記載例】シフト記号表（勤務時間帯）'!$C$4:$K$35,9,FALSE))</f>
        <v/>
      </c>
      <c r="AA27" s="137" t="str">
        <f>IF(AA26="","",VLOOKUP(AA26,'【記載例】シフト記号表（勤務時間帯）'!$C$4:$K$35,9,FALSE))</f>
        <v/>
      </c>
      <c r="AB27" s="137" t="str">
        <f>IF(AB26="","",VLOOKUP(AB26,'【記載例】シフト記号表（勤務時間帯）'!$C$4:$K$35,9,FALSE))</f>
        <v/>
      </c>
      <c r="AC27" s="137" t="str">
        <f>IF(AC26="","",VLOOKUP(AC26,'【記載例】シフト記号表（勤務時間帯）'!$C$4:$K$35,9,FALSE))</f>
        <v/>
      </c>
      <c r="AD27" s="137" t="str">
        <f>IF(AD26="","",VLOOKUP(AD26,'【記載例】シフト記号表（勤務時間帯）'!$C$4:$K$35,9,FALSE))</f>
        <v/>
      </c>
      <c r="AE27" s="137" t="str">
        <f>IF(AE26="","",VLOOKUP(AE26,'【記載例】シフト記号表（勤務時間帯）'!$C$4:$K$35,9,FALSE))</f>
        <v/>
      </c>
      <c r="AF27" s="151" t="str">
        <f>IF(AF26="","",VLOOKUP(AF26,'【記載例】シフト記号表（勤務時間帯）'!$C$4:$K$35,9,FALSE))</f>
        <v/>
      </c>
      <c r="AG27" s="127" t="str">
        <f>IF(AG26="","",VLOOKUP(AG26,'【記載例】シフト記号表（勤務時間帯）'!$C$4:$K$35,9,FALSE))</f>
        <v/>
      </c>
      <c r="AH27" s="137" t="str">
        <f>IF(AH26="","",VLOOKUP(AH26,'【記載例】シフト記号表（勤務時間帯）'!$C$4:$K$35,9,FALSE))</f>
        <v/>
      </c>
      <c r="AI27" s="137" t="str">
        <f>IF(AI26="","",VLOOKUP(AI26,'【記載例】シフト記号表（勤務時間帯）'!$C$4:$K$35,9,FALSE))</f>
        <v/>
      </c>
      <c r="AJ27" s="137" t="str">
        <f>IF(AJ26="","",VLOOKUP(AJ26,'【記載例】シフト記号表（勤務時間帯）'!$C$4:$K$35,9,FALSE))</f>
        <v/>
      </c>
      <c r="AK27" s="137" t="str">
        <f>IF(AK26="","",VLOOKUP(AK26,'【記載例】シフト記号表（勤務時間帯）'!$C$4:$K$35,9,FALSE))</f>
        <v/>
      </c>
      <c r="AL27" s="137" t="str">
        <f>IF(AL26="","",VLOOKUP(AL26,'【記載例】シフト記号表（勤務時間帯）'!$C$4:$K$35,9,FALSE))</f>
        <v/>
      </c>
      <c r="AM27" s="151" t="str">
        <f>IF(AM26="","",VLOOKUP(AM26,'【記載例】シフト記号表（勤務時間帯）'!$C$4:$K$35,9,FALSE))</f>
        <v/>
      </c>
      <c r="AN27" s="127" t="str">
        <f>IF(AN26="","",VLOOKUP(AN26,'【記載例】シフト記号表（勤務時間帯）'!$C$4:$K$35,9,FALSE))</f>
        <v/>
      </c>
      <c r="AO27" s="137" t="str">
        <f>IF(AO26="","",VLOOKUP(AO26,'【記載例】シフト記号表（勤務時間帯）'!$C$4:$K$35,9,FALSE))</f>
        <v/>
      </c>
      <c r="AP27" s="137" t="str">
        <f>IF(AP26="","",VLOOKUP(AP26,'【記載例】シフト記号表（勤務時間帯）'!$C$4:$K$35,9,FALSE))</f>
        <v/>
      </c>
      <c r="AQ27" s="137" t="str">
        <f>IF(AQ26="","",VLOOKUP(AQ26,'【記載例】シフト記号表（勤務時間帯）'!$C$4:$K$35,9,FALSE))</f>
        <v/>
      </c>
      <c r="AR27" s="137" t="str">
        <f>IF(AR26="","",VLOOKUP(AR26,'【記載例】シフト記号表（勤務時間帯）'!$C$4:$K$35,9,FALSE))</f>
        <v/>
      </c>
      <c r="AS27" s="137" t="str">
        <f>IF(AS26="","",VLOOKUP(AS26,'【記載例】シフト記号表（勤務時間帯）'!$C$4:$K$35,9,FALSE))</f>
        <v/>
      </c>
      <c r="AT27" s="151" t="str">
        <f>IF(AT26="","",VLOOKUP(AT26,'【記載例】シフト記号表（勤務時間帯）'!$C$4:$K$35,9,FALSE))</f>
        <v/>
      </c>
      <c r="AU27" s="127" t="str">
        <f>IF(AU26="","",VLOOKUP(AU26,'【記載例】シフト記号表（勤務時間帯）'!$C$4:$K$35,9,FALSE))</f>
        <v/>
      </c>
      <c r="AV27" s="137" t="str">
        <f>IF(AV26="","",VLOOKUP(AV26,'【記載例】シフト記号表（勤務時間帯）'!$C$4:$K$35,9,FALSE))</f>
        <v/>
      </c>
      <c r="AW27" s="151" t="str">
        <f>IF(AW26="","",VLOOKUP(AW26,'【記載例】シフト記号表（勤務時間帯）'!$C$4:$K$35,9,FALSE))</f>
        <v/>
      </c>
      <c r="AX27" s="175"/>
      <c r="AY27" s="181"/>
      <c r="AZ27" s="184"/>
      <c r="BA27" s="190"/>
      <c r="BB27" s="197"/>
      <c r="BC27" s="204"/>
      <c r="BD27" s="204"/>
      <c r="BE27" s="204"/>
      <c r="BF27" s="204"/>
      <c r="BG27" s="212"/>
    </row>
    <row r="28" spans="2:59" ht="20.25" customHeight="1">
      <c r="B28" s="15">
        <f>B26+1</f>
        <v>7</v>
      </c>
      <c r="C28" s="28"/>
      <c r="D28" s="38"/>
      <c r="E28" s="52"/>
      <c r="F28" s="38"/>
      <c r="G28" s="60"/>
      <c r="H28" s="62"/>
      <c r="I28" s="62"/>
      <c r="J28" s="62"/>
      <c r="K28" s="74"/>
      <c r="L28" s="81"/>
      <c r="M28" s="85"/>
      <c r="N28" s="85"/>
      <c r="O28" s="97"/>
      <c r="P28" s="101" t="s">
        <v>47</v>
      </c>
      <c r="Q28" s="109"/>
      <c r="R28" s="118"/>
      <c r="S28" s="128"/>
      <c r="T28" s="138"/>
      <c r="U28" s="138"/>
      <c r="V28" s="138"/>
      <c r="W28" s="138"/>
      <c r="X28" s="138"/>
      <c r="Y28" s="152"/>
      <c r="Z28" s="128"/>
      <c r="AA28" s="138"/>
      <c r="AB28" s="138"/>
      <c r="AC28" s="138"/>
      <c r="AD28" s="138"/>
      <c r="AE28" s="138"/>
      <c r="AF28" s="152"/>
      <c r="AG28" s="128"/>
      <c r="AH28" s="138"/>
      <c r="AI28" s="138"/>
      <c r="AJ28" s="138"/>
      <c r="AK28" s="138"/>
      <c r="AL28" s="138"/>
      <c r="AM28" s="152"/>
      <c r="AN28" s="128"/>
      <c r="AO28" s="138"/>
      <c r="AP28" s="138"/>
      <c r="AQ28" s="138"/>
      <c r="AR28" s="138"/>
      <c r="AS28" s="138"/>
      <c r="AT28" s="152"/>
      <c r="AU28" s="128"/>
      <c r="AV28" s="138"/>
      <c r="AW28" s="152"/>
      <c r="AX28" s="175">
        <f>IF($BC$3="計画",SUM(S29:AT29),IF($BC$3="実績",SUM(S29:AW29),""))</f>
        <v>0</v>
      </c>
      <c r="AY28" s="181"/>
      <c r="AZ28" s="184">
        <f>IF($BC$3="計画",AX28/4,IF($BC$3="実績",AX28/($BA$7/7),""))</f>
        <v>0</v>
      </c>
      <c r="BA28" s="190"/>
      <c r="BB28" s="198"/>
      <c r="BC28" s="205"/>
      <c r="BD28" s="205"/>
      <c r="BE28" s="205"/>
      <c r="BF28" s="205"/>
      <c r="BG28" s="213"/>
    </row>
    <row r="29" spans="2:59" ht="20.25" customHeight="1">
      <c r="B29" s="15"/>
      <c r="C29" s="27"/>
      <c r="D29" s="38"/>
      <c r="E29" s="53"/>
      <c r="F29" s="38"/>
      <c r="G29" s="61"/>
      <c r="H29" s="62"/>
      <c r="I29" s="62"/>
      <c r="J29" s="62"/>
      <c r="K29" s="74"/>
      <c r="L29" s="81"/>
      <c r="M29" s="85"/>
      <c r="N29" s="85"/>
      <c r="O29" s="97"/>
      <c r="P29" s="100" t="s">
        <v>81</v>
      </c>
      <c r="Q29" s="108"/>
      <c r="R29" s="117"/>
      <c r="S29" s="127" t="str">
        <f>IF(S28="","",VLOOKUP(S28,'【記載例】シフト記号表（勤務時間帯）'!$C$4:$K$35,9,FALSE))</f>
        <v/>
      </c>
      <c r="T29" s="137" t="str">
        <f>IF(T28="","",VLOOKUP(T28,'【記載例】シフト記号表（勤務時間帯）'!$C$4:$K$35,9,FALSE))</f>
        <v/>
      </c>
      <c r="U29" s="137" t="str">
        <f>IF(U28="","",VLOOKUP(U28,'【記載例】シフト記号表（勤務時間帯）'!$C$4:$K$35,9,FALSE))</f>
        <v/>
      </c>
      <c r="V29" s="137" t="str">
        <f>IF(V28="","",VLOOKUP(V28,'【記載例】シフト記号表（勤務時間帯）'!$C$4:$K$35,9,FALSE))</f>
        <v/>
      </c>
      <c r="W29" s="137" t="str">
        <f>IF(W28="","",VLOOKUP(W28,'【記載例】シフト記号表（勤務時間帯）'!$C$4:$K$35,9,FALSE))</f>
        <v/>
      </c>
      <c r="X29" s="137" t="str">
        <f>IF(X28="","",VLOOKUP(X28,'【記載例】シフト記号表（勤務時間帯）'!$C$4:$K$35,9,FALSE))</f>
        <v/>
      </c>
      <c r="Y29" s="151" t="str">
        <f>IF(Y28="","",VLOOKUP(Y28,'【記載例】シフト記号表（勤務時間帯）'!$C$4:$K$35,9,FALSE))</f>
        <v/>
      </c>
      <c r="Z29" s="127" t="str">
        <f>IF(Z28="","",VLOOKUP(Z28,'【記載例】シフト記号表（勤務時間帯）'!$C$4:$K$35,9,FALSE))</f>
        <v/>
      </c>
      <c r="AA29" s="137" t="str">
        <f>IF(AA28="","",VLOOKUP(AA28,'【記載例】シフト記号表（勤務時間帯）'!$C$4:$K$35,9,FALSE))</f>
        <v/>
      </c>
      <c r="AB29" s="137" t="str">
        <f>IF(AB28="","",VLOOKUP(AB28,'【記載例】シフト記号表（勤務時間帯）'!$C$4:$K$35,9,FALSE))</f>
        <v/>
      </c>
      <c r="AC29" s="137" t="str">
        <f>IF(AC28="","",VLOOKUP(AC28,'【記載例】シフト記号表（勤務時間帯）'!$C$4:$K$35,9,FALSE))</f>
        <v/>
      </c>
      <c r="AD29" s="137" t="str">
        <f>IF(AD28="","",VLOOKUP(AD28,'【記載例】シフト記号表（勤務時間帯）'!$C$4:$K$35,9,FALSE))</f>
        <v/>
      </c>
      <c r="AE29" s="137" t="str">
        <f>IF(AE28="","",VLOOKUP(AE28,'【記載例】シフト記号表（勤務時間帯）'!$C$4:$K$35,9,FALSE))</f>
        <v/>
      </c>
      <c r="AF29" s="151" t="str">
        <f>IF(AF28="","",VLOOKUP(AF28,'【記載例】シフト記号表（勤務時間帯）'!$C$4:$K$35,9,FALSE))</f>
        <v/>
      </c>
      <c r="AG29" s="127" t="str">
        <f>IF(AG28="","",VLOOKUP(AG28,'【記載例】シフト記号表（勤務時間帯）'!$C$4:$K$35,9,FALSE))</f>
        <v/>
      </c>
      <c r="AH29" s="137" t="str">
        <f>IF(AH28="","",VLOOKUP(AH28,'【記載例】シフト記号表（勤務時間帯）'!$C$4:$K$35,9,FALSE))</f>
        <v/>
      </c>
      <c r="AI29" s="137" t="str">
        <f>IF(AI28="","",VLOOKUP(AI28,'【記載例】シフト記号表（勤務時間帯）'!$C$4:$K$35,9,FALSE))</f>
        <v/>
      </c>
      <c r="AJ29" s="137" t="str">
        <f>IF(AJ28="","",VLOOKUP(AJ28,'【記載例】シフト記号表（勤務時間帯）'!$C$4:$K$35,9,FALSE))</f>
        <v/>
      </c>
      <c r="AK29" s="137" t="str">
        <f>IF(AK28="","",VLOOKUP(AK28,'【記載例】シフト記号表（勤務時間帯）'!$C$4:$K$35,9,FALSE))</f>
        <v/>
      </c>
      <c r="AL29" s="137" t="str">
        <f>IF(AL28="","",VLOOKUP(AL28,'【記載例】シフト記号表（勤務時間帯）'!$C$4:$K$35,9,FALSE))</f>
        <v/>
      </c>
      <c r="AM29" s="151" t="str">
        <f>IF(AM28="","",VLOOKUP(AM28,'【記載例】シフト記号表（勤務時間帯）'!$C$4:$K$35,9,FALSE))</f>
        <v/>
      </c>
      <c r="AN29" s="127" t="str">
        <f>IF(AN28="","",VLOOKUP(AN28,'【記載例】シフト記号表（勤務時間帯）'!$C$4:$K$35,9,FALSE))</f>
        <v/>
      </c>
      <c r="AO29" s="137" t="str">
        <f>IF(AO28="","",VLOOKUP(AO28,'【記載例】シフト記号表（勤務時間帯）'!$C$4:$K$35,9,FALSE))</f>
        <v/>
      </c>
      <c r="AP29" s="137" t="str">
        <f>IF(AP28="","",VLOOKUP(AP28,'【記載例】シフト記号表（勤務時間帯）'!$C$4:$K$35,9,FALSE))</f>
        <v/>
      </c>
      <c r="AQ29" s="137" t="str">
        <f>IF(AQ28="","",VLOOKUP(AQ28,'【記載例】シフト記号表（勤務時間帯）'!$C$4:$K$35,9,FALSE))</f>
        <v/>
      </c>
      <c r="AR29" s="137" t="str">
        <f>IF(AR28="","",VLOOKUP(AR28,'【記載例】シフト記号表（勤務時間帯）'!$C$4:$K$35,9,FALSE))</f>
        <v/>
      </c>
      <c r="AS29" s="137" t="str">
        <f>IF(AS28="","",VLOOKUP(AS28,'【記載例】シフト記号表（勤務時間帯）'!$C$4:$K$35,9,FALSE))</f>
        <v/>
      </c>
      <c r="AT29" s="151" t="str">
        <f>IF(AT28="","",VLOOKUP(AT28,'【記載例】シフト記号表（勤務時間帯）'!$C$4:$K$35,9,FALSE))</f>
        <v/>
      </c>
      <c r="AU29" s="127" t="str">
        <f>IF(AU28="","",VLOOKUP(AU28,'【記載例】シフト記号表（勤務時間帯）'!$C$4:$K$35,9,FALSE))</f>
        <v/>
      </c>
      <c r="AV29" s="137" t="str">
        <f>IF(AV28="","",VLOOKUP(AV28,'【記載例】シフト記号表（勤務時間帯）'!$C$4:$K$35,9,FALSE))</f>
        <v/>
      </c>
      <c r="AW29" s="151" t="str">
        <f>IF(AW28="","",VLOOKUP(AW28,'【記載例】シフト記号表（勤務時間帯）'!$C$4:$K$35,9,FALSE))</f>
        <v/>
      </c>
      <c r="AX29" s="175"/>
      <c r="AY29" s="181"/>
      <c r="AZ29" s="184"/>
      <c r="BA29" s="190"/>
      <c r="BB29" s="197"/>
      <c r="BC29" s="204"/>
      <c r="BD29" s="204"/>
      <c r="BE29" s="204"/>
      <c r="BF29" s="204"/>
      <c r="BG29" s="212"/>
    </row>
    <row r="30" spans="2:59" ht="20.25" customHeight="1">
      <c r="B30" s="15">
        <f>B28+1</f>
        <v>8</v>
      </c>
      <c r="C30" s="28"/>
      <c r="D30" s="38"/>
      <c r="E30" s="52"/>
      <c r="F30" s="38"/>
      <c r="G30" s="60"/>
      <c r="H30" s="62"/>
      <c r="I30" s="62"/>
      <c r="J30" s="62"/>
      <c r="K30" s="74"/>
      <c r="L30" s="81"/>
      <c r="M30" s="85"/>
      <c r="N30" s="85"/>
      <c r="O30" s="97"/>
      <c r="P30" s="101" t="s">
        <v>47</v>
      </c>
      <c r="Q30" s="109"/>
      <c r="R30" s="118"/>
      <c r="S30" s="128"/>
      <c r="T30" s="138"/>
      <c r="U30" s="138"/>
      <c r="V30" s="138"/>
      <c r="W30" s="138"/>
      <c r="X30" s="138"/>
      <c r="Y30" s="152"/>
      <c r="Z30" s="128"/>
      <c r="AA30" s="138"/>
      <c r="AB30" s="138"/>
      <c r="AC30" s="138"/>
      <c r="AD30" s="138"/>
      <c r="AE30" s="138"/>
      <c r="AF30" s="152"/>
      <c r="AG30" s="128"/>
      <c r="AH30" s="138"/>
      <c r="AI30" s="138"/>
      <c r="AJ30" s="138"/>
      <c r="AK30" s="138"/>
      <c r="AL30" s="138"/>
      <c r="AM30" s="152"/>
      <c r="AN30" s="128"/>
      <c r="AO30" s="138"/>
      <c r="AP30" s="138"/>
      <c r="AQ30" s="138"/>
      <c r="AR30" s="138"/>
      <c r="AS30" s="138"/>
      <c r="AT30" s="152"/>
      <c r="AU30" s="128"/>
      <c r="AV30" s="138"/>
      <c r="AW30" s="152"/>
      <c r="AX30" s="175">
        <f>IF($BC$3="計画",SUM(S31:AT31),IF($BC$3="実績",SUM(S31:AW31),""))</f>
        <v>0</v>
      </c>
      <c r="AY30" s="181"/>
      <c r="AZ30" s="184">
        <f>IF($BC$3="計画",AX30/4,IF($BC$3="実績",AX30/($BA$7/7),""))</f>
        <v>0</v>
      </c>
      <c r="BA30" s="190"/>
      <c r="BB30" s="198"/>
      <c r="BC30" s="205"/>
      <c r="BD30" s="205"/>
      <c r="BE30" s="205"/>
      <c r="BF30" s="205"/>
      <c r="BG30" s="213"/>
    </row>
    <row r="31" spans="2:59" ht="20.25" customHeight="1">
      <c r="B31" s="15"/>
      <c r="C31" s="27"/>
      <c r="D31" s="38"/>
      <c r="E31" s="53"/>
      <c r="F31" s="38"/>
      <c r="G31" s="61"/>
      <c r="H31" s="62"/>
      <c r="I31" s="62"/>
      <c r="J31" s="62"/>
      <c r="K31" s="74"/>
      <c r="L31" s="81"/>
      <c r="M31" s="85"/>
      <c r="N31" s="85"/>
      <c r="O31" s="97"/>
      <c r="P31" s="100" t="s">
        <v>81</v>
      </c>
      <c r="Q31" s="108"/>
      <c r="R31" s="117"/>
      <c r="S31" s="127" t="str">
        <f>IF(S30="","",VLOOKUP(S30,'【記載例】シフト記号表（勤務時間帯）'!$C$4:$K$35,9,FALSE))</f>
        <v/>
      </c>
      <c r="T31" s="137" t="str">
        <f>IF(T30="","",VLOOKUP(T30,'【記載例】シフト記号表（勤務時間帯）'!$C$4:$K$35,9,FALSE))</f>
        <v/>
      </c>
      <c r="U31" s="137" t="str">
        <f>IF(U30="","",VLOOKUP(U30,'【記載例】シフト記号表（勤務時間帯）'!$C$4:$K$35,9,FALSE))</f>
        <v/>
      </c>
      <c r="V31" s="137" t="str">
        <f>IF(V30="","",VLOOKUP(V30,'【記載例】シフト記号表（勤務時間帯）'!$C$4:$K$35,9,FALSE))</f>
        <v/>
      </c>
      <c r="W31" s="137" t="str">
        <f>IF(W30="","",VLOOKUP(W30,'【記載例】シフト記号表（勤務時間帯）'!$C$4:$K$35,9,FALSE))</f>
        <v/>
      </c>
      <c r="X31" s="137" t="str">
        <f>IF(X30="","",VLOOKUP(X30,'【記載例】シフト記号表（勤務時間帯）'!$C$4:$K$35,9,FALSE))</f>
        <v/>
      </c>
      <c r="Y31" s="151" t="str">
        <f>IF(Y30="","",VLOOKUP(Y30,'【記載例】シフト記号表（勤務時間帯）'!$C$4:$K$35,9,FALSE))</f>
        <v/>
      </c>
      <c r="Z31" s="127" t="str">
        <f>IF(Z30="","",VLOOKUP(Z30,'【記載例】シフト記号表（勤務時間帯）'!$C$4:$K$35,9,FALSE))</f>
        <v/>
      </c>
      <c r="AA31" s="137" t="str">
        <f>IF(AA30="","",VLOOKUP(AA30,'【記載例】シフト記号表（勤務時間帯）'!$C$4:$K$35,9,FALSE))</f>
        <v/>
      </c>
      <c r="AB31" s="137" t="str">
        <f>IF(AB30="","",VLOOKUP(AB30,'【記載例】シフト記号表（勤務時間帯）'!$C$4:$K$35,9,FALSE))</f>
        <v/>
      </c>
      <c r="AC31" s="137" t="str">
        <f>IF(AC30="","",VLOOKUP(AC30,'【記載例】シフト記号表（勤務時間帯）'!$C$4:$K$35,9,FALSE))</f>
        <v/>
      </c>
      <c r="AD31" s="137" t="str">
        <f>IF(AD30="","",VLOOKUP(AD30,'【記載例】シフト記号表（勤務時間帯）'!$C$4:$K$35,9,FALSE))</f>
        <v/>
      </c>
      <c r="AE31" s="137" t="str">
        <f>IF(AE30="","",VLOOKUP(AE30,'【記載例】シフト記号表（勤務時間帯）'!$C$4:$K$35,9,FALSE))</f>
        <v/>
      </c>
      <c r="AF31" s="151" t="str">
        <f>IF(AF30="","",VLOOKUP(AF30,'【記載例】シフト記号表（勤務時間帯）'!$C$4:$K$35,9,FALSE))</f>
        <v/>
      </c>
      <c r="AG31" s="127" t="str">
        <f>IF(AG30="","",VLOOKUP(AG30,'【記載例】シフト記号表（勤務時間帯）'!$C$4:$K$35,9,FALSE))</f>
        <v/>
      </c>
      <c r="AH31" s="137" t="str">
        <f>IF(AH30="","",VLOOKUP(AH30,'【記載例】シフト記号表（勤務時間帯）'!$C$4:$K$35,9,FALSE))</f>
        <v/>
      </c>
      <c r="AI31" s="137" t="str">
        <f>IF(AI30="","",VLOOKUP(AI30,'【記載例】シフト記号表（勤務時間帯）'!$C$4:$K$35,9,FALSE))</f>
        <v/>
      </c>
      <c r="AJ31" s="137" t="str">
        <f>IF(AJ30="","",VLOOKUP(AJ30,'【記載例】シフト記号表（勤務時間帯）'!$C$4:$K$35,9,FALSE))</f>
        <v/>
      </c>
      <c r="AK31" s="137" t="str">
        <f>IF(AK30="","",VLOOKUP(AK30,'【記載例】シフト記号表（勤務時間帯）'!$C$4:$K$35,9,FALSE))</f>
        <v/>
      </c>
      <c r="AL31" s="137" t="str">
        <f>IF(AL30="","",VLOOKUP(AL30,'【記載例】シフト記号表（勤務時間帯）'!$C$4:$K$35,9,FALSE))</f>
        <v/>
      </c>
      <c r="AM31" s="151" t="str">
        <f>IF(AM30="","",VLOOKUP(AM30,'【記載例】シフト記号表（勤務時間帯）'!$C$4:$K$35,9,FALSE))</f>
        <v/>
      </c>
      <c r="AN31" s="127" t="str">
        <f>IF(AN30="","",VLOOKUP(AN30,'【記載例】シフト記号表（勤務時間帯）'!$C$4:$K$35,9,FALSE))</f>
        <v/>
      </c>
      <c r="AO31" s="137" t="str">
        <f>IF(AO30="","",VLOOKUP(AO30,'【記載例】シフト記号表（勤務時間帯）'!$C$4:$K$35,9,FALSE))</f>
        <v/>
      </c>
      <c r="AP31" s="137" t="str">
        <f>IF(AP30="","",VLOOKUP(AP30,'【記載例】シフト記号表（勤務時間帯）'!$C$4:$K$35,9,FALSE))</f>
        <v/>
      </c>
      <c r="AQ31" s="137" t="str">
        <f>IF(AQ30="","",VLOOKUP(AQ30,'【記載例】シフト記号表（勤務時間帯）'!$C$4:$K$35,9,FALSE))</f>
        <v/>
      </c>
      <c r="AR31" s="137" t="str">
        <f>IF(AR30="","",VLOOKUP(AR30,'【記載例】シフト記号表（勤務時間帯）'!$C$4:$K$35,9,FALSE))</f>
        <v/>
      </c>
      <c r="AS31" s="137" t="str">
        <f>IF(AS30="","",VLOOKUP(AS30,'【記載例】シフト記号表（勤務時間帯）'!$C$4:$K$35,9,FALSE))</f>
        <v/>
      </c>
      <c r="AT31" s="151" t="str">
        <f>IF(AT30="","",VLOOKUP(AT30,'【記載例】シフト記号表（勤務時間帯）'!$C$4:$K$35,9,FALSE))</f>
        <v/>
      </c>
      <c r="AU31" s="127" t="str">
        <f>IF(AU30="","",VLOOKUP(AU30,'【記載例】シフト記号表（勤務時間帯）'!$C$4:$K$35,9,FALSE))</f>
        <v/>
      </c>
      <c r="AV31" s="137" t="str">
        <f>IF(AV30="","",VLOOKUP(AV30,'【記載例】シフト記号表（勤務時間帯）'!$C$4:$K$35,9,FALSE))</f>
        <v/>
      </c>
      <c r="AW31" s="151" t="str">
        <f>IF(AW30="","",VLOOKUP(AW30,'【記載例】シフト記号表（勤務時間帯）'!$C$4:$K$35,9,FALSE))</f>
        <v/>
      </c>
      <c r="AX31" s="175"/>
      <c r="AY31" s="181"/>
      <c r="AZ31" s="184"/>
      <c r="BA31" s="190"/>
      <c r="BB31" s="197"/>
      <c r="BC31" s="204"/>
      <c r="BD31" s="204"/>
      <c r="BE31" s="204"/>
      <c r="BF31" s="204"/>
      <c r="BG31" s="212"/>
    </row>
    <row r="32" spans="2:59" ht="20.25" customHeight="1">
      <c r="B32" s="15">
        <f>B30+1</f>
        <v>9</v>
      </c>
      <c r="C32" s="28"/>
      <c r="D32" s="38"/>
      <c r="E32" s="52"/>
      <c r="F32" s="38"/>
      <c r="G32" s="60"/>
      <c r="H32" s="62"/>
      <c r="I32" s="62"/>
      <c r="J32" s="62"/>
      <c r="K32" s="74"/>
      <c r="L32" s="81"/>
      <c r="M32" s="85"/>
      <c r="N32" s="85"/>
      <c r="O32" s="97"/>
      <c r="P32" s="101" t="s">
        <v>47</v>
      </c>
      <c r="Q32" s="109"/>
      <c r="R32" s="118"/>
      <c r="S32" s="128"/>
      <c r="T32" s="138"/>
      <c r="U32" s="138"/>
      <c r="V32" s="138"/>
      <c r="W32" s="138"/>
      <c r="X32" s="138"/>
      <c r="Y32" s="152"/>
      <c r="Z32" s="128"/>
      <c r="AA32" s="138"/>
      <c r="AB32" s="138"/>
      <c r="AC32" s="138"/>
      <c r="AD32" s="138"/>
      <c r="AE32" s="138"/>
      <c r="AF32" s="152"/>
      <c r="AG32" s="128"/>
      <c r="AH32" s="138"/>
      <c r="AI32" s="138"/>
      <c r="AJ32" s="138"/>
      <c r="AK32" s="138"/>
      <c r="AL32" s="138"/>
      <c r="AM32" s="152"/>
      <c r="AN32" s="128"/>
      <c r="AO32" s="138"/>
      <c r="AP32" s="138"/>
      <c r="AQ32" s="138"/>
      <c r="AR32" s="138"/>
      <c r="AS32" s="138"/>
      <c r="AT32" s="152"/>
      <c r="AU32" s="128"/>
      <c r="AV32" s="138"/>
      <c r="AW32" s="152"/>
      <c r="AX32" s="175">
        <f>IF($BC$3="計画",SUM(S33:AT33),IF($BC$3="実績",SUM(S33:AW33),""))</f>
        <v>0</v>
      </c>
      <c r="AY32" s="181"/>
      <c r="AZ32" s="184">
        <f>IF($BC$3="計画",AX32/4,IF($BC$3="実績",AX32/($BA$7/7),""))</f>
        <v>0</v>
      </c>
      <c r="BA32" s="190"/>
      <c r="BB32" s="199"/>
      <c r="BC32" s="206"/>
      <c r="BD32" s="206"/>
      <c r="BE32" s="206"/>
      <c r="BF32" s="206"/>
      <c r="BG32" s="214"/>
    </row>
    <row r="33" spans="2:60" ht="20.25" customHeight="1">
      <c r="B33" s="15"/>
      <c r="C33" s="27"/>
      <c r="D33" s="38"/>
      <c r="E33" s="53"/>
      <c r="F33" s="38"/>
      <c r="G33" s="61"/>
      <c r="H33" s="62"/>
      <c r="I33" s="62"/>
      <c r="J33" s="62"/>
      <c r="K33" s="74"/>
      <c r="L33" s="81"/>
      <c r="M33" s="85"/>
      <c r="N33" s="85"/>
      <c r="O33" s="97"/>
      <c r="P33" s="100" t="s">
        <v>81</v>
      </c>
      <c r="Q33" s="108"/>
      <c r="R33" s="117"/>
      <c r="S33" s="127" t="str">
        <f>IF(S32="","",VLOOKUP(S32,'【記載例】シフト記号表（勤務時間帯）'!$C$4:$K$35,9,FALSE))</f>
        <v/>
      </c>
      <c r="T33" s="137" t="str">
        <f>IF(T32="","",VLOOKUP(T32,'【記載例】シフト記号表（勤務時間帯）'!$C$4:$K$35,9,FALSE))</f>
        <v/>
      </c>
      <c r="U33" s="137" t="str">
        <f>IF(U32="","",VLOOKUP(U32,'【記載例】シフト記号表（勤務時間帯）'!$C$4:$K$35,9,FALSE))</f>
        <v/>
      </c>
      <c r="V33" s="137" t="str">
        <f>IF(V32="","",VLOOKUP(V32,'【記載例】シフト記号表（勤務時間帯）'!$C$4:$K$35,9,FALSE))</f>
        <v/>
      </c>
      <c r="W33" s="137" t="str">
        <f>IF(W32="","",VLOOKUP(W32,'【記載例】シフト記号表（勤務時間帯）'!$C$4:$K$35,9,FALSE))</f>
        <v/>
      </c>
      <c r="X33" s="137" t="str">
        <f>IF(X32="","",VLOOKUP(X32,'【記載例】シフト記号表（勤務時間帯）'!$C$4:$K$35,9,FALSE))</f>
        <v/>
      </c>
      <c r="Y33" s="151" t="str">
        <f>IF(Y32="","",VLOOKUP(Y32,'【記載例】シフト記号表（勤務時間帯）'!$C$4:$K$35,9,FALSE))</f>
        <v/>
      </c>
      <c r="Z33" s="127" t="str">
        <f>IF(Z32="","",VLOOKUP(Z32,'【記載例】シフト記号表（勤務時間帯）'!$C$4:$K$35,9,FALSE))</f>
        <v/>
      </c>
      <c r="AA33" s="137" t="str">
        <f>IF(AA32="","",VLOOKUP(AA32,'【記載例】シフト記号表（勤務時間帯）'!$C$4:$K$35,9,FALSE))</f>
        <v/>
      </c>
      <c r="AB33" s="137" t="str">
        <f>IF(AB32="","",VLOOKUP(AB32,'【記載例】シフト記号表（勤務時間帯）'!$C$4:$K$35,9,FALSE))</f>
        <v/>
      </c>
      <c r="AC33" s="137" t="str">
        <f>IF(AC32="","",VLOOKUP(AC32,'【記載例】シフト記号表（勤務時間帯）'!$C$4:$K$35,9,FALSE))</f>
        <v/>
      </c>
      <c r="AD33" s="137" t="str">
        <f>IF(AD32="","",VLOOKUP(AD32,'【記載例】シフト記号表（勤務時間帯）'!$C$4:$K$35,9,FALSE))</f>
        <v/>
      </c>
      <c r="AE33" s="137" t="str">
        <f>IF(AE32="","",VLOOKUP(AE32,'【記載例】シフト記号表（勤務時間帯）'!$C$4:$K$35,9,FALSE))</f>
        <v/>
      </c>
      <c r="AF33" s="151" t="str">
        <f>IF(AF32="","",VLOOKUP(AF32,'【記載例】シフト記号表（勤務時間帯）'!$C$4:$K$35,9,FALSE))</f>
        <v/>
      </c>
      <c r="AG33" s="127" t="str">
        <f>IF(AG32="","",VLOOKUP(AG32,'【記載例】シフト記号表（勤務時間帯）'!$C$4:$K$35,9,FALSE))</f>
        <v/>
      </c>
      <c r="AH33" s="137" t="str">
        <f>IF(AH32="","",VLOOKUP(AH32,'【記載例】シフト記号表（勤務時間帯）'!$C$4:$K$35,9,FALSE))</f>
        <v/>
      </c>
      <c r="AI33" s="137" t="str">
        <f>IF(AI32="","",VLOOKUP(AI32,'【記載例】シフト記号表（勤務時間帯）'!$C$4:$K$35,9,FALSE))</f>
        <v/>
      </c>
      <c r="AJ33" s="137" t="str">
        <f>IF(AJ32="","",VLOOKUP(AJ32,'【記載例】シフト記号表（勤務時間帯）'!$C$4:$K$35,9,FALSE))</f>
        <v/>
      </c>
      <c r="AK33" s="137" t="str">
        <f>IF(AK32="","",VLOOKUP(AK32,'【記載例】シフト記号表（勤務時間帯）'!$C$4:$K$35,9,FALSE))</f>
        <v/>
      </c>
      <c r="AL33" s="137" t="str">
        <f>IF(AL32="","",VLOOKUP(AL32,'【記載例】シフト記号表（勤務時間帯）'!$C$4:$K$35,9,FALSE))</f>
        <v/>
      </c>
      <c r="AM33" s="151" t="str">
        <f>IF(AM32="","",VLOOKUP(AM32,'【記載例】シフト記号表（勤務時間帯）'!$C$4:$K$35,9,FALSE))</f>
        <v/>
      </c>
      <c r="AN33" s="127" t="str">
        <f>IF(AN32="","",VLOOKUP(AN32,'【記載例】シフト記号表（勤務時間帯）'!$C$4:$K$35,9,FALSE))</f>
        <v/>
      </c>
      <c r="AO33" s="137" t="str">
        <f>IF(AO32="","",VLOOKUP(AO32,'【記載例】シフト記号表（勤務時間帯）'!$C$4:$K$35,9,FALSE))</f>
        <v/>
      </c>
      <c r="AP33" s="137" t="str">
        <f>IF(AP32="","",VLOOKUP(AP32,'【記載例】シフト記号表（勤務時間帯）'!$C$4:$K$35,9,FALSE))</f>
        <v/>
      </c>
      <c r="AQ33" s="137" t="str">
        <f>IF(AQ32="","",VLOOKUP(AQ32,'【記載例】シフト記号表（勤務時間帯）'!$C$4:$K$35,9,FALSE))</f>
        <v/>
      </c>
      <c r="AR33" s="137" t="str">
        <f>IF(AR32="","",VLOOKUP(AR32,'【記載例】シフト記号表（勤務時間帯）'!$C$4:$K$35,9,FALSE))</f>
        <v/>
      </c>
      <c r="AS33" s="137" t="str">
        <f>IF(AS32="","",VLOOKUP(AS32,'【記載例】シフト記号表（勤務時間帯）'!$C$4:$K$35,9,FALSE))</f>
        <v/>
      </c>
      <c r="AT33" s="151" t="str">
        <f>IF(AT32="","",VLOOKUP(AT32,'【記載例】シフト記号表（勤務時間帯）'!$C$4:$K$35,9,FALSE))</f>
        <v/>
      </c>
      <c r="AU33" s="127" t="str">
        <f>IF(AU32="","",VLOOKUP(AU32,'【記載例】シフト記号表（勤務時間帯）'!$C$4:$K$35,9,FALSE))</f>
        <v/>
      </c>
      <c r="AV33" s="137" t="str">
        <f>IF(AV32="","",VLOOKUP(AV32,'【記載例】シフト記号表（勤務時間帯）'!$C$4:$K$35,9,FALSE))</f>
        <v/>
      </c>
      <c r="AW33" s="151" t="str">
        <f>IF(AW32="","",VLOOKUP(AW32,'【記載例】シフト記号表（勤務時間帯）'!$C$4:$K$35,9,FALSE))</f>
        <v/>
      </c>
      <c r="AX33" s="175"/>
      <c r="AY33" s="181"/>
      <c r="AZ33" s="184"/>
      <c r="BA33" s="190"/>
      <c r="BB33" s="200"/>
      <c r="BC33" s="207"/>
      <c r="BD33" s="207"/>
      <c r="BE33" s="207"/>
      <c r="BF33" s="207"/>
      <c r="BG33" s="215"/>
    </row>
    <row r="34" spans="2:60" ht="20.25" customHeight="1">
      <c r="B34" s="15">
        <f>B32+1</f>
        <v>10</v>
      </c>
      <c r="C34" s="28"/>
      <c r="D34" s="38"/>
      <c r="E34" s="52"/>
      <c r="F34" s="38"/>
      <c r="G34" s="60"/>
      <c r="H34" s="62"/>
      <c r="I34" s="62"/>
      <c r="J34" s="62"/>
      <c r="K34" s="74"/>
      <c r="L34" s="81"/>
      <c r="M34" s="85"/>
      <c r="N34" s="85"/>
      <c r="O34" s="97"/>
      <c r="P34" s="101" t="s">
        <v>47</v>
      </c>
      <c r="Q34" s="109"/>
      <c r="R34" s="118"/>
      <c r="S34" s="128"/>
      <c r="T34" s="138"/>
      <c r="U34" s="138"/>
      <c r="V34" s="138"/>
      <c r="W34" s="138"/>
      <c r="X34" s="138"/>
      <c r="Y34" s="152"/>
      <c r="Z34" s="128"/>
      <c r="AA34" s="138"/>
      <c r="AB34" s="138"/>
      <c r="AC34" s="138"/>
      <c r="AD34" s="138"/>
      <c r="AE34" s="138"/>
      <c r="AF34" s="152"/>
      <c r="AG34" s="128"/>
      <c r="AH34" s="138"/>
      <c r="AI34" s="138"/>
      <c r="AJ34" s="138"/>
      <c r="AK34" s="138"/>
      <c r="AL34" s="138"/>
      <c r="AM34" s="152"/>
      <c r="AN34" s="128"/>
      <c r="AO34" s="138"/>
      <c r="AP34" s="138"/>
      <c r="AQ34" s="138"/>
      <c r="AR34" s="138"/>
      <c r="AS34" s="138"/>
      <c r="AT34" s="152"/>
      <c r="AU34" s="128"/>
      <c r="AV34" s="138"/>
      <c r="AW34" s="152"/>
      <c r="AX34" s="175">
        <f>IF($BC$3="計画",SUM(S35:AT35),IF($BC$3="実績",SUM(S35:AW35),""))</f>
        <v>0</v>
      </c>
      <c r="AY34" s="181"/>
      <c r="AZ34" s="184">
        <f>IF($BC$3="計画",AX34/4,IF($BC$3="実績",AX34/($BA$7/7),""))</f>
        <v>0</v>
      </c>
      <c r="BA34" s="190"/>
      <c r="BB34" s="198"/>
      <c r="BC34" s="205"/>
      <c r="BD34" s="205"/>
      <c r="BE34" s="205"/>
      <c r="BF34" s="205"/>
      <c r="BG34" s="213"/>
    </row>
    <row r="35" spans="2:60" ht="20.25" customHeight="1">
      <c r="B35" s="16"/>
      <c r="C35" s="27"/>
      <c r="D35" s="38"/>
      <c r="E35" s="54"/>
      <c r="F35" s="58"/>
      <c r="G35" s="61"/>
      <c r="H35" s="62"/>
      <c r="I35" s="62"/>
      <c r="J35" s="62"/>
      <c r="K35" s="74"/>
      <c r="L35" s="80"/>
      <c r="M35" s="84"/>
      <c r="N35" s="84"/>
      <c r="O35" s="96"/>
      <c r="P35" s="102" t="s">
        <v>81</v>
      </c>
      <c r="Q35" s="110"/>
      <c r="R35" s="119"/>
      <c r="S35" s="127" t="str">
        <f>IF(S34="","",VLOOKUP(S34,'【記載例】シフト記号表（勤務時間帯）'!$C$4:$K$35,9,FALSE))</f>
        <v/>
      </c>
      <c r="T35" s="137" t="str">
        <f>IF(T34="","",VLOOKUP(T34,'【記載例】シフト記号表（勤務時間帯）'!$C$4:$K$35,9,FALSE))</f>
        <v/>
      </c>
      <c r="U35" s="137" t="str">
        <f>IF(U34="","",VLOOKUP(U34,'【記載例】シフト記号表（勤務時間帯）'!$C$4:$K$35,9,FALSE))</f>
        <v/>
      </c>
      <c r="V35" s="137" t="str">
        <f>IF(V34="","",VLOOKUP(V34,'【記載例】シフト記号表（勤務時間帯）'!$C$4:$K$35,9,FALSE))</f>
        <v/>
      </c>
      <c r="W35" s="137" t="str">
        <f>IF(W34="","",VLOOKUP(W34,'【記載例】シフト記号表（勤務時間帯）'!$C$4:$K$35,9,FALSE))</f>
        <v/>
      </c>
      <c r="X35" s="137" t="str">
        <f>IF(X34="","",VLOOKUP(X34,'【記載例】シフト記号表（勤務時間帯）'!$C$4:$K$35,9,FALSE))</f>
        <v/>
      </c>
      <c r="Y35" s="151" t="str">
        <f>IF(Y34="","",VLOOKUP(Y34,'【記載例】シフト記号表（勤務時間帯）'!$C$4:$K$35,9,FALSE))</f>
        <v/>
      </c>
      <c r="Z35" s="127" t="str">
        <f>IF(Z34="","",VLOOKUP(Z34,'【記載例】シフト記号表（勤務時間帯）'!$C$4:$K$35,9,FALSE))</f>
        <v/>
      </c>
      <c r="AA35" s="137" t="str">
        <f>IF(AA34="","",VLOOKUP(AA34,'【記載例】シフト記号表（勤務時間帯）'!$C$4:$K$35,9,FALSE))</f>
        <v/>
      </c>
      <c r="AB35" s="137" t="str">
        <f>IF(AB34="","",VLOOKUP(AB34,'【記載例】シフト記号表（勤務時間帯）'!$C$4:$K$35,9,FALSE))</f>
        <v/>
      </c>
      <c r="AC35" s="137" t="str">
        <f>IF(AC34="","",VLOOKUP(AC34,'【記載例】シフト記号表（勤務時間帯）'!$C$4:$K$35,9,FALSE))</f>
        <v/>
      </c>
      <c r="AD35" s="137" t="str">
        <f>IF(AD34="","",VLOOKUP(AD34,'【記載例】シフト記号表（勤務時間帯）'!$C$4:$K$35,9,FALSE))</f>
        <v/>
      </c>
      <c r="AE35" s="137" t="str">
        <f>IF(AE34="","",VLOOKUP(AE34,'【記載例】シフト記号表（勤務時間帯）'!$C$4:$K$35,9,FALSE))</f>
        <v/>
      </c>
      <c r="AF35" s="151" t="str">
        <f>IF(AF34="","",VLOOKUP(AF34,'【記載例】シフト記号表（勤務時間帯）'!$C$4:$K$35,9,FALSE))</f>
        <v/>
      </c>
      <c r="AG35" s="127" t="str">
        <f>IF(AG34="","",VLOOKUP(AG34,'【記載例】シフト記号表（勤務時間帯）'!$C$4:$K$35,9,FALSE))</f>
        <v/>
      </c>
      <c r="AH35" s="137" t="str">
        <f>IF(AH34="","",VLOOKUP(AH34,'【記載例】シフト記号表（勤務時間帯）'!$C$4:$K$35,9,FALSE))</f>
        <v/>
      </c>
      <c r="AI35" s="137" t="str">
        <f>IF(AI34="","",VLOOKUP(AI34,'【記載例】シフト記号表（勤務時間帯）'!$C$4:$K$35,9,FALSE))</f>
        <v/>
      </c>
      <c r="AJ35" s="137" t="str">
        <f>IF(AJ34="","",VLOOKUP(AJ34,'【記載例】シフト記号表（勤務時間帯）'!$C$4:$K$35,9,FALSE))</f>
        <v/>
      </c>
      <c r="AK35" s="137" t="str">
        <f>IF(AK34="","",VLOOKUP(AK34,'【記載例】シフト記号表（勤務時間帯）'!$C$4:$K$35,9,FALSE))</f>
        <v/>
      </c>
      <c r="AL35" s="137" t="str">
        <f>IF(AL34="","",VLOOKUP(AL34,'【記載例】シフト記号表（勤務時間帯）'!$C$4:$K$35,9,FALSE))</f>
        <v/>
      </c>
      <c r="AM35" s="151" t="str">
        <f>IF(AM34="","",VLOOKUP(AM34,'【記載例】シフト記号表（勤務時間帯）'!$C$4:$K$35,9,FALSE))</f>
        <v/>
      </c>
      <c r="AN35" s="127" t="str">
        <f>IF(AN34="","",VLOOKUP(AN34,'【記載例】シフト記号表（勤務時間帯）'!$C$4:$K$35,9,FALSE))</f>
        <v/>
      </c>
      <c r="AO35" s="137" t="str">
        <f>IF(AO34="","",VLOOKUP(AO34,'【記載例】シフト記号表（勤務時間帯）'!$C$4:$K$35,9,FALSE))</f>
        <v/>
      </c>
      <c r="AP35" s="137" t="str">
        <f>IF(AP34="","",VLOOKUP(AP34,'【記載例】シフト記号表（勤務時間帯）'!$C$4:$K$35,9,FALSE))</f>
        <v/>
      </c>
      <c r="AQ35" s="137" t="str">
        <f>IF(AQ34="","",VLOOKUP(AQ34,'【記載例】シフト記号表（勤務時間帯）'!$C$4:$K$35,9,FALSE))</f>
        <v/>
      </c>
      <c r="AR35" s="137" t="str">
        <f>IF(AR34="","",VLOOKUP(AR34,'【記載例】シフト記号表（勤務時間帯）'!$C$4:$K$35,9,FALSE))</f>
        <v/>
      </c>
      <c r="AS35" s="137" t="str">
        <f>IF(AS34="","",VLOOKUP(AS34,'【記載例】シフト記号表（勤務時間帯）'!$C$4:$K$35,9,FALSE))</f>
        <v/>
      </c>
      <c r="AT35" s="151" t="str">
        <f>IF(AT34="","",VLOOKUP(AT34,'【記載例】シフト記号表（勤務時間帯）'!$C$4:$K$35,9,FALSE))</f>
        <v/>
      </c>
      <c r="AU35" s="127" t="str">
        <f>IF(AU34="","",VLOOKUP(AU34,'【記載例】シフト記号表（勤務時間帯）'!$C$4:$K$35,9,FALSE))</f>
        <v/>
      </c>
      <c r="AV35" s="137" t="str">
        <f>IF(AV34="","",VLOOKUP(AV34,'【記載例】シフト記号表（勤務時間帯）'!$C$4:$K$35,9,FALSE))</f>
        <v/>
      </c>
      <c r="AW35" s="151" t="str">
        <f>IF(AW34="","",VLOOKUP(AW34,'【記載例】シフト記号表（勤務時間帯）'!$C$4:$K$35,9,FALSE))</f>
        <v/>
      </c>
      <c r="AX35" s="175"/>
      <c r="AY35" s="181"/>
      <c r="AZ35" s="184"/>
      <c r="BA35" s="190"/>
      <c r="BB35" s="201"/>
      <c r="BC35" s="208"/>
      <c r="BD35" s="208"/>
      <c r="BE35" s="208"/>
      <c r="BF35" s="208"/>
      <c r="BG35" s="216"/>
    </row>
    <row r="36" spans="2:60" ht="20.25" customHeight="1">
      <c r="B36" s="15">
        <f>B34+1</f>
        <v>11</v>
      </c>
      <c r="C36" s="28"/>
      <c r="D36" s="38"/>
      <c r="E36" s="52"/>
      <c r="F36" s="38"/>
      <c r="G36" s="60"/>
      <c r="H36" s="62"/>
      <c r="I36" s="62"/>
      <c r="J36" s="62"/>
      <c r="K36" s="74"/>
      <c r="L36" s="81"/>
      <c r="M36" s="85"/>
      <c r="N36" s="85"/>
      <c r="O36" s="97"/>
      <c r="P36" s="101" t="s">
        <v>47</v>
      </c>
      <c r="Q36" s="109"/>
      <c r="R36" s="118"/>
      <c r="S36" s="128"/>
      <c r="T36" s="138"/>
      <c r="U36" s="138"/>
      <c r="V36" s="138"/>
      <c r="W36" s="138"/>
      <c r="X36" s="138"/>
      <c r="Y36" s="152"/>
      <c r="Z36" s="128"/>
      <c r="AA36" s="138"/>
      <c r="AB36" s="138"/>
      <c r="AC36" s="138"/>
      <c r="AD36" s="138"/>
      <c r="AE36" s="138"/>
      <c r="AF36" s="152"/>
      <c r="AG36" s="128"/>
      <c r="AH36" s="138"/>
      <c r="AI36" s="138"/>
      <c r="AJ36" s="138"/>
      <c r="AK36" s="138"/>
      <c r="AL36" s="138"/>
      <c r="AM36" s="152"/>
      <c r="AN36" s="128"/>
      <c r="AO36" s="138"/>
      <c r="AP36" s="138"/>
      <c r="AQ36" s="138"/>
      <c r="AR36" s="138"/>
      <c r="AS36" s="138"/>
      <c r="AT36" s="152"/>
      <c r="AU36" s="128"/>
      <c r="AV36" s="138"/>
      <c r="AW36" s="152"/>
      <c r="AX36" s="175">
        <f>IF($BC$3="計画",SUM(S37:AT37),IF($BC$3="実績",SUM(S37:AW37),""))</f>
        <v>0</v>
      </c>
      <c r="AY36" s="181"/>
      <c r="AZ36" s="184">
        <f>IF($BC$3="計画",AX36/4,IF($BC$3="実績",AX36/($BA$7/7),""))</f>
        <v>0</v>
      </c>
      <c r="BA36" s="190"/>
      <c r="BB36" s="198"/>
      <c r="BC36" s="205"/>
      <c r="BD36" s="205"/>
      <c r="BE36" s="205"/>
      <c r="BF36" s="205"/>
      <c r="BG36" s="213"/>
    </row>
    <row r="37" spans="2:60" ht="20.25" customHeight="1">
      <c r="B37" s="16"/>
      <c r="C37" s="27"/>
      <c r="D37" s="38"/>
      <c r="E37" s="54"/>
      <c r="F37" s="58"/>
      <c r="G37" s="61"/>
      <c r="H37" s="62"/>
      <c r="I37" s="62"/>
      <c r="J37" s="62"/>
      <c r="K37" s="74"/>
      <c r="L37" s="80"/>
      <c r="M37" s="84"/>
      <c r="N37" s="84"/>
      <c r="O37" s="96"/>
      <c r="P37" s="102" t="s">
        <v>81</v>
      </c>
      <c r="Q37" s="110"/>
      <c r="R37" s="119"/>
      <c r="S37" s="127" t="str">
        <f>IF(S36="","",VLOOKUP(S36,'【記載例】シフト記号表（勤務時間帯）'!$C$4:$K$35,9,FALSE))</f>
        <v/>
      </c>
      <c r="T37" s="137" t="str">
        <f>IF(T36="","",VLOOKUP(T36,'【記載例】シフト記号表（勤務時間帯）'!$C$4:$K$35,9,FALSE))</f>
        <v/>
      </c>
      <c r="U37" s="137" t="str">
        <f>IF(U36="","",VLOOKUP(U36,'【記載例】シフト記号表（勤務時間帯）'!$C$4:$K$35,9,FALSE))</f>
        <v/>
      </c>
      <c r="V37" s="137" t="str">
        <f>IF(V36="","",VLOOKUP(V36,'【記載例】シフト記号表（勤務時間帯）'!$C$4:$K$35,9,FALSE))</f>
        <v/>
      </c>
      <c r="W37" s="137" t="str">
        <f>IF(W36="","",VLOOKUP(W36,'【記載例】シフト記号表（勤務時間帯）'!$C$4:$K$35,9,FALSE))</f>
        <v/>
      </c>
      <c r="X37" s="137" t="str">
        <f>IF(X36="","",VLOOKUP(X36,'【記載例】シフト記号表（勤務時間帯）'!$C$4:$K$35,9,FALSE))</f>
        <v/>
      </c>
      <c r="Y37" s="151" t="str">
        <f>IF(Y36="","",VLOOKUP(Y36,'【記載例】シフト記号表（勤務時間帯）'!$C$4:$K$35,9,FALSE))</f>
        <v/>
      </c>
      <c r="Z37" s="127" t="str">
        <f>IF(Z36="","",VLOOKUP(Z36,'【記載例】シフト記号表（勤務時間帯）'!$C$4:$K$35,9,FALSE))</f>
        <v/>
      </c>
      <c r="AA37" s="137" t="str">
        <f>IF(AA36="","",VLOOKUP(AA36,'【記載例】シフト記号表（勤務時間帯）'!$C$4:$K$35,9,FALSE))</f>
        <v/>
      </c>
      <c r="AB37" s="137" t="str">
        <f>IF(AB36="","",VLOOKUP(AB36,'【記載例】シフト記号表（勤務時間帯）'!$C$4:$K$35,9,FALSE))</f>
        <v/>
      </c>
      <c r="AC37" s="137" t="str">
        <f>IF(AC36="","",VLOOKUP(AC36,'【記載例】シフト記号表（勤務時間帯）'!$C$4:$K$35,9,FALSE))</f>
        <v/>
      </c>
      <c r="AD37" s="137" t="str">
        <f>IF(AD36="","",VLOOKUP(AD36,'【記載例】シフト記号表（勤務時間帯）'!$C$4:$K$35,9,FALSE))</f>
        <v/>
      </c>
      <c r="AE37" s="137" t="str">
        <f>IF(AE36="","",VLOOKUP(AE36,'【記載例】シフト記号表（勤務時間帯）'!$C$4:$K$35,9,FALSE))</f>
        <v/>
      </c>
      <c r="AF37" s="151" t="str">
        <f>IF(AF36="","",VLOOKUP(AF36,'【記載例】シフト記号表（勤務時間帯）'!$C$4:$K$35,9,FALSE))</f>
        <v/>
      </c>
      <c r="AG37" s="127" t="str">
        <f>IF(AG36="","",VLOOKUP(AG36,'【記載例】シフト記号表（勤務時間帯）'!$C$4:$K$35,9,FALSE))</f>
        <v/>
      </c>
      <c r="AH37" s="137" t="str">
        <f>IF(AH36="","",VLOOKUP(AH36,'【記載例】シフト記号表（勤務時間帯）'!$C$4:$K$35,9,FALSE))</f>
        <v/>
      </c>
      <c r="AI37" s="137" t="str">
        <f>IF(AI36="","",VLOOKUP(AI36,'【記載例】シフト記号表（勤務時間帯）'!$C$4:$K$35,9,FALSE))</f>
        <v/>
      </c>
      <c r="AJ37" s="137" t="str">
        <f>IF(AJ36="","",VLOOKUP(AJ36,'【記載例】シフト記号表（勤務時間帯）'!$C$4:$K$35,9,FALSE))</f>
        <v/>
      </c>
      <c r="AK37" s="137" t="str">
        <f>IF(AK36="","",VLOOKUP(AK36,'【記載例】シフト記号表（勤務時間帯）'!$C$4:$K$35,9,FALSE))</f>
        <v/>
      </c>
      <c r="AL37" s="137" t="str">
        <f>IF(AL36="","",VLOOKUP(AL36,'【記載例】シフト記号表（勤務時間帯）'!$C$4:$K$35,9,FALSE))</f>
        <v/>
      </c>
      <c r="AM37" s="151" t="str">
        <f>IF(AM36="","",VLOOKUP(AM36,'【記載例】シフト記号表（勤務時間帯）'!$C$4:$K$35,9,FALSE))</f>
        <v/>
      </c>
      <c r="AN37" s="127" t="str">
        <f>IF(AN36="","",VLOOKUP(AN36,'【記載例】シフト記号表（勤務時間帯）'!$C$4:$K$35,9,FALSE))</f>
        <v/>
      </c>
      <c r="AO37" s="137" t="str">
        <f>IF(AO36="","",VLOOKUP(AO36,'【記載例】シフト記号表（勤務時間帯）'!$C$4:$K$35,9,FALSE))</f>
        <v/>
      </c>
      <c r="AP37" s="137" t="str">
        <f>IF(AP36="","",VLOOKUP(AP36,'【記載例】シフト記号表（勤務時間帯）'!$C$4:$K$35,9,FALSE))</f>
        <v/>
      </c>
      <c r="AQ37" s="137" t="str">
        <f>IF(AQ36="","",VLOOKUP(AQ36,'【記載例】シフト記号表（勤務時間帯）'!$C$4:$K$35,9,FALSE))</f>
        <v/>
      </c>
      <c r="AR37" s="137" t="str">
        <f>IF(AR36="","",VLOOKUP(AR36,'【記載例】シフト記号表（勤務時間帯）'!$C$4:$K$35,9,FALSE))</f>
        <v/>
      </c>
      <c r="AS37" s="137" t="str">
        <f>IF(AS36="","",VLOOKUP(AS36,'【記載例】シフト記号表（勤務時間帯）'!$C$4:$K$35,9,FALSE))</f>
        <v/>
      </c>
      <c r="AT37" s="151" t="str">
        <f>IF(AT36="","",VLOOKUP(AT36,'【記載例】シフト記号表（勤務時間帯）'!$C$4:$K$35,9,FALSE))</f>
        <v/>
      </c>
      <c r="AU37" s="127" t="str">
        <f>IF(AU36="","",VLOOKUP(AU36,'【記載例】シフト記号表（勤務時間帯）'!$C$4:$K$35,9,FALSE))</f>
        <v/>
      </c>
      <c r="AV37" s="137" t="str">
        <f>IF(AV36="","",VLOOKUP(AV36,'【記載例】シフト記号表（勤務時間帯）'!$C$4:$K$35,9,FALSE))</f>
        <v/>
      </c>
      <c r="AW37" s="151" t="str">
        <f>IF(AW36="","",VLOOKUP(AW36,'【記載例】シフト記号表（勤務時間帯）'!$C$4:$K$35,9,FALSE))</f>
        <v/>
      </c>
      <c r="AX37" s="175"/>
      <c r="AY37" s="181"/>
      <c r="AZ37" s="184"/>
      <c r="BA37" s="190"/>
      <c r="BB37" s="201"/>
      <c r="BC37" s="208"/>
      <c r="BD37" s="208"/>
      <c r="BE37" s="208"/>
      <c r="BF37" s="208"/>
      <c r="BG37" s="216"/>
    </row>
    <row r="38" spans="2:60" ht="20.25" customHeight="1">
      <c r="B38" s="15">
        <f>B36+1</f>
        <v>12</v>
      </c>
      <c r="C38" s="28"/>
      <c r="D38" s="38"/>
      <c r="E38" s="52"/>
      <c r="F38" s="38"/>
      <c r="G38" s="60"/>
      <c r="H38" s="62"/>
      <c r="I38" s="62"/>
      <c r="J38" s="62"/>
      <c r="K38" s="74"/>
      <c r="L38" s="81"/>
      <c r="M38" s="85"/>
      <c r="N38" s="85"/>
      <c r="O38" s="97"/>
      <c r="P38" s="101" t="s">
        <v>47</v>
      </c>
      <c r="Q38" s="109"/>
      <c r="R38" s="118"/>
      <c r="S38" s="128"/>
      <c r="T38" s="138"/>
      <c r="U38" s="138"/>
      <c r="V38" s="138"/>
      <c r="W38" s="138"/>
      <c r="X38" s="138"/>
      <c r="Y38" s="152"/>
      <c r="Z38" s="128"/>
      <c r="AA38" s="138"/>
      <c r="AB38" s="138"/>
      <c r="AC38" s="138"/>
      <c r="AD38" s="138"/>
      <c r="AE38" s="138"/>
      <c r="AF38" s="152"/>
      <c r="AG38" s="128"/>
      <c r="AH38" s="138"/>
      <c r="AI38" s="138"/>
      <c r="AJ38" s="138"/>
      <c r="AK38" s="138"/>
      <c r="AL38" s="138"/>
      <c r="AM38" s="152"/>
      <c r="AN38" s="128"/>
      <c r="AO38" s="138"/>
      <c r="AP38" s="138"/>
      <c r="AQ38" s="138"/>
      <c r="AR38" s="138"/>
      <c r="AS38" s="138"/>
      <c r="AT38" s="152"/>
      <c r="AU38" s="128"/>
      <c r="AV38" s="138"/>
      <c r="AW38" s="152"/>
      <c r="AX38" s="175">
        <f>IF($BC$3="計画",SUM(S39:AT39),IF($BC$3="実績",SUM(S39:AW39),""))</f>
        <v>0</v>
      </c>
      <c r="AY38" s="181"/>
      <c r="AZ38" s="184">
        <f>IF($BC$3="計画",AX38/4,IF($BC$3="実績",AX38/($BA$7/7),""))</f>
        <v>0</v>
      </c>
      <c r="BA38" s="190"/>
      <c r="BB38" s="198"/>
      <c r="BC38" s="205"/>
      <c r="BD38" s="205"/>
      <c r="BE38" s="205"/>
      <c r="BF38" s="205"/>
      <c r="BG38" s="213"/>
    </row>
    <row r="39" spans="2:60" ht="20.25" customHeight="1">
      <c r="B39" s="16"/>
      <c r="C39" s="27"/>
      <c r="D39" s="38"/>
      <c r="E39" s="54"/>
      <c r="F39" s="58"/>
      <c r="G39" s="61"/>
      <c r="H39" s="62"/>
      <c r="I39" s="62"/>
      <c r="J39" s="62"/>
      <c r="K39" s="74"/>
      <c r="L39" s="80"/>
      <c r="M39" s="84"/>
      <c r="N39" s="84"/>
      <c r="O39" s="96"/>
      <c r="P39" s="102" t="s">
        <v>81</v>
      </c>
      <c r="Q39" s="110"/>
      <c r="R39" s="119"/>
      <c r="S39" s="127" t="str">
        <f>IF(S38="","",VLOOKUP(S38,'【記載例】シフト記号表（勤務時間帯）'!$C$4:$K$35,9,FALSE))</f>
        <v/>
      </c>
      <c r="T39" s="137" t="str">
        <f>IF(T38="","",VLOOKUP(T38,'【記載例】シフト記号表（勤務時間帯）'!$C$4:$K$35,9,FALSE))</f>
        <v/>
      </c>
      <c r="U39" s="137" t="str">
        <f>IF(U38="","",VLOOKUP(U38,'【記載例】シフト記号表（勤務時間帯）'!$C$4:$K$35,9,FALSE))</f>
        <v/>
      </c>
      <c r="V39" s="137" t="str">
        <f>IF(V38="","",VLOOKUP(V38,'【記載例】シフト記号表（勤務時間帯）'!$C$4:$K$35,9,FALSE))</f>
        <v/>
      </c>
      <c r="W39" s="137" t="str">
        <f>IF(W38="","",VLOOKUP(W38,'【記載例】シフト記号表（勤務時間帯）'!$C$4:$K$35,9,FALSE))</f>
        <v/>
      </c>
      <c r="X39" s="137" t="str">
        <f>IF(X38="","",VLOOKUP(X38,'【記載例】シフト記号表（勤務時間帯）'!$C$4:$K$35,9,FALSE))</f>
        <v/>
      </c>
      <c r="Y39" s="151" t="str">
        <f>IF(Y38="","",VLOOKUP(Y38,'【記載例】シフト記号表（勤務時間帯）'!$C$4:$K$35,9,FALSE))</f>
        <v/>
      </c>
      <c r="Z39" s="127" t="str">
        <f>IF(Z38="","",VLOOKUP(Z38,'【記載例】シフト記号表（勤務時間帯）'!$C$4:$K$35,9,FALSE))</f>
        <v/>
      </c>
      <c r="AA39" s="137" t="str">
        <f>IF(AA38="","",VLOOKUP(AA38,'【記載例】シフト記号表（勤務時間帯）'!$C$4:$K$35,9,FALSE))</f>
        <v/>
      </c>
      <c r="AB39" s="137" t="str">
        <f>IF(AB38="","",VLOOKUP(AB38,'【記載例】シフト記号表（勤務時間帯）'!$C$4:$K$35,9,FALSE))</f>
        <v/>
      </c>
      <c r="AC39" s="137" t="str">
        <f>IF(AC38="","",VLOOKUP(AC38,'【記載例】シフト記号表（勤務時間帯）'!$C$4:$K$35,9,FALSE))</f>
        <v/>
      </c>
      <c r="AD39" s="137" t="str">
        <f>IF(AD38="","",VLOOKUP(AD38,'【記載例】シフト記号表（勤務時間帯）'!$C$4:$K$35,9,FALSE))</f>
        <v/>
      </c>
      <c r="AE39" s="137" t="str">
        <f>IF(AE38="","",VLOOKUP(AE38,'【記載例】シフト記号表（勤務時間帯）'!$C$4:$K$35,9,FALSE))</f>
        <v/>
      </c>
      <c r="AF39" s="151" t="str">
        <f>IF(AF38="","",VLOOKUP(AF38,'【記載例】シフト記号表（勤務時間帯）'!$C$4:$K$35,9,FALSE))</f>
        <v/>
      </c>
      <c r="AG39" s="127" t="str">
        <f>IF(AG38="","",VLOOKUP(AG38,'【記載例】シフト記号表（勤務時間帯）'!$C$4:$K$35,9,FALSE))</f>
        <v/>
      </c>
      <c r="AH39" s="137" t="str">
        <f>IF(AH38="","",VLOOKUP(AH38,'【記載例】シフト記号表（勤務時間帯）'!$C$4:$K$35,9,FALSE))</f>
        <v/>
      </c>
      <c r="AI39" s="137" t="str">
        <f>IF(AI38="","",VLOOKUP(AI38,'【記載例】シフト記号表（勤務時間帯）'!$C$4:$K$35,9,FALSE))</f>
        <v/>
      </c>
      <c r="AJ39" s="137" t="str">
        <f>IF(AJ38="","",VLOOKUP(AJ38,'【記載例】シフト記号表（勤務時間帯）'!$C$4:$K$35,9,FALSE))</f>
        <v/>
      </c>
      <c r="AK39" s="137" t="str">
        <f>IF(AK38="","",VLOOKUP(AK38,'【記載例】シフト記号表（勤務時間帯）'!$C$4:$K$35,9,FALSE))</f>
        <v/>
      </c>
      <c r="AL39" s="137" t="str">
        <f>IF(AL38="","",VLOOKUP(AL38,'【記載例】シフト記号表（勤務時間帯）'!$C$4:$K$35,9,FALSE))</f>
        <v/>
      </c>
      <c r="AM39" s="151" t="str">
        <f>IF(AM38="","",VLOOKUP(AM38,'【記載例】シフト記号表（勤務時間帯）'!$C$4:$K$35,9,FALSE))</f>
        <v/>
      </c>
      <c r="AN39" s="127" t="str">
        <f>IF(AN38="","",VLOOKUP(AN38,'【記載例】シフト記号表（勤務時間帯）'!$C$4:$K$35,9,FALSE))</f>
        <v/>
      </c>
      <c r="AO39" s="137" t="str">
        <f>IF(AO38="","",VLOOKUP(AO38,'【記載例】シフト記号表（勤務時間帯）'!$C$4:$K$35,9,FALSE))</f>
        <v/>
      </c>
      <c r="AP39" s="137" t="str">
        <f>IF(AP38="","",VLOOKUP(AP38,'【記載例】シフト記号表（勤務時間帯）'!$C$4:$K$35,9,FALSE))</f>
        <v/>
      </c>
      <c r="AQ39" s="137" t="str">
        <f>IF(AQ38="","",VLOOKUP(AQ38,'【記載例】シフト記号表（勤務時間帯）'!$C$4:$K$35,9,FALSE))</f>
        <v/>
      </c>
      <c r="AR39" s="137" t="str">
        <f>IF(AR38="","",VLOOKUP(AR38,'【記載例】シフト記号表（勤務時間帯）'!$C$4:$K$35,9,FALSE))</f>
        <v/>
      </c>
      <c r="AS39" s="137" t="str">
        <f>IF(AS38="","",VLOOKUP(AS38,'【記載例】シフト記号表（勤務時間帯）'!$C$4:$K$35,9,FALSE))</f>
        <v/>
      </c>
      <c r="AT39" s="151" t="str">
        <f>IF(AT38="","",VLOOKUP(AT38,'【記載例】シフト記号表（勤務時間帯）'!$C$4:$K$35,9,FALSE))</f>
        <v/>
      </c>
      <c r="AU39" s="127" t="str">
        <f>IF(AU38="","",VLOOKUP(AU38,'【記載例】シフト記号表（勤務時間帯）'!$C$4:$K$35,9,FALSE))</f>
        <v/>
      </c>
      <c r="AV39" s="137" t="str">
        <f>IF(AV38="","",VLOOKUP(AV38,'【記載例】シフト記号表（勤務時間帯）'!$C$4:$K$35,9,FALSE))</f>
        <v/>
      </c>
      <c r="AW39" s="151" t="str">
        <f>IF(AW38="","",VLOOKUP(AW38,'【記載例】シフト記号表（勤務時間帯）'!$C$4:$K$35,9,FALSE))</f>
        <v/>
      </c>
      <c r="AX39" s="175"/>
      <c r="AY39" s="181"/>
      <c r="AZ39" s="184"/>
      <c r="BA39" s="190"/>
      <c r="BB39" s="201"/>
      <c r="BC39" s="208"/>
      <c r="BD39" s="208"/>
      <c r="BE39" s="208"/>
      <c r="BF39" s="208"/>
      <c r="BG39" s="216"/>
    </row>
    <row r="40" spans="2:60" ht="20.25" customHeight="1">
      <c r="B40" s="15">
        <f>B38+1</f>
        <v>13</v>
      </c>
      <c r="C40" s="28"/>
      <c r="D40" s="38"/>
      <c r="E40" s="52"/>
      <c r="F40" s="38"/>
      <c r="G40" s="60"/>
      <c r="H40" s="62"/>
      <c r="I40" s="62"/>
      <c r="J40" s="62"/>
      <c r="K40" s="74"/>
      <c r="L40" s="81"/>
      <c r="M40" s="85"/>
      <c r="N40" s="85"/>
      <c r="O40" s="97"/>
      <c r="P40" s="101" t="s">
        <v>47</v>
      </c>
      <c r="Q40" s="109"/>
      <c r="R40" s="118"/>
      <c r="S40" s="128"/>
      <c r="T40" s="138"/>
      <c r="U40" s="138"/>
      <c r="V40" s="138"/>
      <c r="W40" s="138"/>
      <c r="X40" s="138"/>
      <c r="Y40" s="152"/>
      <c r="Z40" s="128"/>
      <c r="AA40" s="138"/>
      <c r="AB40" s="138"/>
      <c r="AC40" s="138"/>
      <c r="AD40" s="138"/>
      <c r="AE40" s="138"/>
      <c r="AF40" s="152"/>
      <c r="AG40" s="128"/>
      <c r="AH40" s="138"/>
      <c r="AI40" s="138"/>
      <c r="AJ40" s="138"/>
      <c r="AK40" s="138"/>
      <c r="AL40" s="138"/>
      <c r="AM40" s="152"/>
      <c r="AN40" s="128"/>
      <c r="AO40" s="138"/>
      <c r="AP40" s="138"/>
      <c r="AQ40" s="138"/>
      <c r="AR40" s="138"/>
      <c r="AS40" s="138"/>
      <c r="AT40" s="152"/>
      <c r="AU40" s="128"/>
      <c r="AV40" s="138"/>
      <c r="AW40" s="152"/>
      <c r="AX40" s="175">
        <f>IF($BC$3="計画",SUM(S41:AT41),IF($BC$3="実績",SUM(S41:AW41),""))</f>
        <v>0</v>
      </c>
      <c r="AY40" s="181"/>
      <c r="AZ40" s="184">
        <f>IF($BC$3="計画",AX40/4,IF($BC$3="実績",AX40/($BA$7/7),""))</f>
        <v>0</v>
      </c>
      <c r="BA40" s="190"/>
      <c r="BB40" s="198"/>
      <c r="BC40" s="205"/>
      <c r="BD40" s="205"/>
      <c r="BE40" s="205"/>
      <c r="BF40" s="205"/>
      <c r="BG40" s="213"/>
    </row>
    <row r="41" spans="2:60" ht="20.25" customHeight="1">
      <c r="B41" s="16"/>
      <c r="C41" s="27"/>
      <c r="D41" s="38"/>
      <c r="E41" s="54"/>
      <c r="F41" s="58"/>
      <c r="G41" s="61"/>
      <c r="H41" s="62"/>
      <c r="I41" s="62"/>
      <c r="J41" s="62"/>
      <c r="K41" s="74"/>
      <c r="L41" s="80"/>
      <c r="M41" s="84"/>
      <c r="N41" s="84"/>
      <c r="O41" s="96"/>
      <c r="P41" s="102" t="s">
        <v>81</v>
      </c>
      <c r="Q41" s="110"/>
      <c r="R41" s="119"/>
      <c r="S41" s="127" t="str">
        <f>IF(S40="","",VLOOKUP(S40,'【記載例】シフト記号表（勤務時間帯）'!$C$4:$K$35,9,FALSE))</f>
        <v/>
      </c>
      <c r="T41" s="137" t="str">
        <f>IF(T40="","",VLOOKUP(T40,'【記載例】シフト記号表（勤務時間帯）'!$C$4:$K$35,9,FALSE))</f>
        <v/>
      </c>
      <c r="U41" s="137" t="str">
        <f>IF(U40="","",VLOOKUP(U40,'【記載例】シフト記号表（勤務時間帯）'!$C$4:$K$35,9,FALSE))</f>
        <v/>
      </c>
      <c r="V41" s="137" t="str">
        <f>IF(V40="","",VLOOKUP(V40,'【記載例】シフト記号表（勤務時間帯）'!$C$4:$K$35,9,FALSE))</f>
        <v/>
      </c>
      <c r="W41" s="137" t="str">
        <f>IF(W40="","",VLOOKUP(W40,'【記載例】シフト記号表（勤務時間帯）'!$C$4:$K$35,9,FALSE))</f>
        <v/>
      </c>
      <c r="X41" s="137" t="str">
        <f>IF(X40="","",VLOOKUP(X40,'【記載例】シフト記号表（勤務時間帯）'!$C$4:$K$35,9,FALSE))</f>
        <v/>
      </c>
      <c r="Y41" s="151" t="str">
        <f>IF(Y40="","",VLOOKUP(Y40,'【記載例】シフト記号表（勤務時間帯）'!$C$4:$K$35,9,FALSE))</f>
        <v/>
      </c>
      <c r="Z41" s="127" t="str">
        <f>IF(Z40="","",VLOOKUP(Z40,'【記載例】シフト記号表（勤務時間帯）'!$C$4:$K$35,9,FALSE))</f>
        <v/>
      </c>
      <c r="AA41" s="137" t="str">
        <f>IF(AA40="","",VLOOKUP(AA40,'【記載例】シフト記号表（勤務時間帯）'!$C$4:$K$35,9,FALSE))</f>
        <v/>
      </c>
      <c r="AB41" s="137" t="str">
        <f>IF(AB40="","",VLOOKUP(AB40,'【記載例】シフト記号表（勤務時間帯）'!$C$4:$K$35,9,FALSE))</f>
        <v/>
      </c>
      <c r="AC41" s="137" t="str">
        <f>IF(AC40="","",VLOOKUP(AC40,'【記載例】シフト記号表（勤務時間帯）'!$C$4:$K$35,9,FALSE))</f>
        <v/>
      </c>
      <c r="AD41" s="137" t="str">
        <f>IF(AD40="","",VLOOKUP(AD40,'【記載例】シフト記号表（勤務時間帯）'!$C$4:$K$35,9,FALSE))</f>
        <v/>
      </c>
      <c r="AE41" s="137" t="str">
        <f>IF(AE40="","",VLOOKUP(AE40,'【記載例】シフト記号表（勤務時間帯）'!$C$4:$K$35,9,FALSE))</f>
        <v/>
      </c>
      <c r="AF41" s="151" t="str">
        <f>IF(AF40="","",VLOOKUP(AF40,'【記載例】シフト記号表（勤務時間帯）'!$C$4:$K$35,9,FALSE))</f>
        <v/>
      </c>
      <c r="AG41" s="127" t="str">
        <f>IF(AG40="","",VLOOKUP(AG40,'【記載例】シフト記号表（勤務時間帯）'!$C$4:$K$35,9,FALSE))</f>
        <v/>
      </c>
      <c r="AH41" s="137" t="str">
        <f>IF(AH40="","",VLOOKUP(AH40,'【記載例】シフト記号表（勤務時間帯）'!$C$4:$K$35,9,FALSE))</f>
        <v/>
      </c>
      <c r="AI41" s="137" t="str">
        <f>IF(AI40="","",VLOOKUP(AI40,'【記載例】シフト記号表（勤務時間帯）'!$C$4:$K$35,9,FALSE))</f>
        <v/>
      </c>
      <c r="AJ41" s="137" t="str">
        <f>IF(AJ40="","",VLOOKUP(AJ40,'【記載例】シフト記号表（勤務時間帯）'!$C$4:$K$35,9,FALSE))</f>
        <v/>
      </c>
      <c r="AK41" s="137" t="str">
        <f>IF(AK40="","",VLOOKUP(AK40,'【記載例】シフト記号表（勤務時間帯）'!$C$4:$K$35,9,FALSE))</f>
        <v/>
      </c>
      <c r="AL41" s="137" t="str">
        <f>IF(AL40="","",VLOOKUP(AL40,'【記載例】シフト記号表（勤務時間帯）'!$C$4:$K$35,9,FALSE))</f>
        <v/>
      </c>
      <c r="AM41" s="151" t="str">
        <f>IF(AM40="","",VLOOKUP(AM40,'【記載例】シフト記号表（勤務時間帯）'!$C$4:$K$35,9,FALSE))</f>
        <v/>
      </c>
      <c r="AN41" s="127" t="str">
        <f>IF(AN40="","",VLOOKUP(AN40,'【記載例】シフト記号表（勤務時間帯）'!$C$4:$K$35,9,FALSE))</f>
        <v/>
      </c>
      <c r="AO41" s="137" t="str">
        <f>IF(AO40="","",VLOOKUP(AO40,'【記載例】シフト記号表（勤務時間帯）'!$C$4:$K$35,9,FALSE))</f>
        <v/>
      </c>
      <c r="AP41" s="137" t="str">
        <f>IF(AP40="","",VLOOKUP(AP40,'【記載例】シフト記号表（勤務時間帯）'!$C$4:$K$35,9,FALSE))</f>
        <v/>
      </c>
      <c r="AQ41" s="137" t="str">
        <f>IF(AQ40="","",VLOOKUP(AQ40,'【記載例】シフト記号表（勤務時間帯）'!$C$4:$K$35,9,FALSE))</f>
        <v/>
      </c>
      <c r="AR41" s="137" t="str">
        <f>IF(AR40="","",VLOOKUP(AR40,'【記載例】シフト記号表（勤務時間帯）'!$C$4:$K$35,9,FALSE))</f>
        <v/>
      </c>
      <c r="AS41" s="137" t="str">
        <f>IF(AS40="","",VLOOKUP(AS40,'【記載例】シフト記号表（勤務時間帯）'!$C$4:$K$35,9,FALSE))</f>
        <v/>
      </c>
      <c r="AT41" s="151" t="str">
        <f>IF(AT40="","",VLOOKUP(AT40,'【記載例】シフト記号表（勤務時間帯）'!$C$4:$K$35,9,FALSE))</f>
        <v/>
      </c>
      <c r="AU41" s="127" t="str">
        <f>IF(AU40="","",VLOOKUP(AU40,'【記載例】シフト記号表（勤務時間帯）'!$C$4:$K$35,9,FALSE))</f>
        <v/>
      </c>
      <c r="AV41" s="137" t="str">
        <f>IF(AV40="","",VLOOKUP(AV40,'【記載例】シフト記号表（勤務時間帯）'!$C$4:$K$35,9,FALSE))</f>
        <v/>
      </c>
      <c r="AW41" s="151" t="str">
        <f>IF(AW40="","",VLOOKUP(AW40,'【記載例】シフト記号表（勤務時間帯）'!$C$4:$K$35,9,FALSE))</f>
        <v/>
      </c>
      <c r="AX41" s="175"/>
      <c r="AY41" s="181"/>
      <c r="AZ41" s="184"/>
      <c r="BA41" s="190"/>
      <c r="BB41" s="201"/>
      <c r="BC41" s="208"/>
      <c r="BD41" s="208"/>
      <c r="BE41" s="208"/>
      <c r="BF41" s="208"/>
      <c r="BG41" s="216"/>
    </row>
    <row r="42" spans="2:60" ht="20.25" customHeight="1">
      <c r="B42" s="15">
        <f>B40+1</f>
        <v>14</v>
      </c>
      <c r="C42" s="28"/>
      <c r="D42" s="38"/>
      <c r="E42" s="52"/>
      <c r="F42" s="38"/>
      <c r="G42" s="60"/>
      <c r="H42" s="62"/>
      <c r="I42" s="62"/>
      <c r="J42" s="62"/>
      <c r="K42" s="74"/>
      <c r="L42" s="81"/>
      <c r="M42" s="85"/>
      <c r="N42" s="85"/>
      <c r="O42" s="97"/>
      <c r="P42" s="101" t="s">
        <v>47</v>
      </c>
      <c r="Q42" s="109"/>
      <c r="R42" s="118"/>
      <c r="S42" s="128"/>
      <c r="T42" s="138"/>
      <c r="U42" s="138"/>
      <c r="V42" s="138"/>
      <c r="W42" s="138"/>
      <c r="X42" s="138"/>
      <c r="Y42" s="152"/>
      <c r="Z42" s="128"/>
      <c r="AA42" s="138"/>
      <c r="AB42" s="138"/>
      <c r="AC42" s="138"/>
      <c r="AD42" s="138"/>
      <c r="AE42" s="138"/>
      <c r="AF42" s="152"/>
      <c r="AG42" s="128"/>
      <c r="AH42" s="138"/>
      <c r="AI42" s="138"/>
      <c r="AJ42" s="138"/>
      <c r="AK42" s="138"/>
      <c r="AL42" s="138"/>
      <c r="AM42" s="152"/>
      <c r="AN42" s="128"/>
      <c r="AO42" s="138"/>
      <c r="AP42" s="138"/>
      <c r="AQ42" s="138"/>
      <c r="AR42" s="138"/>
      <c r="AS42" s="138"/>
      <c r="AT42" s="152"/>
      <c r="AU42" s="128"/>
      <c r="AV42" s="138"/>
      <c r="AW42" s="152"/>
      <c r="AX42" s="175">
        <f>IF($BC$3="計画",SUM(S43:AT43),IF($BC$3="実績",SUM(S43:AW43),""))</f>
        <v>0</v>
      </c>
      <c r="AY42" s="181"/>
      <c r="AZ42" s="184">
        <f>IF($BC$3="計画",AX42/4,IF($BC$3="実績",AX42/($BA$7/7),""))</f>
        <v>0</v>
      </c>
      <c r="BA42" s="190"/>
      <c r="BB42" s="198"/>
      <c r="BC42" s="205"/>
      <c r="BD42" s="205"/>
      <c r="BE42" s="205"/>
      <c r="BF42" s="205"/>
      <c r="BG42" s="213"/>
    </row>
    <row r="43" spans="2:60" ht="20.25" customHeight="1">
      <c r="B43" s="16"/>
      <c r="C43" s="27"/>
      <c r="D43" s="38"/>
      <c r="E43" s="54"/>
      <c r="F43" s="58"/>
      <c r="G43" s="61"/>
      <c r="H43" s="62"/>
      <c r="I43" s="62"/>
      <c r="J43" s="62"/>
      <c r="K43" s="74"/>
      <c r="L43" s="80"/>
      <c r="M43" s="84"/>
      <c r="N43" s="84"/>
      <c r="O43" s="96"/>
      <c r="P43" s="102" t="s">
        <v>81</v>
      </c>
      <c r="Q43" s="110"/>
      <c r="R43" s="119"/>
      <c r="S43" s="127" t="str">
        <f>IF(S42="","",VLOOKUP(S42,'【記載例】シフト記号表（勤務時間帯）'!$C$4:$K$35,9,FALSE))</f>
        <v/>
      </c>
      <c r="T43" s="137" t="str">
        <f>IF(T42="","",VLOOKUP(T42,'【記載例】シフト記号表（勤務時間帯）'!$C$4:$K$35,9,FALSE))</f>
        <v/>
      </c>
      <c r="U43" s="137" t="str">
        <f>IF(U42="","",VLOOKUP(U42,'【記載例】シフト記号表（勤務時間帯）'!$C$4:$K$35,9,FALSE))</f>
        <v/>
      </c>
      <c r="V43" s="137" t="str">
        <f>IF(V42="","",VLOOKUP(V42,'【記載例】シフト記号表（勤務時間帯）'!$C$4:$K$35,9,FALSE))</f>
        <v/>
      </c>
      <c r="W43" s="137" t="str">
        <f>IF(W42="","",VLOOKUP(W42,'【記載例】シフト記号表（勤務時間帯）'!$C$4:$K$35,9,FALSE))</f>
        <v/>
      </c>
      <c r="X43" s="137" t="str">
        <f>IF(X42="","",VLOOKUP(X42,'【記載例】シフト記号表（勤務時間帯）'!$C$4:$K$35,9,FALSE))</f>
        <v/>
      </c>
      <c r="Y43" s="151" t="str">
        <f>IF(Y42="","",VLOOKUP(Y42,'【記載例】シフト記号表（勤務時間帯）'!$C$4:$K$35,9,FALSE))</f>
        <v/>
      </c>
      <c r="Z43" s="127" t="str">
        <f>IF(Z42="","",VLOOKUP(Z42,'【記載例】シフト記号表（勤務時間帯）'!$C$4:$K$35,9,FALSE))</f>
        <v/>
      </c>
      <c r="AA43" s="137" t="str">
        <f>IF(AA42="","",VLOOKUP(AA42,'【記載例】シフト記号表（勤務時間帯）'!$C$4:$K$35,9,FALSE))</f>
        <v/>
      </c>
      <c r="AB43" s="137" t="str">
        <f>IF(AB42="","",VLOOKUP(AB42,'【記載例】シフト記号表（勤務時間帯）'!$C$4:$K$35,9,FALSE))</f>
        <v/>
      </c>
      <c r="AC43" s="137" t="str">
        <f>IF(AC42="","",VLOOKUP(AC42,'【記載例】シフト記号表（勤務時間帯）'!$C$4:$K$35,9,FALSE))</f>
        <v/>
      </c>
      <c r="AD43" s="137" t="str">
        <f>IF(AD42="","",VLOOKUP(AD42,'【記載例】シフト記号表（勤務時間帯）'!$C$4:$K$35,9,FALSE))</f>
        <v/>
      </c>
      <c r="AE43" s="137" t="str">
        <f>IF(AE42="","",VLOOKUP(AE42,'【記載例】シフト記号表（勤務時間帯）'!$C$4:$K$35,9,FALSE))</f>
        <v/>
      </c>
      <c r="AF43" s="151" t="str">
        <f>IF(AF42="","",VLOOKUP(AF42,'【記載例】シフト記号表（勤務時間帯）'!$C$4:$K$35,9,FALSE))</f>
        <v/>
      </c>
      <c r="AG43" s="127" t="str">
        <f>IF(AG42="","",VLOOKUP(AG42,'【記載例】シフト記号表（勤務時間帯）'!$C$4:$K$35,9,FALSE))</f>
        <v/>
      </c>
      <c r="AH43" s="137" t="str">
        <f>IF(AH42="","",VLOOKUP(AH42,'【記載例】シフト記号表（勤務時間帯）'!$C$4:$K$35,9,FALSE))</f>
        <v/>
      </c>
      <c r="AI43" s="137" t="str">
        <f>IF(AI42="","",VLOOKUP(AI42,'【記載例】シフト記号表（勤務時間帯）'!$C$4:$K$35,9,FALSE))</f>
        <v/>
      </c>
      <c r="AJ43" s="137" t="str">
        <f>IF(AJ42="","",VLOOKUP(AJ42,'【記載例】シフト記号表（勤務時間帯）'!$C$4:$K$35,9,FALSE))</f>
        <v/>
      </c>
      <c r="AK43" s="137" t="str">
        <f>IF(AK42="","",VLOOKUP(AK42,'【記載例】シフト記号表（勤務時間帯）'!$C$4:$K$35,9,FALSE))</f>
        <v/>
      </c>
      <c r="AL43" s="137" t="str">
        <f>IF(AL42="","",VLOOKUP(AL42,'【記載例】シフト記号表（勤務時間帯）'!$C$4:$K$35,9,FALSE))</f>
        <v/>
      </c>
      <c r="AM43" s="151" t="str">
        <f>IF(AM42="","",VLOOKUP(AM42,'【記載例】シフト記号表（勤務時間帯）'!$C$4:$K$35,9,FALSE))</f>
        <v/>
      </c>
      <c r="AN43" s="127" t="str">
        <f>IF(AN42="","",VLOOKUP(AN42,'【記載例】シフト記号表（勤務時間帯）'!$C$4:$K$35,9,FALSE))</f>
        <v/>
      </c>
      <c r="AO43" s="137" t="str">
        <f>IF(AO42="","",VLOOKUP(AO42,'【記載例】シフト記号表（勤務時間帯）'!$C$4:$K$35,9,FALSE))</f>
        <v/>
      </c>
      <c r="AP43" s="137" t="str">
        <f>IF(AP42="","",VLOOKUP(AP42,'【記載例】シフト記号表（勤務時間帯）'!$C$4:$K$35,9,FALSE))</f>
        <v/>
      </c>
      <c r="AQ43" s="137" t="str">
        <f>IF(AQ42="","",VLOOKUP(AQ42,'【記載例】シフト記号表（勤務時間帯）'!$C$4:$K$35,9,FALSE))</f>
        <v/>
      </c>
      <c r="AR43" s="137" t="str">
        <f>IF(AR42="","",VLOOKUP(AR42,'【記載例】シフト記号表（勤務時間帯）'!$C$4:$K$35,9,FALSE))</f>
        <v/>
      </c>
      <c r="AS43" s="137" t="str">
        <f>IF(AS42="","",VLOOKUP(AS42,'【記載例】シフト記号表（勤務時間帯）'!$C$4:$K$35,9,FALSE))</f>
        <v/>
      </c>
      <c r="AT43" s="151" t="str">
        <f>IF(AT42="","",VLOOKUP(AT42,'【記載例】シフト記号表（勤務時間帯）'!$C$4:$K$35,9,FALSE))</f>
        <v/>
      </c>
      <c r="AU43" s="127" t="str">
        <f>IF(AU42="","",VLOOKUP(AU42,'【記載例】シフト記号表（勤務時間帯）'!$C$4:$K$35,9,FALSE))</f>
        <v/>
      </c>
      <c r="AV43" s="137" t="str">
        <f>IF(AV42="","",VLOOKUP(AV42,'【記載例】シフト記号表（勤務時間帯）'!$C$4:$K$35,9,FALSE))</f>
        <v/>
      </c>
      <c r="AW43" s="151" t="str">
        <f>IF(AW42="","",VLOOKUP(AW42,'【記載例】シフト記号表（勤務時間帯）'!$C$4:$K$35,9,FALSE))</f>
        <v/>
      </c>
      <c r="AX43" s="175"/>
      <c r="AY43" s="181"/>
      <c r="AZ43" s="184"/>
      <c r="BA43" s="190"/>
      <c r="BB43" s="201"/>
      <c r="BC43" s="208"/>
      <c r="BD43" s="208"/>
      <c r="BE43" s="208"/>
      <c r="BF43" s="208"/>
      <c r="BG43" s="216"/>
    </row>
    <row r="44" spans="2:60" ht="20.25" customHeight="1">
      <c r="B44" s="15">
        <f>B42+1</f>
        <v>15</v>
      </c>
      <c r="C44" s="28"/>
      <c r="D44" s="38"/>
      <c r="E44" s="52"/>
      <c r="F44" s="38"/>
      <c r="G44" s="60"/>
      <c r="H44" s="62"/>
      <c r="I44" s="62"/>
      <c r="J44" s="62"/>
      <c r="K44" s="74"/>
      <c r="L44" s="81"/>
      <c r="M44" s="85"/>
      <c r="N44" s="85"/>
      <c r="O44" s="97"/>
      <c r="P44" s="101" t="s">
        <v>47</v>
      </c>
      <c r="Q44" s="109"/>
      <c r="R44" s="118"/>
      <c r="S44" s="128"/>
      <c r="T44" s="138"/>
      <c r="U44" s="138"/>
      <c r="V44" s="138"/>
      <c r="W44" s="138"/>
      <c r="X44" s="138"/>
      <c r="Y44" s="152"/>
      <c r="Z44" s="128"/>
      <c r="AA44" s="138"/>
      <c r="AB44" s="138"/>
      <c r="AC44" s="138"/>
      <c r="AD44" s="138"/>
      <c r="AE44" s="138"/>
      <c r="AF44" s="152"/>
      <c r="AG44" s="128"/>
      <c r="AH44" s="138"/>
      <c r="AI44" s="138"/>
      <c r="AJ44" s="138"/>
      <c r="AK44" s="138"/>
      <c r="AL44" s="138"/>
      <c r="AM44" s="152"/>
      <c r="AN44" s="128"/>
      <c r="AO44" s="138"/>
      <c r="AP44" s="138"/>
      <c r="AQ44" s="138"/>
      <c r="AR44" s="138"/>
      <c r="AS44" s="138"/>
      <c r="AT44" s="152"/>
      <c r="AU44" s="128"/>
      <c r="AV44" s="138"/>
      <c r="AW44" s="152"/>
      <c r="AX44" s="175">
        <f>IF($BC$3="計画",SUM(S45:AT45),IF($BC$3="実績",SUM(S45:AW45),""))</f>
        <v>0</v>
      </c>
      <c r="AY44" s="181"/>
      <c r="AZ44" s="184">
        <f>IF($BC$3="計画",AX44/4,IF($BC$3="実績",AX44/($BA$7/7),""))</f>
        <v>0</v>
      </c>
      <c r="BA44" s="190"/>
      <c r="BB44" s="198"/>
      <c r="BC44" s="205"/>
      <c r="BD44" s="205"/>
      <c r="BE44" s="205"/>
      <c r="BF44" s="205"/>
      <c r="BG44" s="213"/>
    </row>
    <row r="45" spans="2:60" ht="20.25" customHeight="1">
      <c r="B45" s="16"/>
      <c r="C45" s="27"/>
      <c r="D45" s="38"/>
      <c r="E45" s="54"/>
      <c r="F45" s="58"/>
      <c r="G45" s="61"/>
      <c r="H45" s="62"/>
      <c r="I45" s="62"/>
      <c r="J45" s="62"/>
      <c r="K45" s="74"/>
      <c r="L45" s="80"/>
      <c r="M45" s="84"/>
      <c r="N45" s="84"/>
      <c r="O45" s="96"/>
      <c r="P45" s="102" t="s">
        <v>81</v>
      </c>
      <c r="Q45" s="110"/>
      <c r="R45" s="119"/>
      <c r="S45" s="127" t="str">
        <f>IF(S44="","",VLOOKUP(S44,'【記載例】シフト記号表（勤務時間帯）'!$C$4:$K$35,9,FALSE))</f>
        <v/>
      </c>
      <c r="T45" s="137" t="str">
        <f>IF(T44="","",VLOOKUP(T44,'【記載例】シフト記号表（勤務時間帯）'!$C$4:$K$35,9,FALSE))</f>
        <v/>
      </c>
      <c r="U45" s="137" t="str">
        <f>IF(U44="","",VLOOKUP(U44,'【記載例】シフト記号表（勤務時間帯）'!$C$4:$K$35,9,FALSE))</f>
        <v/>
      </c>
      <c r="V45" s="137" t="str">
        <f>IF(V44="","",VLOOKUP(V44,'【記載例】シフト記号表（勤務時間帯）'!$C$4:$K$35,9,FALSE))</f>
        <v/>
      </c>
      <c r="W45" s="137" t="str">
        <f>IF(W44="","",VLOOKUP(W44,'【記載例】シフト記号表（勤務時間帯）'!$C$4:$K$35,9,FALSE))</f>
        <v/>
      </c>
      <c r="X45" s="137" t="str">
        <f>IF(X44="","",VLOOKUP(X44,'【記載例】シフト記号表（勤務時間帯）'!$C$4:$K$35,9,FALSE))</f>
        <v/>
      </c>
      <c r="Y45" s="151" t="str">
        <f>IF(Y44="","",VLOOKUP(Y44,'【記載例】シフト記号表（勤務時間帯）'!$C$4:$K$35,9,FALSE))</f>
        <v/>
      </c>
      <c r="Z45" s="127" t="str">
        <f>IF(Z44="","",VLOOKUP(Z44,'【記載例】シフト記号表（勤務時間帯）'!$C$4:$K$35,9,FALSE))</f>
        <v/>
      </c>
      <c r="AA45" s="137" t="str">
        <f>IF(AA44="","",VLOOKUP(AA44,'【記載例】シフト記号表（勤務時間帯）'!$C$4:$K$35,9,FALSE))</f>
        <v/>
      </c>
      <c r="AB45" s="137" t="str">
        <f>IF(AB44="","",VLOOKUP(AB44,'【記載例】シフト記号表（勤務時間帯）'!$C$4:$K$35,9,FALSE))</f>
        <v/>
      </c>
      <c r="AC45" s="137" t="str">
        <f>IF(AC44="","",VLOOKUP(AC44,'【記載例】シフト記号表（勤務時間帯）'!$C$4:$K$35,9,FALSE))</f>
        <v/>
      </c>
      <c r="AD45" s="137" t="str">
        <f>IF(AD44="","",VLOOKUP(AD44,'【記載例】シフト記号表（勤務時間帯）'!$C$4:$K$35,9,FALSE))</f>
        <v/>
      </c>
      <c r="AE45" s="137" t="str">
        <f>IF(AE44="","",VLOOKUP(AE44,'【記載例】シフト記号表（勤務時間帯）'!$C$4:$K$35,9,FALSE))</f>
        <v/>
      </c>
      <c r="AF45" s="151" t="str">
        <f>IF(AF44="","",VLOOKUP(AF44,'【記載例】シフト記号表（勤務時間帯）'!$C$4:$K$35,9,FALSE))</f>
        <v/>
      </c>
      <c r="AG45" s="127" t="str">
        <f>IF(AG44="","",VLOOKUP(AG44,'【記載例】シフト記号表（勤務時間帯）'!$C$4:$K$35,9,FALSE))</f>
        <v/>
      </c>
      <c r="AH45" s="137" t="str">
        <f>IF(AH44="","",VLOOKUP(AH44,'【記載例】シフト記号表（勤務時間帯）'!$C$4:$K$35,9,FALSE))</f>
        <v/>
      </c>
      <c r="AI45" s="137" t="str">
        <f>IF(AI44="","",VLOOKUP(AI44,'【記載例】シフト記号表（勤務時間帯）'!$C$4:$K$35,9,FALSE))</f>
        <v/>
      </c>
      <c r="AJ45" s="137" t="str">
        <f>IF(AJ44="","",VLOOKUP(AJ44,'【記載例】シフト記号表（勤務時間帯）'!$C$4:$K$35,9,FALSE))</f>
        <v/>
      </c>
      <c r="AK45" s="137" t="str">
        <f>IF(AK44="","",VLOOKUP(AK44,'【記載例】シフト記号表（勤務時間帯）'!$C$4:$K$35,9,FALSE))</f>
        <v/>
      </c>
      <c r="AL45" s="137" t="str">
        <f>IF(AL44="","",VLOOKUP(AL44,'【記載例】シフト記号表（勤務時間帯）'!$C$4:$K$35,9,FALSE))</f>
        <v/>
      </c>
      <c r="AM45" s="151" t="str">
        <f>IF(AM44="","",VLOOKUP(AM44,'【記載例】シフト記号表（勤務時間帯）'!$C$4:$K$35,9,FALSE))</f>
        <v/>
      </c>
      <c r="AN45" s="127" t="str">
        <f>IF(AN44="","",VLOOKUP(AN44,'【記載例】シフト記号表（勤務時間帯）'!$C$4:$K$35,9,FALSE))</f>
        <v/>
      </c>
      <c r="AO45" s="137" t="str">
        <f>IF(AO44="","",VLOOKUP(AO44,'【記載例】シフト記号表（勤務時間帯）'!$C$4:$K$35,9,FALSE))</f>
        <v/>
      </c>
      <c r="AP45" s="137" t="str">
        <f>IF(AP44="","",VLOOKUP(AP44,'【記載例】シフト記号表（勤務時間帯）'!$C$4:$K$35,9,FALSE))</f>
        <v/>
      </c>
      <c r="AQ45" s="137" t="str">
        <f>IF(AQ44="","",VLOOKUP(AQ44,'【記載例】シフト記号表（勤務時間帯）'!$C$4:$K$35,9,FALSE))</f>
        <v/>
      </c>
      <c r="AR45" s="137" t="str">
        <f>IF(AR44="","",VLOOKUP(AR44,'【記載例】シフト記号表（勤務時間帯）'!$C$4:$K$35,9,FALSE))</f>
        <v/>
      </c>
      <c r="AS45" s="137" t="str">
        <f>IF(AS44="","",VLOOKUP(AS44,'【記載例】シフト記号表（勤務時間帯）'!$C$4:$K$35,9,FALSE))</f>
        <v/>
      </c>
      <c r="AT45" s="151" t="str">
        <f>IF(AT44="","",VLOOKUP(AT44,'【記載例】シフト記号表（勤務時間帯）'!$C$4:$K$35,9,FALSE))</f>
        <v/>
      </c>
      <c r="AU45" s="127" t="str">
        <f>IF(AU44="","",VLOOKUP(AU44,'【記載例】シフト記号表（勤務時間帯）'!$C$4:$K$35,9,FALSE))</f>
        <v/>
      </c>
      <c r="AV45" s="137" t="str">
        <f>IF(AV44="","",VLOOKUP(AV44,'【記載例】シフト記号表（勤務時間帯）'!$C$4:$K$35,9,FALSE))</f>
        <v/>
      </c>
      <c r="AW45" s="151" t="str">
        <f>IF(AW44="","",VLOOKUP(AW44,'【記載例】シフト記号表（勤務時間帯）'!$C$4:$K$35,9,FALSE))</f>
        <v/>
      </c>
      <c r="AX45" s="175"/>
      <c r="AY45" s="181"/>
      <c r="AZ45" s="184"/>
      <c r="BA45" s="190"/>
      <c r="BB45" s="201"/>
      <c r="BC45" s="208"/>
      <c r="BD45" s="208"/>
      <c r="BE45" s="208"/>
      <c r="BF45" s="208"/>
      <c r="BG45" s="216"/>
    </row>
    <row r="46" spans="2:60" ht="20.25" customHeight="1">
      <c r="B46" s="17"/>
      <c r="C46" s="29"/>
      <c r="D46" s="29"/>
      <c r="E46" s="29"/>
      <c r="F46" s="29"/>
      <c r="G46" s="29"/>
      <c r="H46" s="29"/>
      <c r="I46" s="29"/>
      <c r="J46" s="29"/>
      <c r="K46" s="29"/>
      <c r="L46" s="29"/>
      <c r="M46" s="29"/>
      <c r="N46" s="29"/>
      <c r="O46" s="29"/>
      <c r="P46" s="29"/>
      <c r="Q46" s="29"/>
      <c r="R46" s="120"/>
      <c r="S46" s="12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76">
        <f>SUM(AX16:AY45)</f>
        <v>638</v>
      </c>
      <c r="AY46" s="182"/>
      <c r="AZ46" s="185">
        <f>SUM(AZ16:BA45)</f>
        <v>148.86666666666665</v>
      </c>
      <c r="BA46" s="191"/>
      <c r="BB46" s="202"/>
      <c r="BC46" s="29"/>
      <c r="BD46" s="29"/>
      <c r="BE46" s="29"/>
      <c r="BF46" s="29"/>
      <c r="BG46" s="120"/>
    </row>
    <row r="47" spans="2:60" ht="20.25" customHeight="1">
      <c r="C47" s="30"/>
      <c r="D47" s="39"/>
      <c r="E47" s="55"/>
      <c r="F47" s="4"/>
      <c r="G47" s="4"/>
      <c r="H47" s="4"/>
      <c r="I47" s="4"/>
      <c r="J47" s="4"/>
      <c r="K47" s="4"/>
      <c r="L47" s="4"/>
      <c r="M47" s="4"/>
      <c r="N47" s="4"/>
      <c r="O47" s="4"/>
      <c r="P47" s="4"/>
      <c r="Q47" s="4"/>
      <c r="R47" s="4"/>
      <c r="S47" s="4"/>
      <c r="T47" s="4"/>
      <c r="U47" s="4"/>
      <c r="V47" s="4"/>
      <c r="W47" s="4"/>
      <c r="X47" s="4"/>
      <c r="Y47" s="4"/>
      <c r="Z47" s="4"/>
      <c r="AA47" s="4"/>
      <c r="AB47" s="4"/>
      <c r="AC47" s="4"/>
      <c r="AD47" s="4"/>
      <c r="AE47" s="4"/>
      <c r="AF47" s="44"/>
      <c r="AG47" s="4"/>
      <c r="AH47" s="4"/>
      <c r="AI47" s="4"/>
      <c r="AJ47" s="4"/>
      <c r="AK47" s="4"/>
      <c r="AL47" s="4"/>
      <c r="AM47" s="4"/>
      <c r="AN47" s="4"/>
      <c r="AO47" s="4"/>
      <c r="AP47" s="4"/>
      <c r="AQ47" s="4"/>
      <c r="AR47" s="4"/>
      <c r="AS47" s="4"/>
      <c r="AT47" s="4"/>
      <c r="AU47" s="4"/>
      <c r="AV47" s="4"/>
      <c r="AW47" s="4"/>
      <c r="AX47" s="4"/>
    </row>
    <row r="48" spans="2:60" ht="20.25" customHeight="1">
      <c r="C48" s="4" t="s">
        <v>187</v>
      </c>
      <c r="D48" s="4"/>
      <c r="E48" s="4"/>
      <c r="F48" s="4"/>
      <c r="G48" s="4"/>
      <c r="H48" s="4"/>
      <c r="I48" s="4"/>
      <c r="J48" s="4"/>
      <c r="K48" s="4"/>
      <c r="L48" s="4"/>
      <c r="M48" s="44"/>
      <c r="N48" s="4"/>
      <c r="O48" s="4"/>
      <c r="P48" s="4"/>
      <c r="Q48" s="4"/>
      <c r="R48" s="4"/>
      <c r="S48" s="31"/>
      <c r="T48" s="31"/>
      <c r="U48" s="31"/>
      <c r="V48" s="31"/>
      <c r="W48" s="31"/>
      <c r="X48" s="31"/>
      <c r="Y48" s="31"/>
      <c r="Z48" s="31"/>
      <c r="AA48" s="31"/>
      <c r="AB48" s="31"/>
      <c r="AC48" s="31"/>
      <c r="AD48" s="31"/>
      <c r="AE48" s="31"/>
      <c r="AF48" s="31"/>
      <c r="AG48" s="31"/>
      <c r="AH48" s="31"/>
      <c r="AI48" s="4"/>
      <c r="AM48" s="140"/>
      <c r="AN48" s="155"/>
      <c r="AO48" s="155"/>
      <c r="AP48" s="4"/>
      <c r="AQ48" s="4"/>
      <c r="AR48" s="4"/>
      <c r="AS48" s="4"/>
      <c r="AT48" s="4"/>
      <c r="AU48" s="4"/>
      <c r="AV48" s="4"/>
      <c r="AW48" s="4"/>
      <c r="AX48" s="4"/>
      <c r="AY48" s="4"/>
      <c r="AZ48" s="4"/>
      <c r="BA48" s="4"/>
      <c r="BB48" s="4"/>
      <c r="BC48" s="4"/>
      <c r="BD48" s="4"/>
      <c r="BE48" s="4"/>
      <c r="BF48" s="4"/>
      <c r="BG48" s="4"/>
      <c r="BH48" s="155"/>
    </row>
    <row r="49" spans="1:46" ht="20.25" customHeight="1">
      <c r="A49" s="4"/>
      <c r="B49" s="4"/>
      <c r="C49" s="4"/>
      <c r="D49" s="4"/>
      <c r="E49" s="4"/>
      <c r="F49" s="4"/>
      <c r="G49" s="4"/>
      <c r="H49" s="4"/>
      <c r="I49" s="4"/>
      <c r="J49" s="4"/>
      <c r="K49" s="4"/>
      <c r="L49" s="4"/>
      <c r="M49" s="44"/>
      <c r="N49" s="4"/>
      <c r="O49" s="4"/>
      <c r="P49" s="4"/>
      <c r="Q49" s="4"/>
      <c r="R49" s="4"/>
      <c r="S49" s="31"/>
      <c r="T49" s="4"/>
      <c r="AA49" s="155"/>
      <c r="AB49" s="4"/>
      <c r="AC49" s="4"/>
      <c r="AD49" s="4"/>
      <c r="AE49" s="4"/>
      <c r="AF49" s="4"/>
      <c r="AG49" s="4"/>
      <c r="AH49" s="4"/>
      <c r="AI49" s="4"/>
      <c r="AJ49" s="4"/>
      <c r="AK49" s="4"/>
      <c r="AL49" s="4"/>
      <c r="AM49" s="4"/>
      <c r="AN49" s="4"/>
      <c r="AO49" s="4"/>
      <c r="AP49" s="4"/>
      <c r="AQ49" s="4"/>
      <c r="AR49" s="4"/>
      <c r="AS49" s="4"/>
      <c r="AT49" s="155"/>
    </row>
    <row r="50" spans="1:46" ht="20.25" customHeight="1">
      <c r="A50" s="4"/>
      <c r="B50" s="4"/>
      <c r="C50" s="4"/>
      <c r="D50" s="40" t="s">
        <v>94</v>
      </c>
      <c r="E50" s="40"/>
      <c r="F50" s="40" t="s">
        <v>96</v>
      </c>
      <c r="G50" s="40"/>
      <c r="H50" s="40"/>
      <c r="I50" s="40"/>
      <c r="J50" s="4"/>
      <c r="K50" s="24" t="s">
        <v>99</v>
      </c>
      <c r="L50" s="24"/>
      <c r="M50" s="24"/>
      <c r="N50" s="24"/>
      <c r="P50" s="103" t="s">
        <v>95</v>
      </c>
      <c r="Q50" s="103"/>
      <c r="R50" s="32"/>
      <c r="S50" s="31"/>
      <c r="T50" s="4"/>
      <c r="AA50" s="155"/>
      <c r="AB50" s="4"/>
      <c r="AC50" s="4"/>
      <c r="AD50" s="4"/>
      <c r="AE50" s="4"/>
      <c r="AF50" s="4"/>
      <c r="AG50" s="4"/>
      <c r="AH50" s="4"/>
      <c r="AI50" s="4"/>
      <c r="AJ50" s="4"/>
      <c r="AK50" s="4"/>
      <c r="AL50" s="4"/>
      <c r="AM50" s="4"/>
      <c r="AN50" s="4"/>
      <c r="AO50" s="4"/>
      <c r="AP50" s="4"/>
      <c r="AQ50" s="4"/>
      <c r="AR50" s="4"/>
      <c r="AS50" s="4"/>
      <c r="AT50" s="155"/>
    </row>
    <row r="51" spans="1:46" ht="20.25" customHeight="1">
      <c r="A51" s="4"/>
      <c r="B51" s="4"/>
      <c r="C51" s="4"/>
      <c r="D51" s="41"/>
      <c r="E51" s="41"/>
      <c r="F51" s="41" t="s">
        <v>98</v>
      </c>
      <c r="G51" s="41"/>
      <c r="H51" s="41" t="s">
        <v>63</v>
      </c>
      <c r="I51" s="41"/>
      <c r="J51" s="4"/>
      <c r="K51" s="41" t="s">
        <v>98</v>
      </c>
      <c r="L51" s="41"/>
      <c r="M51" s="41" t="s">
        <v>63</v>
      </c>
      <c r="N51" s="41"/>
      <c r="P51" s="103" t="s">
        <v>13</v>
      </c>
      <c r="Q51" s="103"/>
      <c r="R51" s="32"/>
      <c r="S51" s="31"/>
      <c r="T51" s="4"/>
      <c r="AA51" s="155"/>
      <c r="AB51" s="4"/>
      <c r="AC51" s="4"/>
      <c r="AD51" s="4"/>
      <c r="AE51" s="4"/>
      <c r="AF51" s="4"/>
      <c r="AG51" s="4"/>
      <c r="AH51" s="4"/>
      <c r="AI51" s="4"/>
      <c r="AJ51" s="4"/>
      <c r="AK51" s="4"/>
      <c r="AL51" s="4"/>
      <c r="AM51" s="4"/>
      <c r="AN51" s="4"/>
      <c r="AO51" s="4"/>
      <c r="AP51" s="4"/>
      <c r="AQ51" s="4"/>
      <c r="AR51" s="4"/>
      <c r="AS51" s="4"/>
      <c r="AT51" s="155"/>
    </row>
    <row r="52" spans="1:46" ht="20.25" customHeight="1">
      <c r="C52" s="4"/>
      <c r="D52" s="42" t="s">
        <v>9</v>
      </c>
      <c r="E52" s="42"/>
      <c r="F52" s="59">
        <f>SUMIFS($AX$16:$AY$45,$C$16:$D$45,"介護支援専門員",$E$16:$F$45,"A")</f>
        <v>351.99999999999994</v>
      </c>
      <c r="G52" s="59"/>
      <c r="H52" s="63">
        <f>SUMIFS($AZ$16:$BA$45,$C$16:$D$45,"介護支援専門員",$E$16:$F$45,"A")</f>
        <v>82.133333333333326</v>
      </c>
      <c r="I52" s="63"/>
      <c r="J52" s="4"/>
      <c r="K52" s="75">
        <v>0</v>
      </c>
      <c r="L52" s="75"/>
      <c r="M52" s="86">
        <v>0</v>
      </c>
      <c r="N52" s="86"/>
      <c r="P52" s="104">
        <v>2</v>
      </c>
      <c r="Q52" s="111"/>
      <c r="R52" s="32"/>
      <c r="S52" s="31"/>
      <c r="T52" s="140"/>
      <c r="AA52" s="155"/>
      <c r="AB52" s="4"/>
      <c r="AC52" s="4"/>
      <c r="AD52" s="4"/>
      <c r="AE52" s="4"/>
      <c r="AF52" s="4"/>
      <c r="AG52" s="4"/>
      <c r="AH52" s="4"/>
      <c r="AI52" s="4"/>
      <c r="AJ52" s="4"/>
      <c r="AK52" s="4"/>
      <c r="AL52" s="4"/>
      <c r="AM52" s="4"/>
      <c r="AN52" s="4"/>
      <c r="AO52" s="4"/>
      <c r="AP52" s="4"/>
      <c r="AQ52" s="4"/>
      <c r="AR52" s="4"/>
      <c r="AS52" s="4"/>
      <c r="AT52" s="155"/>
    </row>
    <row r="53" spans="1:46" ht="20.25" customHeight="1">
      <c r="C53" s="4"/>
      <c r="D53" s="42" t="s">
        <v>7</v>
      </c>
      <c r="E53" s="42"/>
      <c r="F53" s="59">
        <f>SUMIFS($AX$16:$AY$45,$C$16:$D$45,"介護支援専門員",$E$16:$F$45,"B")</f>
        <v>88</v>
      </c>
      <c r="G53" s="59"/>
      <c r="H53" s="63">
        <f>SUMIFS($AZ$16:$BA$45,$C$16:$D$45,"介護支援専門員",$E$16:$F$45,"B")</f>
        <v>20.533333333333335</v>
      </c>
      <c r="I53" s="63"/>
      <c r="J53" s="4"/>
      <c r="K53" s="75">
        <v>88</v>
      </c>
      <c r="L53" s="75"/>
      <c r="M53" s="86">
        <v>20</v>
      </c>
      <c r="N53" s="86"/>
      <c r="P53" s="104">
        <v>0</v>
      </c>
      <c r="Q53" s="111"/>
      <c r="R53" s="32"/>
      <c r="S53" s="31"/>
      <c r="T53" s="140"/>
      <c r="AA53" s="155"/>
      <c r="AB53" s="4"/>
      <c r="AC53" s="4"/>
      <c r="AD53" s="4"/>
      <c r="AE53" s="4"/>
      <c r="AF53" s="4"/>
      <c r="AG53" s="4"/>
      <c r="AH53" s="4"/>
      <c r="AI53" s="4"/>
      <c r="AJ53" s="4"/>
      <c r="AK53" s="4"/>
      <c r="AL53" s="4"/>
      <c r="AM53" s="4"/>
      <c r="AN53" s="4"/>
      <c r="AO53" s="4"/>
      <c r="AP53" s="4"/>
      <c r="AQ53" s="4"/>
      <c r="AR53" s="4"/>
      <c r="AS53" s="4"/>
      <c r="AT53" s="155"/>
    </row>
    <row r="54" spans="1:46" ht="20.25" customHeight="1">
      <c r="C54" s="4"/>
      <c r="D54" s="42" t="s">
        <v>8</v>
      </c>
      <c r="E54" s="42"/>
      <c r="F54" s="59">
        <f>SUMIFS($AX$16:$AY$45,$C$16:$D$45,"介護支援専門員",$E$16:$F$45,"C")</f>
        <v>110</v>
      </c>
      <c r="G54" s="59"/>
      <c r="H54" s="63">
        <f>SUMIFS($AZ$16:$BA$45,$C$16:$D$45,"介護支援専門員",$E$16:$F$45,"C")</f>
        <v>25.666666666666668</v>
      </c>
      <c r="I54" s="63"/>
      <c r="J54" s="4"/>
      <c r="K54" s="75">
        <v>110</v>
      </c>
      <c r="L54" s="75"/>
      <c r="M54" s="87">
        <v>25</v>
      </c>
      <c r="N54" s="87"/>
      <c r="P54" s="105" t="s">
        <v>91</v>
      </c>
      <c r="Q54" s="112"/>
      <c r="R54" s="32"/>
      <c r="S54" s="31"/>
    </row>
    <row r="55" spans="1:46" ht="20.25" customHeight="1">
      <c r="C55" s="4"/>
      <c r="D55" s="42" t="s">
        <v>14</v>
      </c>
      <c r="E55" s="42"/>
      <c r="F55" s="59">
        <f>SUMIFS($AX$16:$AY$45,$C$16:$D$45,"介護支援専門員",$E$16:$F$45,"D")</f>
        <v>0</v>
      </c>
      <c r="G55" s="59"/>
      <c r="H55" s="63">
        <f>SUMIFS($AZ$16:$BA$45,$C$16:$D$45,"介護支援専門員",$E$16:$F$45,"D")</f>
        <v>0</v>
      </c>
      <c r="I55" s="63"/>
      <c r="J55" s="4"/>
      <c r="K55" s="75">
        <v>0</v>
      </c>
      <c r="L55" s="75"/>
      <c r="M55" s="87">
        <v>0</v>
      </c>
      <c r="N55" s="87"/>
      <c r="P55" s="105" t="s">
        <v>91</v>
      </c>
      <c r="Q55" s="112"/>
      <c r="R55" s="32"/>
      <c r="S55" s="31"/>
    </row>
    <row r="56" spans="1:46" ht="20.25" customHeight="1">
      <c r="C56" s="4"/>
      <c r="D56" s="42" t="s">
        <v>17</v>
      </c>
      <c r="E56" s="42"/>
      <c r="F56" s="59">
        <f>SUM(F52:G55)</f>
        <v>550</v>
      </c>
      <c r="G56" s="59"/>
      <c r="H56" s="63">
        <f>SUM(H52:I55)</f>
        <v>128.33333333333331</v>
      </c>
      <c r="I56" s="63"/>
      <c r="J56" s="4"/>
      <c r="K56" s="59">
        <f>SUM(K52:L55)</f>
        <v>198</v>
      </c>
      <c r="L56" s="59"/>
      <c r="M56" s="63">
        <f>SUM(M52:N55)</f>
        <v>45</v>
      </c>
      <c r="N56" s="63"/>
      <c r="P56" s="106">
        <f>SUM(P52:Q53)</f>
        <v>2</v>
      </c>
      <c r="Q56" s="113"/>
      <c r="R56" s="32"/>
      <c r="S56" s="31"/>
    </row>
    <row r="57" spans="1:46" ht="20.25" customHeight="1">
      <c r="C57" s="31"/>
      <c r="D57" s="43"/>
      <c r="E57" s="43"/>
      <c r="F57" s="43"/>
      <c r="G57" s="43"/>
      <c r="H57" s="64"/>
      <c r="I57" s="64"/>
      <c r="J57" s="64"/>
      <c r="K57" s="76"/>
      <c r="L57" s="76"/>
      <c r="M57" s="76"/>
      <c r="N57" s="89"/>
      <c r="O57" s="98"/>
      <c r="P57" s="31"/>
      <c r="Q57" s="31"/>
      <c r="R57" s="31"/>
      <c r="S57" s="31"/>
    </row>
    <row r="58" spans="1:46" ht="20.25" customHeight="1">
      <c r="C58" s="31"/>
      <c r="D58" s="44" t="s">
        <v>106</v>
      </c>
      <c r="E58" s="4"/>
      <c r="F58" s="4"/>
      <c r="G58" s="4"/>
      <c r="H58" s="4"/>
      <c r="I58" s="4"/>
      <c r="J58" s="4"/>
      <c r="K58" s="4"/>
      <c r="L58" s="4"/>
      <c r="M58" s="88"/>
      <c r="N58" s="88"/>
      <c r="O58" s="4"/>
      <c r="P58" s="4"/>
      <c r="Q58" s="4"/>
      <c r="R58" s="31"/>
      <c r="S58" s="31"/>
      <c r="U58" s="4" t="s">
        <v>157</v>
      </c>
      <c r="V58" s="4"/>
      <c r="W58" s="4"/>
      <c r="X58" s="4"/>
      <c r="Y58" s="4"/>
      <c r="Z58" s="4"/>
    </row>
    <row r="59" spans="1:46" ht="20.25" customHeight="1">
      <c r="C59" s="31"/>
      <c r="D59" s="4" t="s">
        <v>101</v>
      </c>
      <c r="E59" s="4"/>
      <c r="F59" s="4"/>
      <c r="G59" s="4"/>
      <c r="H59" s="4"/>
      <c r="I59" s="4" t="s">
        <v>64</v>
      </c>
      <c r="J59" s="4"/>
      <c r="K59" s="4"/>
      <c r="L59" s="4"/>
      <c r="M59" s="44"/>
      <c r="N59" s="4"/>
      <c r="O59" s="4"/>
      <c r="P59" s="4"/>
      <c r="Q59" s="4"/>
      <c r="R59" s="31"/>
      <c r="S59" s="31"/>
      <c r="U59" s="42" t="s">
        <v>19</v>
      </c>
      <c r="V59" s="42"/>
      <c r="W59" s="42" t="s">
        <v>18</v>
      </c>
      <c r="X59" s="42"/>
      <c r="Y59" s="42"/>
      <c r="Z59" s="42"/>
    </row>
    <row r="60" spans="1:46" ht="20.25" customHeight="1">
      <c r="C60" s="31"/>
      <c r="D60" s="4" t="s">
        <v>59</v>
      </c>
      <c r="E60" s="4"/>
      <c r="F60" s="4"/>
      <c r="G60" s="4"/>
      <c r="H60" s="4"/>
      <c r="I60" s="4" t="s">
        <v>102</v>
      </c>
      <c r="J60" s="4"/>
      <c r="K60" s="4"/>
      <c r="L60" s="4"/>
      <c r="M60" s="44"/>
      <c r="N60" s="4" t="s">
        <v>103</v>
      </c>
      <c r="O60" s="4"/>
      <c r="P60" s="4"/>
      <c r="Q60" s="4"/>
      <c r="R60" s="31"/>
      <c r="S60" s="31"/>
      <c r="U60" s="42" t="s">
        <v>9</v>
      </c>
      <c r="V60" s="42"/>
      <c r="W60" s="42" t="s">
        <v>124</v>
      </c>
      <c r="X60" s="42"/>
      <c r="Y60" s="42"/>
      <c r="Z60" s="42"/>
    </row>
    <row r="61" spans="1:46" ht="20.25" customHeight="1">
      <c r="C61" s="32"/>
      <c r="D61" s="45">
        <f>M56</f>
        <v>45</v>
      </c>
      <c r="E61" s="42"/>
      <c r="F61" s="42"/>
      <c r="G61" s="42"/>
      <c r="H61" s="40" t="s">
        <v>40</v>
      </c>
      <c r="I61" s="42">
        <f>$AW$5</f>
        <v>40</v>
      </c>
      <c r="J61" s="42"/>
      <c r="K61" s="42"/>
      <c r="L61" s="42"/>
      <c r="M61" s="40" t="s">
        <v>84</v>
      </c>
      <c r="N61" s="67">
        <f>ROUNDDOWN(D61/I61,1)</f>
        <v>1.1000000000000001</v>
      </c>
      <c r="O61" s="67"/>
      <c r="P61" s="67"/>
      <c r="Q61" s="67"/>
      <c r="R61" s="32"/>
      <c r="S61" s="32"/>
      <c r="U61" s="42" t="s">
        <v>7</v>
      </c>
      <c r="V61" s="42"/>
      <c r="W61" s="42" t="s">
        <v>125</v>
      </c>
      <c r="X61" s="42"/>
      <c r="Y61" s="42"/>
      <c r="Z61" s="42"/>
    </row>
    <row r="62" spans="1:46" ht="20.25" customHeight="1">
      <c r="C62" s="32"/>
      <c r="D62" s="4"/>
      <c r="E62" s="4"/>
      <c r="F62" s="4"/>
      <c r="G62" s="4"/>
      <c r="H62" s="4"/>
      <c r="I62" s="4"/>
      <c r="J62" s="4"/>
      <c r="K62" s="4"/>
      <c r="L62" s="4"/>
      <c r="M62" s="44"/>
      <c r="N62" s="4" t="s">
        <v>158</v>
      </c>
      <c r="O62" s="4"/>
      <c r="P62" s="4"/>
      <c r="Q62" s="4"/>
      <c r="R62" s="32"/>
      <c r="S62" s="32"/>
      <c r="U62" s="42" t="s">
        <v>8</v>
      </c>
      <c r="V62" s="42"/>
      <c r="W62" s="42" t="s">
        <v>126</v>
      </c>
      <c r="X62" s="42"/>
      <c r="Y62" s="42"/>
      <c r="Z62" s="42"/>
    </row>
    <row r="63" spans="1:46" ht="20.25" customHeight="1">
      <c r="C63" s="32"/>
      <c r="D63" s="4" t="s">
        <v>122</v>
      </c>
      <c r="E63" s="4"/>
      <c r="F63" s="4"/>
      <c r="G63" s="4"/>
      <c r="H63" s="4"/>
      <c r="I63" s="4"/>
      <c r="J63" s="4"/>
      <c r="K63" s="4"/>
      <c r="L63" s="4"/>
      <c r="M63" s="44"/>
      <c r="N63" s="4"/>
      <c r="O63" s="4"/>
      <c r="P63" s="4"/>
      <c r="Q63" s="4"/>
      <c r="R63" s="32"/>
      <c r="S63" s="32"/>
      <c r="U63" s="42" t="s">
        <v>14</v>
      </c>
      <c r="V63" s="42"/>
      <c r="W63" s="42" t="s">
        <v>30</v>
      </c>
      <c r="X63" s="42"/>
      <c r="Y63" s="42"/>
      <c r="Z63" s="42"/>
    </row>
    <row r="64" spans="1:46" ht="20.25" customHeight="1">
      <c r="C64" s="32"/>
      <c r="D64" s="4" t="s">
        <v>95</v>
      </c>
      <c r="E64" s="4"/>
      <c r="F64" s="4"/>
      <c r="G64" s="4"/>
      <c r="H64" s="4"/>
      <c r="I64" s="4"/>
      <c r="J64" s="4"/>
      <c r="K64" s="4"/>
      <c r="L64" s="4"/>
      <c r="M64" s="44"/>
      <c r="N64" s="40"/>
      <c r="O64" s="40"/>
      <c r="P64" s="40"/>
      <c r="Q64" s="40"/>
      <c r="R64" s="32"/>
      <c r="S64" s="32"/>
    </row>
    <row r="65" spans="3:34" ht="20.25" customHeight="1">
      <c r="C65" s="32"/>
      <c r="D65" s="1" t="s">
        <v>104</v>
      </c>
      <c r="I65" s="4" t="s">
        <v>107</v>
      </c>
      <c r="N65" s="41" t="s">
        <v>17</v>
      </c>
      <c r="O65" s="41"/>
      <c r="P65" s="41"/>
      <c r="Q65" s="41"/>
      <c r="R65" s="32"/>
      <c r="S65" s="130" t="s">
        <v>178</v>
      </c>
      <c r="T65" s="130"/>
      <c r="U65" s="130"/>
      <c r="V65" s="130"/>
    </row>
    <row r="66" spans="3:34" ht="20.25" customHeight="1">
      <c r="C66" s="32"/>
      <c r="D66" s="42">
        <f>P56</f>
        <v>2</v>
      </c>
      <c r="E66" s="42"/>
      <c r="F66" s="42"/>
      <c r="G66" s="42"/>
      <c r="H66" s="40" t="s">
        <v>170</v>
      </c>
      <c r="I66" s="67">
        <f>N61</f>
        <v>1.1000000000000001</v>
      </c>
      <c r="J66" s="67"/>
      <c r="K66" s="67"/>
      <c r="L66" s="67"/>
      <c r="M66" s="40" t="s">
        <v>84</v>
      </c>
      <c r="N66" s="90">
        <f>ROUNDDOWN(D66+I66,1)</f>
        <v>3.1</v>
      </c>
      <c r="O66" s="90"/>
      <c r="P66" s="90"/>
      <c r="Q66" s="90"/>
      <c r="R66" s="32"/>
      <c r="S66" s="131">
        <f>IF(BA9="","",ROUNDUP(BA9/35,0))</f>
        <v>3</v>
      </c>
      <c r="T66" s="131"/>
      <c r="U66" s="131"/>
      <c r="V66" s="131"/>
    </row>
    <row r="67" spans="3:34" ht="20.25" customHeight="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row>
  </sheetData>
  <sheetProtection sheet="1" insertRows="0"/>
  <mergeCells count="244">
    <mergeCell ref="AP1:BD1"/>
    <mergeCell ref="X2:Y2"/>
    <mergeCell ref="AA2:AB2"/>
    <mergeCell ref="AE2:AF2"/>
    <mergeCell ref="AP2:BD2"/>
    <mergeCell ref="BC3:BF3"/>
    <mergeCell ref="B4:I4"/>
    <mergeCell ref="AS5:AT5"/>
    <mergeCell ref="AW5:AX5"/>
    <mergeCell ref="BA5:BB5"/>
    <mergeCell ref="K6:M6"/>
    <mergeCell ref="O6:Q6"/>
    <mergeCell ref="S6:T6"/>
    <mergeCell ref="K7:M7"/>
    <mergeCell ref="O7:Q7"/>
    <mergeCell ref="S7:T7"/>
    <mergeCell ref="BA7:BB7"/>
    <mergeCell ref="B8:U8"/>
    <mergeCell ref="B9:U9"/>
    <mergeCell ref="BA9:BB9"/>
    <mergeCell ref="S11:AW11"/>
    <mergeCell ref="S12:Y12"/>
    <mergeCell ref="Z12:AF12"/>
    <mergeCell ref="AG12:AM12"/>
    <mergeCell ref="AN12:AT12"/>
    <mergeCell ref="AU12:AW12"/>
    <mergeCell ref="P16:R16"/>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P34:R34"/>
    <mergeCell ref="P35:R35"/>
    <mergeCell ref="P36:R36"/>
    <mergeCell ref="P37:R37"/>
    <mergeCell ref="P38:R38"/>
    <mergeCell ref="P39:R39"/>
    <mergeCell ref="P40:R40"/>
    <mergeCell ref="P41:R41"/>
    <mergeCell ref="P42:R42"/>
    <mergeCell ref="P43:R43"/>
    <mergeCell ref="P44:R44"/>
    <mergeCell ref="P45:R45"/>
    <mergeCell ref="S46:AW46"/>
    <mergeCell ref="AX46:AY46"/>
    <mergeCell ref="AZ46:BA46"/>
    <mergeCell ref="BB46:BG46"/>
    <mergeCell ref="F50:I50"/>
    <mergeCell ref="K50:N50"/>
    <mergeCell ref="F51:G51"/>
    <mergeCell ref="H51:I51"/>
    <mergeCell ref="K51:L51"/>
    <mergeCell ref="M51:N51"/>
    <mergeCell ref="D52:E52"/>
    <mergeCell ref="F52:G52"/>
    <mergeCell ref="H52:I52"/>
    <mergeCell ref="K52:L52"/>
    <mergeCell ref="M52:N52"/>
    <mergeCell ref="P52:Q52"/>
    <mergeCell ref="D53:E53"/>
    <mergeCell ref="F53:G53"/>
    <mergeCell ref="H53:I53"/>
    <mergeCell ref="K53:L53"/>
    <mergeCell ref="M53:N53"/>
    <mergeCell ref="P53:Q53"/>
    <mergeCell ref="D54:E54"/>
    <mergeCell ref="F54:G54"/>
    <mergeCell ref="H54:I54"/>
    <mergeCell ref="K54:L54"/>
    <mergeCell ref="M54:N54"/>
    <mergeCell ref="P54:Q54"/>
    <mergeCell ref="D55:E55"/>
    <mergeCell ref="F55:G55"/>
    <mergeCell ref="H55:I55"/>
    <mergeCell ref="K55:L55"/>
    <mergeCell ref="M55:N55"/>
    <mergeCell ref="P55:Q55"/>
    <mergeCell ref="D56:E56"/>
    <mergeCell ref="F56:G56"/>
    <mergeCell ref="H56:I56"/>
    <mergeCell ref="K56:L56"/>
    <mergeCell ref="M56:N56"/>
    <mergeCell ref="P56:Q56"/>
    <mergeCell ref="U59:V59"/>
    <mergeCell ref="W59:Z59"/>
    <mergeCell ref="U60:V60"/>
    <mergeCell ref="W60:Z60"/>
    <mergeCell ref="D61:G61"/>
    <mergeCell ref="I61:L61"/>
    <mergeCell ref="N61:Q61"/>
    <mergeCell ref="U61:V61"/>
    <mergeCell ref="W61:Z61"/>
    <mergeCell ref="U62:V62"/>
    <mergeCell ref="W62:Z62"/>
    <mergeCell ref="U63:V63"/>
    <mergeCell ref="W63:Z63"/>
    <mergeCell ref="N64:Q64"/>
    <mergeCell ref="N65:Q65"/>
    <mergeCell ref="D66:G66"/>
    <mergeCell ref="I66:L66"/>
    <mergeCell ref="N66:Q66"/>
    <mergeCell ref="S66:V66"/>
    <mergeCell ref="B11:B15"/>
    <mergeCell ref="C11:D15"/>
    <mergeCell ref="E11:F15"/>
    <mergeCell ref="G11:K15"/>
    <mergeCell ref="L11:O15"/>
    <mergeCell ref="AX11:AY15"/>
    <mergeCell ref="AZ11:BA15"/>
    <mergeCell ref="BB11:BG15"/>
    <mergeCell ref="B16:B17"/>
    <mergeCell ref="C16:D17"/>
    <mergeCell ref="E16:F17"/>
    <mergeCell ref="G16:K17"/>
    <mergeCell ref="L16:O17"/>
    <mergeCell ref="AX16:AY17"/>
    <mergeCell ref="AZ16:BA17"/>
    <mergeCell ref="BB16:BG17"/>
    <mergeCell ref="B18:B19"/>
    <mergeCell ref="C18:D19"/>
    <mergeCell ref="E18:F19"/>
    <mergeCell ref="G18:K19"/>
    <mergeCell ref="L18:O19"/>
    <mergeCell ref="AX18:AY19"/>
    <mergeCell ref="AZ18:BA19"/>
    <mergeCell ref="BB18:BG19"/>
    <mergeCell ref="B20:B21"/>
    <mergeCell ref="C20:D21"/>
    <mergeCell ref="E20:F21"/>
    <mergeCell ref="G20:K21"/>
    <mergeCell ref="L20:O21"/>
    <mergeCell ref="AX20:AY21"/>
    <mergeCell ref="AZ20:BA21"/>
    <mergeCell ref="BB20:BG21"/>
    <mergeCell ref="B22:B23"/>
    <mergeCell ref="C22:D23"/>
    <mergeCell ref="E22:F23"/>
    <mergeCell ref="G22:K23"/>
    <mergeCell ref="L22:O23"/>
    <mergeCell ref="AX22:AY23"/>
    <mergeCell ref="AZ22:BA23"/>
    <mergeCell ref="BB22:BG23"/>
    <mergeCell ref="B24:B25"/>
    <mergeCell ref="C24:D25"/>
    <mergeCell ref="E24:F25"/>
    <mergeCell ref="G24:K25"/>
    <mergeCell ref="L24:O25"/>
    <mergeCell ref="AX24:AY25"/>
    <mergeCell ref="AZ24:BA25"/>
    <mergeCell ref="BB24:BG25"/>
    <mergeCell ref="B26:B27"/>
    <mergeCell ref="C26:D27"/>
    <mergeCell ref="E26:F27"/>
    <mergeCell ref="G26:K27"/>
    <mergeCell ref="L26:O27"/>
    <mergeCell ref="AX26:AY27"/>
    <mergeCell ref="AZ26:BA27"/>
    <mergeCell ref="BB26:BG27"/>
    <mergeCell ref="B28:B29"/>
    <mergeCell ref="C28:D29"/>
    <mergeCell ref="E28:F29"/>
    <mergeCell ref="G28:K29"/>
    <mergeCell ref="L28:O29"/>
    <mergeCell ref="AX28:AY29"/>
    <mergeCell ref="AZ28:BA29"/>
    <mergeCell ref="BB28:BG29"/>
    <mergeCell ref="B30:B31"/>
    <mergeCell ref="C30:D31"/>
    <mergeCell ref="E30:F31"/>
    <mergeCell ref="G30:K31"/>
    <mergeCell ref="L30:O31"/>
    <mergeCell ref="AX30:AY31"/>
    <mergeCell ref="AZ30:BA31"/>
    <mergeCell ref="BB30:BG31"/>
    <mergeCell ref="B32:B33"/>
    <mergeCell ref="C32:D33"/>
    <mergeCell ref="E32:F33"/>
    <mergeCell ref="G32:K33"/>
    <mergeCell ref="L32:O33"/>
    <mergeCell ref="AX32:AY33"/>
    <mergeCell ref="AZ32:BA33"/>
    <mergeCell ref="BB32:BG33"/>
    <mergeCell ref="B34:B35"/>
    <mergeCell ref="C34:D35"/>
    <mergeCell ref="E34:F35"/>
    <mergeCell ref="G34:K35"/>
    <mergeCell ref="L34:O35"/>
    <mergeCell ref="AX34:AY35"/>
    <mergeCell ref="AZ34:BA35"/>
    <mergeCell ref="BB34:BG35"/>
    <mergeCell ref="B36:B37"/>
    <mergeCell ref="C36:D37"/>
    <mergeCell ref="E36:F37"/>
    <mergeCell ref="G36:K37"/>
    <mergeCell ref="L36:O37"/>
    <mergeCell ref="AX36:AY37"/>
    <mergeCell ref="AZ36:BA37"/>
    <mergeCell ref="BB36:BG37"/>
    <mergeCell ref="B38:B39"/>
    <mergeCell ref="C38:D39"/>
    <mergeCell ref="E38:F39"/>
    <mergeCell ref="G38:K39"/>
    <mergeCell ref="L38:O39"/>
    <mergeCell ref="AX38:AY39"/>
    <mergeCell ref="AZ38:BA39"/>
    <mergeCell ref="BB38:BG39"/>
    <mergeCell ref="B40:B41"/>
    <mergeCell ref="C40:D41"/>
    <mergeCell ref="E40:F41"/>
    <mergeCell ref="G40:K41"/>
    <mergeCell ref="L40:O41"/>
    <mergeCell ref="AX40:AY41"/>
    <mergeCell ref="AZ40:BA41"/>
    <mergeCell ref="BB40:BG41"/>
    <mergeCell ref="B42:B43"/>
    <mergeCell ref="C42:D43"/>
    <mergeCell ref="E42:F43"/>
    <mergeCell ref="G42:K43"/>
    <mergeCell ref="L42:O43"/>
    <mergeCell ref="AX42:AY43"/>
    <mergeCell ref="AZ42:BA43"/>
    <mergeCell ref="BB42:BG43"/>
    <mergeCell ref="B44:B45"/>
    <mergeCell ref="C44:D45"/>
    <mergeCell ref="E44:F45"/>
    <mergeCell ref="G44:K45"/>
    <mergeCell ref="L44:O45"/>
    <mergeCell ref="AX44:AY45"/>
    <mergeCell ref="AZ44:BA45"/>
    <mergeCell ref="BB44:BG45"/>
    <mergeCell ref="D50:E51"/>
  </mergeCells>
  <phoneticPr fontId="1"/>
  <conditionalFormatting sqref="P48:AH48 P51:Q51 S56 P56 P53:P54 P57:S58 P49:S49 S51:S54">
    <cfRule type="expression" dxfId="35" priority="10">
      <formula>OR(#REF!=$B47,#REF!=$B47)</formula>
    </cfRule>
  </conditionalFormatting>
  <conditionalFormatting sqref="P60:S60">
    <cfRule type="expression" dxfId="34" priority="11">
      <formula>OR(#REF!=$B47,#REF!=$B47)</formula>
    </cfRule>
  </conditionalFormatting>
  <conditionalFormatting sqref="P55 S55">
    <cfRule type="expression" dxfId="33" priority="12">
      <formula>OR(#REF!=$B47,#REF!=$B47)</formula>
    </cfRule>
  </conditionalFormatting>
  <conditionalFormatting sqref="P50:Q50 P59:S59 S50">
    <cfRule type="expression" dxfId="32" priority="13">
      <formula>OR(#REF!=$B48,#REF!=$B48)</formula>
    </cfRule>
  </conditionalFormatting>
  <conditionalFormatting sqref="U59:Z61">
    <cfRule type="expression" dxfId="31" priority="2">
      <formula>OR(#REF!=$B49,#REF!=$B49)</formula>
    </cfRule>
  </conditionalFormatting>
  <conditionalFormatting sqref="U63:Z63">
    <cfRule type="expression" dxfId="30" priority="3">
      <formula>OR(#REF!=#REF!,#REF!=#REF!)</formula>
    </cfRule>
  </conditionalFormatting>
  <conditionalFormatting sqref="U58:Z58">
    <cfRule type="expression" dxfId="29" priority="4">
      <formula>OR(#REF!=#REF!,#REF!=#REF!)</formula>
    </cfRule>
  </conditionalFormatting>
  <conditionalFormatting sqref="U62:Z62">
    <cfRule type="expression" dxfId="28" priority="5">
      <formula>OR(#REF!=$B51,#REF!=$B51)</formula>
    </cfRule>
  </conditionalFormatting>
  <conditionalFormatting sqref="P52">
    <cfRule type="expression" dxfId="27" priority="1">
      <formula>OR(#REF!=$B51,#REF!=$B51)</formula>
    </cfRule>
  </conditionalFormatting>
  <dataValidations count="6">
    <dataValidation type="decimal" allowBlank="1" showDropDown="0" showInputMessage="1" showErrorMessage="1" error="入力可能範囲　32～40" sqref="AW5:AX5">
      <formula1>32</formula1>
      <formula2>40</formula2>
    </dataValidation>
    <dataValidation type="list" allowBlank="1" showDropDown="0" showInputMessage="1" showErrorMessage="1" sqref="BC3:BF3">
      <formula1>"計画,実績"</formula1>
    </dataValidation>
    <dataValidation type="list" allowBlank="1" showDropDown="0" showInputMessage="1" showErrorMessage="1" sqref="B6:I7">
      <formula1>"○,－"</formula1>
    </dataValidation>
    <dataValidation type="list" allowBlank="1" showDropDown="0" showInputMessage="1" showErrorMessage="1" sqref="C16 C18 C20 C22 C24 C26 C28 C30 C32 C34 C44 C42 C40 C38 C36">
      <formula1>職種</formula1>
    </dataValidation>
    <dataValidation type="list" allowBlank="1" showDropDown="0" showInputMessage="1" showErrorMessage="1" sqref="E18 E20 E22 E24 E26 E28 E30 E32 E34 E16:F17 E44 E42 E40 E38 E36">
      <formula1>"A, B, C, D"</formula1>
    </dataValidation>
    <dataValidation type="list" errorStyle="warning" allowBlank="1" showDropDown="0" showInputMessage="1" showErrorMessage="1" error="リストにない場合のみ、入力してください。" sqref="G16:K45">
      <formula1>INDIRECT(C16)</formula1>
    </dataValidation>
  </dataValidations>
  <pageMargins left="0.23622047244094491" right="0.23622047244094491" top="0.43307086614173229" bottom="0.27559055118110237" header="0.31496062992125984" footer="0.31496062992125984"/>
  <pageSetup paperSize="9" scale="40" fitToWidth="1" fitToHeight="0" orientation="landscape" usePrinterDefaults="1" r:id="rId1"/>
  <colBreaks count="1" manualBreakCount="1">
    <brk id="61" max="1048575" man="1"/>
  </colBreaks>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AP1:BD1</xm:sqref>
        </x14:dataValidation>
        <x14:dataValidation type="list" allowBlank="1" showDropDown="0" showInputMessage="1" showErrorMessage="1">
          <x14:formula1>
            <xm:f>'【記載例】シフト記号表（勤務時間帯）'!$C$4:$C$35</xm:f>
          </x14:formula1>
          <xm:sqref>S16:AW16 S18:AW18 S20:AW20 S22:AW22 S26:AW26 S28:AW28 S30:AW30 S32:AW32 S34:AW34 S44:AW44 S42:AW42 S40:AW40 S38:AW38 S36:AW36 S24:AW24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M35"/>
  <sheetViews>
    <sheetView view="pageBreakPreview" zoomScaleSheetLayoutView="100" workbookViewId="0">
      <selection activeCell="B13" sqref="B13"/>
    </sheetView>
  </sheetViews>
  <sheetFormatPr defaultRowHeight="18.75"/>
  <cols>
    <col min="1" max="1" width="1.625" style="217" customWidth="1"/>
    <col min="2" max="2" width="15.125" style="218" bestFit="1" customWidth="1"/>
    <col min="3" max="3" width="10.625" style="218" customWidth="1"/>
    <col min="4" max="4" width="3.375" style="218" bestFit="1" customWidth="1"/>
    <col min="5" max="5" width="15.625" style="217" customWidth="1"/>
    <col min="6" max="6" width="3.375" style="217" bestFit="1" customWidth="1"/>
    <col min="7" max="7" width="15.625" style="217" customWidth="1"/>
    <col min="8" max="8" width="3.375" style="217" bestFit="1" customWidth="1"/>
    <col min="9" max="9" width="15.625" style="218" customWidth="1"/>
    <col min="10" max="10" width="3.375" style="217" bestFit="1" customWidth="1"/>
    <col min="11" max="11" width="15.625" style="217" customWidth="1"/>
    <col min="12" max="12" width="5" style="217" customWidth="1"/>
    <col min="13" max="16384" width="9" style="217" customWidth="1"/>
  </cols>
  <sheetData>
    <row r="1" spans="2:11" s="217" customFormat="1">
      <c r="B1" s="219" t="s">
        <v>133</v>
      </c>
      <c r="C1" s="218"/>
      <c r="D1" s="218"/>
      <c r="I1" s="218"/>
    </row>
    <row r="2" spans="2:11" s="217" customFormat="1">
      <c r="B2" s="220" t="s">
        <v>132</v>
      </c>
      <c r="C2" s="218"/>
      <c r="D2" s="218"/>
      <c r="E2" s="222" t="s">
        <v>183</v>
      </c>
      <c r="I2" s="226" t="s">
        <v>184</v>
      </c>
    </row>
    <row r="3" spans="2:11" s="217" customFormat="1">
      <c r="B3" s="218" t="s">
        <v>89</v>
      </c>
      <c r="C3" s="218" t="s">
        <v>19</v>
      </c>
      <c r="D3" s="218"/>
      <c r="E3" s="218" t="s">
        <v>78</v>
      </c>
      <c r="F3" s="218"/>
      <c r="G3" s="218" t="s">
        <v>5</v>
      </c>
      <c r="I3" s="218" t="s">
        <v>22</v>
      </c>
      <c r="K3" s="218" t="s">
        <v>79</v>
      </c>
    </row>
    <row r="4" spans="2:11" s="217" customFormat="1">
      <c r="B4" s="218" t="s">
        <v>27</v>
      </c>
      <c r="C4" s="221" t="s">
        <v>86</v>
      </c>
      <c r="D4" s="218" t="s">
        <v>44</v>
      </c>
      <c r="E4" s="223" t="s">
        <v>91</v>
      </c>
      <c r="F4" s="218" t="s">
        <v>2</v>
      </c>
      <c r="G4" s="223" t="s">
        <v>91</v>
      </c>
      <c r="H4" s="225" t="s">
        <v>38</v>
      </c>
      <c r="I4" s="223" t="s">
        <v>91</v>
      </c>
      <c r="J4" s="217" t="s">
        <v>45</v>
      </c>
      <c r="K4" s="227" t="s">
        <v>91</v>
      </c>
    </row>
    <row r="5" spans="2:11" s="217" customFormat="1">
      <c r="B5" s="218" t="s">
        <v>90</v>
      </c>
      <c r="C5" s="221" t="s">
        <v>87</v>
      </c>
      <c r="D5" s="218" t="s">
        <v>44</v>
      </c>
      <c r="E5" s="223" t="s">
        <v>91</v>
      </c>
      <c r="F5" s="218" t="s">
        <v>2</v>
      </c>
      <c r="G5" s="223" t="s">
        <v>91</v>
      </c>
      <c r="H5" s="225" t="s">
        <v>38</v>
      </c>
      <c r="I5" s="223" t="s">
        <v>91</v>
      </c>
      <c r="J5" s="217" t="s">
        <v>45</v>
      </c>
      <c r="K5" s="227" t="s">
        <v>91</v>
      </c>
    </row>
    <row r="6" spans="2:11" s="217" customFormat="1">
      <c r="B6" s="218" t="s">
        <v>110</v>
      </c>
      <c r="C6" s="221" t="s">
        <v>109</v>
      </c>
      <c r="D6" s="218" t="s">
        <v>44</v>
      </c>
      <c r="E6" s="223" t="s">
        <v>91</v>
      </c>
      <c r="F6" s="218" t="s">
        <v>2</v>
      </c>
      <c r="G6" s="223" t="s">
        <v>91</v>
      </c>
      <c r="H6" s="225" t="s">
        <v>38</v>
      </c>
      <c r="I6" s="223" t="s">
        <v>91</v>
      </c>
      <c r="J6" s="217" t="s">
        <v>45</v>
      </c>
      <c r="K6" s="227" t="s">
        <v>91</v>
      </c>
    </row>
    <row r="7" spans="2:11" s="217" customFormat="1">
      <c r="B7" s="218"/>
      <c r="C7" s="221" t="s">
        <v>53</v>
      </c>
      <c r="D7" s="218" t="s">
        <v>44</v>
      </c>
      <c r="E7" s="223">
        <v>0.35416666666666669</v>
      </c>
      <c r="F7" s="218" t="s">
        <v>2</v>
      </c>
      <c r="G7" s="223">
        <v>0.72916666666666663</v>
      </c>
      <c r="H7" s="225" t="s">
        <v>38</v>
      </c>
      <c r="I7" s="223">
        <v>4.1666666666666664e-002</v>
      </c>
      <c r="J7" s="217" t="s">
        <v>45</v>
      </c>
      <c r="K7" s="227">
        <f t="shared" ref="K7:K20" si="0">(G7-E7-I7)*24</f>
        <v>7.9999999999999982</v>
      </c>
    </row>
    <row r="8" spans="2:11" s="217" customFormat="1">
      <c r="B8" s="218"/>
      <c r="C8" s="221" t="s">
        <v>43</v>
      </c>
      <c r="D8" s="218" t="s">
        <v>44</v>
      </c>
      <c r="E8" s="223">
        <v>0.29166666666666669</v>
      </c>
      <c r="F8" s="218" t="s">
        <v>2</v>
      </c>
      <c r="G8" s="223">
        <v>0.66666666666666663</v>
      </c>
      <c r="H8" s="225" t="s">
        <v>38</v>
      </c>
      <c r="I8" s="223">
        <v>4.1666666666666664e-002</v>
      </c>
      <c r="J8" s="217" t="s">
        <v>45</v>
      </c>
      <c r="K8" s="227">
        <f t="shared" si="0"/>
        <v>7.9999999999999982</v>
      </c>
    </row>
    <row r="9" spans="2:11" s="217" customFormat="1">
      <c r="B9" s="218"/>
      <c r="C9" s="221" t="s">
        <v>56</v>
      </c>
      <c r="D9" s="218" t="s">
        <v>44</v>
      </c>
      <c r="E9" s="223">
        <v>0.33333333333333331</v>
      </c>
      <c r="F9" s="218" t="s">
        <v>2</v>
      </c>
      <c r="G9" s="223">
        <v>0.70833333333333304</v>
      </c>
      <c r="H9" s="225" t="s">
        <v>38</v>
      </c>
      <c r="I9" s="223">
        <v>4.1666666666666699e-002</v>
      </c>
      <c r="J9" s="217" t="s">
        <v>45</v>
      </c>
      <c r="K9" s="227">
        <f t="shared" si="0"/>
        <v>7.9999999999999929</v>
      </c>
    </row>
    <row r="10" spans="2:11" s="217" customFormat="1">
      <c r="B10" s="218"/>
      <c r="C10" s="221" t="s">
        <v>60</v>
      </c>
      <c r="D10" s="218" t="s">
        <v>44</v>
      </c>
      <c r="E10" s="223">
        <v>0.33333333333333331</v>
      </c>
      <c r="F10" s="218" t="s">
        <v>2</v>
      </c>
      <c r="G10" s="223">
        <v>0.54166666666666663</v>
      </c>
      <c r="H10" s="225" t="s">
        <v>38</v>
      </c>
      <c r="I10" s="223">
        <v>0</v>
      </c>
      <c r="J10" s="217" t="s">
        <v>45</v>
      </c>
      <c r="K10" s="227">
        <f t="shared" si="0"/>
        <v>5</v>
      </c>
    </row>
    <row r="11" spans="2:11" s="217" customFormat="1">
      <c r="B11" s="218"/>
      <c r="C11" s="221" t="s">
        <v>61</v>
      </c>
      <c r="D11" s="218" t="s">
        <v>44</v>
      </c>
      <c r="E11" s="223">
        <v>0.54166666666666663</v>
      </c>
      <c r="F11" s="218" t="s">
        <v>2</v>
      </c>
      <c r="G11" s="223">
        <v>0.70833333333333337</v>
      </c>
      <c r="H11" s="225" t="s">
        <v>38</v>
      </c>
      <c r="I11" s="223">
        <v>0</v>
      </c>
      <c r="J11" s="217" t="s">
        <v>45</v>
      </c>
      <c r="K11" s="227">
        <f t="shared" si="0"/>
        <v>4.0000000000000018</v>
      </c>
    </row>
    <row r="12" spans="2:11" s="217" customFormat="1">
      <c r="B12" s="218"/>
      <c r="C12" s="221" t="s">
        <v>50</v>
      </c>
      <c r="D12" s="218" t="s">
        <v>44</v>
      </c>
      <c r="E12" s="223">
        <v>0.41666666666666669</v>
      </c>
      <c r="F12" s="218" t="s">
        <v>2</v>
      </c>
      <c r="G12" s="223">
        <v>0.58333333333333337</v>
      </c>
      <c r="H12" s="225" t="s">
        <v>38</v>
      </c>
      <c r="I12" s="223">
        <v>0</v>
      </c>
      <c r="J12" s="217" t="s">
        <v>45</v>
      </c>
      <c r="K12" s="227">
        <f t="shared" si="0"/>
        <v>4</v>
      </c>
    </row>
    <row r="13" spans="2:11" s="217" customFormat="1">
      <c r="B13" s="218"/>
      <c r="C13" s="221" t="s">
        <v>62</v>
      </c>
      <c r="D13" s="218" t="s">
        <v>44</v>
      </c>
      <c r="E13" s="223"/>
      <c r="F13" s="218" t="s">
        <v>2</v>
      </c>
      <c r="G13" s="223"/>
      <c r="H13" s="225" t="s">
        <v>38</v>
      </c>
      <c r="I13" s="223"/>
      <c r="J13" s="217" t="s">
        <v>45</v>
      </c>
      <c r="K13" s="227">
        <f t="shared" si="0"/>
        <v>0</v>
      </c>
    </row>
    <row r="14" spans="2:11" s="217" customFormat="1">
      <c r="B14" s="218"/>
      <c r="C14" s="221" t="s">
        <v>54</v>
      </c>
      <c r="D14" s="218" t="s">
        <v>44</v>
      </c>
      <c r="E14" s="223"/>
      <c r="F14" s="218" t="s">
        <v>2</v>
      </c>
      <c r="G14" s="223"/>
      <c r="H14" s="225" t="s">
        <v>38</v>
      </c>
      <c r="I14" s="223"/>
      <c r="J14" s="217" t="s">
        <v>45</v>
      </c>
      <c r="K14" s="227">
        <f t="shared" si="0"/>
        <v>0</v>
      </c>
    </row>
    <row r="15" spans="2:11" s="217" customFormat="1">
      <c r="B15" s="218"/>
      <c r="C15" s="221" t="s">
        <v>66</v>
      </c>
      <c r="D15" s="218" t="s">
        <v>44</v>
      </c>
      <c r="E15" s="223"/>
      <c r="F15" s="218" t="s">
        <v>2</v>
      </c>
      <c r="G15" s="223"/>
      <c r="H15" s="225" t="s">
        <v>38</v>
      </c>
      <c r="I15" s="223"/>
      <c r="J15" s="217" t="s">
        <v>45</v>
      </c>
      <c r="K15" s="227">
        <f t="shared" si="0"/>
        <v>0</v>
      </c>
    </row>
    <row r="16" spans="2:11" s="217" customFormat="1">
      <c r="B16" s="218"/>
      <c r="C16" s="221" t="s">
        <v>68</v>
      </c>
      <c r="D16" s="218" t="s">
        <v>44</v>
      </c>
      <c r="E16" s="223"/>
      <c r="F16" s="218" t="s">
        <v>2</v>
      </c>
      <c r="G16" s="223"/>
      <c r="H16" s="225" t="s">
        <v>38</v>
      </c>
      <c r="I16" s="223"/>
      <c r="J16" s="217" t="s">
        <v>45</v>
      </c>
      <c r="K16" s="227">
        <f t="shared" si="0"/>
        <v>0</v>
      </c>
    </row>
    <row r="17" spans="2:11" s="217" customFormat="1">
      <c r="B17" s="218"/>
      <c r="C17" s="221" t="s">
        <v>69</v>
      </c>
      <c r="D17" s="218" t="s">
        <v>44</v>
      </c>
      <c r="E17" s="223"/>
      <c r="F17" s="218" t="s">
        <v>2</v>
      </c>
      <c r="G17" s="223"/>
      <c r="H17" s="225" t="s">
        <v>38</v>
      </c>
      <c r="I17" s="223"/>
      <c r="J17" s="217" t="s">
        <v>45</v>
      </c>
      <c r="K17" s="227">
        <f t="shared" si="0"/>
        <v>0</v>
      </c>
    </row>
    <row r="18" spans="2:11" s="217" customFormat="1">
      <c r="B18" s="218"/>
      <c r="C18" s="221" t="s">
        <v>70</v>
      </c>
      <c r="D18" s="218" t="s">
        <v>44</v>
      </c>
      <c r="E18" s="223"/>
      <c r="F18" s="218" t="s">
        <v>2</v>
      </c>
      <c r="G18" s="223"/>
      <c r="H18" s="225" t="s">
        <v>38</v>
      </c>
      <c r="I18" s="223"/>
      <c r="J18" s="217" t="s">
        <v>45</v>
      </c>
      <c r="K18" s="227">
        <f t="shared" si="0"/>
        <v>0</v>
      </c>
    </row>
    <row r="19" spans="2:11" s="217" customFormat="1">
      <c r="B19" s="218"/>
      <c r="C19" s="221" t="s">
        <v>0</v>
      </c>
      <c r="D19" s="218" t="s">
        <v>44</v>
      </c>
      <c r="E19" s="223"/>
      <c r="F19" s="218" t="s">
        <v>2</v>
      </c>
      <c r="G19" s="223"/>
      <c r="H19" s="225" t="s">
        <v>38</v>
      </c>
      <c r="I19" s="223"/>
      <c r="J19" s="217" t="s">
        <v>45</v>
      </c>
      <c r="K19" s="227">
        <f t="shared" si="0"/>
        <v>0</v>
      </c>
    </row>
    <row r="20" spans="2:11" s="217" customFormat="1">
      <c r="B20" s="218"/>
      <c r="C20" s="221" t="s">
        <v>10</v>
      </c>
      <c r="D20" s="218" t="s">
        <v>44</v>
      </c>
      <c r="E20" s="223"/>
      <c r="F20" s="218" t="s">
        <v>2</v>
      </c>
      <c r="G20" s="223"/>
      <c r="H20" s="225" t="s">
        <v>38</v>
      </c>
      <c r="I20" s="223"/>
      <c r="J20" s="217" t="s">
        <v>45</v>
      </c>
      <c r="K20" s="227">
        <f t="shared" si="0"/>
        <v>0</v>
      </c>
    </row>
    <row r="21" spans="2:11" s="217" customFormat="1">
      <c r="B21" s="218"/>
      <c r="C21" s="221" t="s">
        <v>46</v>
      </c>
      <c r="D21" s="218" t="s">
        <v>44</v>
      </c>
      <c r="E21" s="224"/>
      <c r="F21" s="218" t="s">
        <v>2</v>
      </c>
      <c r="G21" s="224"/>
      <c r="H21" s="225" t="s">
        <v>38</v>
      </c>
      <c r="I21" s="224"/>
      <c r="J21" s="217" t="s">
        <v>45</v>
      </c>
      <c r="K21" s="221">
        <v>1</v>
      </c>
    </row>
    <row r="22" spans="2:11" s="217" customFormat="1">
      <c r="B22" s="218"/>
      <c r="C22" s="221" t="s">
        <v>25</v>
      </c>
      <c r="D22" s="218" t="s">
        <v>44</v>
      </c>
      <c r="E22" s="224"/>
      <c r="F22" s="218" t="s">
        <v>2</v>
      </c>
      <c r="G22" s="224"/>
      <c r="H22" s="225" t="s">
        <v>38</v>
      </c>
      <c r="I22" s="224"/>
      <c r="J22" s="217" t="s">
        <v>45</v>
      </c>
      <c r="K22" s="221">
        <v>2</v>
      </c>
    </row>
    <row r="23" spans="2:11" s="217" customFormat="1">
      <c r="B23" s="218"/>
      <c r="C23" s="221" t="s">
        <v>72</v>
      </c>
      <c r="D23" s="218" t="s">
        <v>44</v>
      </c>
      <c r="E23" s="224"/>
      <c r="F23" s="218" t="s">
        <v>2</v>
      </c>
      <c r="G23" s="224"/>
      <c r="H23" s="225" t="s">
        <v>38</v>
      </c>
      <c r="I23" s="224"/>
      <c r="J23" s="217" t="s">
        <v>45</v>
      </c>
      <c r="K23" s="221">
        <v>3</v>
      </c>
    </row>
    <row r="24" spans="2:11" s="217" customFormat="1">
      <c r="B24" s="218"/>
      <c r="C24" s="221" t="s">
        <v>58</v>
      </c>
      <c r="D24" s="218" t="s">
        <v>44</v>
      </c>
      <c r="E24" s="224"/>
      <c r="F24" s="218" t="s">
        <v>2</v>
      </c>
      <c r="G24" s="224"/>
      <c r="H24" s="225" t="s">
        <v>38</v>
      </c>
      <c r="I24" s="224"/>
      <c r="J24" s="217" t="s">
        <v>45</v>
      </c>
      <c r="K24" s="221">
        <v>4</v>
      </c>
    </row>
    <row r="25" spans="2:11" s="217" customFormat="1">
      <c r="B25" s="218"/>
      <c r="C25" s="221" t="s">
        <v>73</v>
      </c>
      <c r="D25" s="218" t="s">
        <v>44</v>
      </c>
      <c r="E25" s="224"/>
      <c r="F25" s="218" t="s">
        <v>2</v>
      </c>
      <c r="G25" s="224"/>
      <c r="H25" s="225" t="s">
        <v>38</v>
      </c>
      <c r="I25" s="224"/>
      <c r="J25" s="217" t="s">
        <v>45</v>
      </c>
      <c r="K25" s="221">
        <v>5</v>
      </c>
    </row>
    <row r="26" spans="2:11" s="217" customFormat="1">
      <c r="B26" s="218"/>
      <c r="C26" s="221" t="s">
        <v>11</v>
      </c>
      <c r="D26" s="218" t="s">
        <v>44</v>
      </c>
      <c r="E26" s="224"/>
      <c r="F26" s="218" t="s">
        <v>2</v>
      </c>
      <c r="G26" s="224"/>
      <c r="H26" s="225" t="s">
        <v>38</v>
      </c>
      <c r="I26" s="224"/>
      <c r="J26" s="217" t="s">
        <v>45</v>
      </c>
      <c r="K26" s="221">
        <v>6</v>
      </c>
    </row>
    <row r="27" spans="2:11" s="217" customFormat="1">
      <c r="B27" s="218"/>
      <c r="C27" s="221" t="s">
        <v>74</v>
      </c>
      <c r="D27" s="218" t="s">
        <v>44</v>
      </c>
      <c r="E27" s="224"/>
      <c r="F27" s="218" t="s">
        <v>2</v>
      </c>
      <c r="G27" s="224"/>
      <c r="H27" s="225" t="s">
        <v>38</v>
      </c>
      <c r="I27" s="224"/>
      <c r="J27" s="217" t="s">
        <v>45</v>
      </c>
      <c r="K27" s="221">
        <v>7</v>
      </c>
    </row>
    <row r="28" spans="2:11" s="217" customFormat="1">
      <c r="B28" s="218"/>
      <c r="C28" s="221" t="s">
        <v>76</v>
      </c>
      <c r="D28" s="218" t="s">
        <v>44</v>
      </c>
      <c r="E28" s="224"/>
      <c r="F28" s="218" t="s">
        <v>2</v>
      </c>
      <c r="G28" s="224"/>
      <c r="H28" s="225" t="s">
        <v>38</v>
      </c>
      <c r="I28" s="224"/>
      <c r="J28" s="217" t="s">
        <v>45</v>
      </c>
      <c r="K28" s="221">
        <v>8</v>
      </c>
    </row>
    <row r="29" spans="2:11" s="217" customFormat="1">
      <c r="B29" s="218"/>
      <c r="C29" s="221" t="s">
        <v>65</v>
      </c>
      <c r="D29" s="218" t="s">
        <v>44</v>
      </c>
      <c r="E29" s="224"/>
      <c r="F29" s="218" t="s">
        <v>2</v>
      </c>
      <c r="G29" s="224"/>
      <c r="H29" s="225" t="s">
        <v>38</v>
      </c>
      <c r="I29" s="224"/>
      <c r="J29" s="217" t="s">
        <v>45</v>
      </c>
      <c r="K29" s="221"/>
    </row>
    <row r="30" spans="2:11" s="217" customFormat="1">
      <c r="B30" s="218"/>
      <c r="C30" s="221" t="s">
        <v>77</v>
      </c>
      <c r="D30" s="218" t="s">
        <v>44</v>
      </c>
      <c r="E30" s="224"/>
      <c r="F30" s="218" t="s">
        <v>2</v>
      </c>
      <c r="G30" s="224"/>
      <c r="H30" s="225" t="s">
        <v>38</v>
      </c>
      <c r="I30" s="224"/>
      <c r="J30" s="217" t="s">
        <v>45</v>
      </c>
      <c r="K30" s="221"/>
    </row>
    <row r="31" spans="2:11" s="217" customFormat="1">
      <c r="B31" s="218"/>
      <c r="C31" s="221" t="s">
        <v>37</v>
      </c>
      <c r="D31" s="218" t="s">
        <v>44</v>
      </c>
      <c r="E31" s="224"/>
      <c r="F31" s="218" t="s">
        <v>2</v>
      </c>
      <c r="G31" s="224"/>
      <c r="H31" s="225" t="s">
        <v>38</v>
      </c>
      <c r="I31" s="224"/>
      <c r="J31" s="217" t="s">
        <v>45</v>
      </c>
      <c r="K31" s="221"/>
    </row>
    <row r="32" spans="2:11" s="217" customFormat="1">
      <c r="B32" s="218"/>
      <c r="C32" s="221" t="s">
        <v>21</v>
      </c>
      <c r="D32" s="218" t="s">
        <v>44</v>
      </c>
      <c r="E32" s="223"/>
      <c r="F32" s="218" t="s">
        <v>2</v>
      </c>
      <c r="G32" s="223"/>
      <c r="H32" s="225" t="s">
        <v>38</v>
      </c>
      <c r="I32" s="223"/>
      <c r="J32" s="217" t="s">
        <v>45</v>
      </c>
      <c r="K32" s="227">
        <f>(G32-E32-I32)*24</f>
        <v>0</v>
      </c>
    </row>
    <row r="33" spans="2:13" s="217" customFormat="1">
      <c r="B33" s="218"/>
      <c r="C33" s="221" t="s">
        <v>185</v>
      </c>
      <c r="D33" s="218" t="s">
        <v>44</v>
      </c>
      <c r="E33" s="223"/>
      <c r="F33" s="218" t="s">
        <v>2</v>
      </c>
      <c r="G33" s="223"/>
      <c r="H33" s="225" t="s">
        <v>38</v>
      </c>
      <c r="I33" s="223"/>
      <c r="J33" s="217" t="s">
        <v>45</v>
      </c>
      <c r="K33" s="227">
        <f>(G33-E33-I33)*24</f>
        <v>0</v>
      </c>
      <c r="M33" s="217" t="s">
        <v>186</v>
      </c>
    </row>
    <row r="34" spans="2:13" s="217" customFormat="1">
      <c r="B34" s="218"/>
      <c r="C34" s="221" t="s">
        <v>55</v>
      </c>
      <c r="D34" s="218" t="s">
        <v>44</v>
      </c>
      <c r="E34" s="223"/>
      <c r="F34" s="218" t="s">
        <v>2</v>
      </c>
      <c r="G34" s="223"/>
      <c r="H34" s="225" t="s">
        <v>38</v>
      </c>
      <c r="I34" s="223"/>
      <c r="J34" s="217" t="s">
        <v>45</v>
      </c>
      <c r="K34" s="227">
        <f>(G34-E34-I34)*24</f>
        <v>0</v>
      </c>
      <c r="M34" s="217" t="s">
        <v>186</v>
      </c>
    </row>
    <row r="35" spans="2:13" s="217" customFormat="1">
      <c r="B35" s="218"/>
      <c r="C35" s="221" t="s">
        <v>16</v>
      </c>
      <c r="D35" s="218" t="s">
        <v>44</v>
      </c>
      <c r="E35" s="223"/>
      <c r="F35" s="218" t="s">
        <v>2</v>
      </c>
      <c r="G35" s="223"/>
      <c r="H35" s="225" t="s">
        <v>38</v>
      </c>
      <c r="I35" s="223"/>
      <c r="J35" s="217" t="s">
        <v>45</v>
      </c>
      <c r="K35" s="227">
        <f>(G35-E35-I35)*24</f>
        <v>0</v>
      </c>
    </row>
  </sheetData>
  <sheetProtection sheet="1" objects="1" scenarios="1"/>
  <phoneticPr fontId="1"/>
  <pageMargins left="0.70866141732283472" right="0.70866141732283472" top="0.74803149606299213" bottom="0.74803149606299213" header="0.31496062992125984" footer="0.31496062992125984"/>
  <pageSetup paperSize="9" scale="63"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rgb="FFFFC000"/>
    <pageSetUpPr fitToPage="1"/>
  </sheetPr>
  <dimension ref="A1:BL74"/>
  <sheetViews>
    <sheetView showGridLines="0" tabSelected="1" view="pageBreakPreview" zoomScale="90" zoomScaleNormal="55" zoomScaleSheetLayoutView="90" workbookViewId="0">
      <selection activeCell="AL3" sqref="AL3"/>
    </sheetView>
  </sheetViews>
  <sheetFormatPr defaultColWidth="4.5" defaultRowHeight="20.25" customHeight="1"/>
  <cols>
    <col min="1" max="1" width="1.375" style="228" customWidth="1"/>
    <col min="2" max="57" width="5.625" style="228" customWidth="1"/>
    <col min="58" max="58" width="4.5" style="228"/>
    <col min="59" max="59" width="3.25" style="228" customWidth="1"/>
    <col min="60" max="16384" width="4.5" style="228"/>
  </cols>
  <sheetData>
    <row r="1" spans="1:64" s="229" customFormat="1" ht="20.25" customHeight="1">
      <c r="A1" s="231" t="s">
        <v>111</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386" t="s">
        <v>42</v>
      </c>
      <c r="AD1" s="387"/>
      <c r="AE1" s="388">
        <v>8</v>
      </c>
      <c r="AF1" s="391"/>
      <c r="AG1" s="386" t="s">
        <v>38</v>
      </c>
      <c r="AH1" s="395">
        <f>IF(AE1=0,"",YEAR(DATE(2018+AE1,1,1)))</f>
        <v>2026</v>
      </c>
      <c r="AI1" s="395"/>
      <c r="AJ1" s="396" t="s">
        <v>45</v>
      </c>
      <c r="AK1" s="396" t="s">
        <v>48</v>
      </c>
      <c r="AL1" s="388">
        <v>2</v>
      </c>
      <c r="AM1" s="391"/>
      <c r="AN1" s="395" t="s">
        <v>49</v>
      </c>
      <c r="AS1" s="294" t="s">
        <v>41</v>
      </c>
      <c r="AT1" s="294" t="s">
        <v>38</v>
      </c>
      <c r="AU1" s="402" t="s">
        <v>171</v>
      </c>
      <c r="AV1" s="402"/>
      <c r="AW1" s="402"/>
      <c r="AX1" s="402"/>
      <c r="AY1" s="402"/>
      <c r="AZ1" s="402"/>
      <c r="BA1" s="402"/>
      <c r="BB1" s="402"/>
      <c r="BC1" s="402"/>
      <c r="BD1" s="402"/>
      <c r="BE1" s="402"/>
      <c r="BF1" s="398" t="s">
        <v>1</v>
      </c>
    </row>
    <row r="2" spans="1:64" s="230" customFormat="1" ht="20.2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386"/>
      <c r="AD2" s="387"/>
      <c r="AE2" s="389"/>
      <c r="AF2" s="392"/>
      <c r="AG2" s="386"/>
      <c r="AH2" s="395"/>
      <c r="AI2" s="395"/>
      <c r="AJ2" s="396"/>
      <c r="AK2" s="396"/>
      <c r="AL2" s="389"/>
      <c r="AM2" s="392"/>
      <c r="AN2" s="395"/>
      <c r="AQ2" s="398"/>
      <c r="AS2" s="294" t="s">
        <v>39</v>
      </c>
      <c r="AT2" s="294" t="s">
        <v>38</v>
      </c>
      <c r="AU2" s="403"/>
      <c r="AV2" s="403"/>
      <c r="AW2" s="403"/>
      <c r="AX2" s="403"/>
      <c r="AY2" s="403"/>
      <c r="AZ2" s="403"/>
      <c r="BA2" s="403"/>
      <c r="BB2" s="403"/>
      <c r="BC2" s="403"/>
      <c r="BD2" s="403"/>
      <c r="BE2" s="403"/>
      <c r="BF2" s="398" t="s">
        <v>1</v>
      </c>
      <c r="BG2" s="294"/>
      <c r="BH2" s="294"/>
    </row>
    <row r="3" spans="1:64" s="230" customFormat="1" ht="20.25" customHeight="1">
      <c r="D3" s="261"/>
      <c r="H3" s="261"/>
      <c r="I3" s="294"/>
      <c r="J3" s="294"/>
      <c r="K3" s="294"/>
      <c r="L3" s="294"/>
      <c r="M3" s="294"/>
      <c r="AM3" s="398"/>
      <c r="AN3" s="294"/>
      <c r="AO3" s="294"/>
      <c r="AP3" s="399"/>
      <c r="AQ3" s="399"/>
      <c r="AR3" s="399"/>
      <c r="AS3" s="399"/>
      <c r="AT3" s="399"/>
      <c r="AU3" s="399"/>
      <c r="AV3" s="399"/>
      <c r="AW3" s="399"/>
      <c r="AX3" s="399"/>
      <c r="AY3" s="399"/>
      <c r="AZ3" s="399"/>
      <c r="BA3" s="399"/>
      <c r="BB3" s="425" t="s">
        <v>159</v>
      </c>
      <c r="BC3" s="435" t="s">
        <v>197</v>
      </c>
      <c r="BD3" s="443"/>
      <c r="BE3" s="443"/>
      <c r="BF3" s="443"/>
      <c r="BG3" s="294"/>
      <c r="BH3" s="294"/>
    </row>
    <row r="4" spans="1:64" s="230" customFormat="1" ht="20.25" customHeight="1">
      <c r="D4" s="261"/>
      <c r="H4" s="261"/>
      <c r="I4" s="294"/>
      <c r="J4" s="294"/>
      <c r="K4" s="294"/>
      <c r="L4" s="294"/>
      <c r="M4" s="294"/>
      <c r="AM4" s="398"/>
      <c r="AN4" s="294"/>
      <c r="AO4" s="294"/>
      <c r="AP4" s="399"/>
      <c r="AQ4" s="399"/>
      <c r="AR4" s="399"/>
      <c r="AS4" s="399"/>
      <c r="AT4" s="399"/>
      <c r="AU4" s="399"/>
      <c r="AV4" s="399"/>
      <c r="AW4" s="399"/>
      <c r="AX4" s="399"/>
      <c r="AY4" s="399"/>
      <c r="AZ4" s="399"/>
      <c r="BA4" s="399"/>
      <c r="BB4" s="425"/>
      <c r="BC4" s="436"/>
      <c r="BD4" s="436"/>
      <c r="BE4" s="436"/>
      <c r="BF4" s="436"/>
      <c r="BG4" s="294"/>
      <c r="BH4" s="294"/>
    </row>
    <row r="5" spans="1:64" s="230" customFormat="1" ht="20.25" customHeight="1">
      <c r="B5" s="233" t="s">
        <v>32</v>
      </c>
      <c r="C5" s="246"/>
      <c r="D5" s="246"/>
      <c r="E5" s="246"/>
      <c r="F5" s="246"/>
      <c r="G5" s="246"/>
      <c r="H5" s="246"/>
      <c r="I5" s="295"/>
      <c r="J5" s="297"/>
      <c r="K5" s="299"/>
      <c r="L5" s="299"/>
      <c r="M5" s="299"/>
      <c r="N5" s="299"/>
      <c r="O5" s="299"/>
      <c r="P5" s="299"/>
      <c r="Q5" s="299"/>
      <c r="R5" s="344"/>
      <c r="S5" s="344"/>
      <c r="T5" s="299"/>
      <c r="Y5" s="374"/>
      <c r="AG5" s="394"/>
      <c r="AM5" s="398"/>
      <c r="AN5" s="294"/>
      <c r="AO5" s="294"/>
      <c r="AP5" s="399"/>
      <c r="AQ5" s="399"/>
      <c r="AR5" s="399"/>
      <c r="AS5" s="399"/>
      <c r="AT5" s="399"/>
      <c r="AU5" s="399"/>
      <c r="AV5" s="399"/>
      <c r="AW5" s="399"/>
      <c r="AX5" s="399"/>
      <c r="AY5" s="399"/>
      <c r="AZ5" s="399"/>
      <c r="BA5" s="399"/>
      <c r="BB5" s="399"/>
      <c r="BC5" s="399"/>
      <c r="BD5" s="399"/>
      <c r="BE5" s="398"/>
      <c r="BF5" s="294"/>
      <c r="BG5" s="294"/>
      <c r="BH5" s="294"/>
    </row>
    <row r="6" spans="1:64" s="230" customFormat="1" ht="20.25" customHeight="1">
      <c r="B6" s="234" t="s">
        <v>49</v>
      </c>
      <c r="C6" s="234" t="s">
        <v>112</v>
      </c>
      <c r="D6" s="234" t="s">
        <v>113</v>
      </c>
      <c r="E6" s="234" t="s">
        <v>114</v>
      </c>
      <c r="F6" s="234" t="s">
        <v>115</v>
      </c>
      <c r="G6" s="234" t="s">
        <v>116</v>
      </c>
      <c r="H6" s="234" t="s">
        <v>28</v>
      </c>
      <c r="I6" s="234" t="s">
        <v>166</v>
      </c>
      <c r="K6" s="300" t="s">
        <v>117</v>
      </c>
      <c r="L6" s="306"/>
      <c r="M6" s="306"/>
      <c r="N6" s="306"/>
      <c r="O6" s="306"/>
      <c r="P6" s="306"/>
      <c r="Q6" s="306"/>
      <c r="R6" s="298"/>
      <c r="S6" s="298"/>
      <c r="T6" s="362"/>
      <c r="U6" s="362"/>
      <c r="V6" s="362"/>
      <c r="Y6" s="374" t="s">
        <v>134</v>
      </c>
      <c r="Z6" s="374"/>
      <c r="AA6" s="374"/>
      <c r="AB6" s="374"/>
      <c r="AC6" s="374"/>
      <c r="AD6" s="374"/>
      <c r="AE6" s="374"/>
      <c r="AF6" s="374"/>
      <c r="AG6" s="374"/>
      <c r="AH6" s="374"/>
      <c r="AI6" s="374"/>
      <c r="AJ6" s="374"/>
      <c r="AW6" s="404"/>
      <c r="AX6" s="294"/>
      <c r="AY6" s="294"/>
      <c r="AZ6" s="294"/>
    </row>
    <row r="7" spans="1:64" s="230" customFormat="1" ht="20.25" customHeight="1">
      <c r="B7" s="235" t="s">
        <v>118</v>
      </c>
      <c r="C7" s="235" t="s">
        <v>118</v>
      </c>
      <c r="D7" s="235" t="s">
        <v>118</v>
      </c>
      <c r="E7" s="235" t="s">
        <v>118</v>
      </c>
      <c r="F7" s="235" t="s">
        <v>118</v>
      </c>
      <c r="G7" s="235" t="s">
        <v>88</v>
      </c>
      <c r="H7" s="235" t="s">
        <v>88</v>
      </c>
      <c r="I7" s="235" t="s">
        <v>118</v>
      </c>
      <c r="J7" s="298" t="s">
        <v>85</v>
      </c>
      <c r="K7" s="301"/>
      <c r="L7" s="301"/>
      <c r="M7" s="301"/>
      <c r="N7" s="298" t="s">
        <v>2</v>
      </c>
      <c r="O7" s="301"/>
      <c r="P7" s="301"/>
      <c r="Q7" s="301"/>
      <c r="R7" s="345" t="s">
        <v>119</v>
      </c>
      <c r="S7" s="351">
        <f>(O7-K7)*24</f>
        <v>0</v>
      </c>
      <c r="T7" s="351"/>
      <c r="U7" s="371" t="s">
        <v>120</v>
      </c>
      <c r="V7" s="298"/>
      <c r="Y7" s="375"/>
      <c r="Z7" s="229"/>
      <c r="AA7" s="229"/>
      <c r="AB7" s="229"/>
      <c r="AC7" s="229"/>
      <c r="AD7" s="229"/>
      <c r="AE7" s="390"/>
      <c r="AF7" s="393"/>
      <c r="AG7" s="393"/>
      <c r="AH7" s="383"/>
      <c r="AI7" s="383"/>
      <c r="AJ7" s="383"/>
      <c r="AR7" s="400" t="s">
        <v>177</v>
      </c>
      <c r="AS7" s="383"/>
      <c r="AT7" s="383"/>
      <c r="AU7" s="383"/>
      <c r="AV7" s="383"/>
      <c r="AW7" s="374"/>
      <c r="AX7" s="374"/>
      <c r="AY7" s="374"/>
      <c r="AZ7" s="393"/>
    </row>
    <row r="8" spans="1:64" s="230" customFormat="1" ht="20.25" customHeight="1">
      <c r="B8" s="236" t="s">
        <v>88</v>
      </c>
      <c r="C8" s="236" t="s">
        <v>88</v>
      </c>
      <c r="D8" s="236" t="s">
        <v>88</v>
      </c>
      <c r="E8" s="236" t="s">
        <v>88</v>
      </c>
      <c r="F8" s="236" t="s">
        <v>88</v>
      </c>
      <c r="G8" s="236" t="s">
        <v>118</v>
      </c>
      <c r="H8" s="236" t="s">
        <v>118</v>
      </c>
      <c r="I8" s="236" t="s">
        <v>88</v>
      </c>
      <c r="J8" s="298" t="s">
        <v>85</v>
      </c>
      <c r="K8" s="301"/>
      <c r="L8" s="301"/>
      <c r="M8" s="301"/>
      <c r="N8" s="298" t="s">
        <v>2</v>
      </c>
      <c r="O8" s="301"/>
      <c r="P8" s="301"/>
      <c r="Q8" s="301"/>
      <c r="R8" s="345" t="s">
        <v>119</v>
      </c>
      <c r="S8" s="351">
        <f>(O8-K8)*24</f>
        <v>0</v>
      </c>
      <c r="T8" s="351"/>
      <c r="U8" s="371" t="s">
        <v>120</v>
      </c>
      <c r="V8" s="298"/>
      <c r="Y8" s="375"/>
      <c r="Z8" s="382">
        <v>8</v>
      </c>
      <c r="AA8" s="382"/>
      <c r="AB8" s="385" t="s">
        <v>83</v>
      </c>
      <c r="AC8" s="374"/>
      <c r="AD8" s="382">
        <v>40</v>
      </c>
      <c r="AE8" s="382"/>
      <c r="AF8" s="385" t="s">
        <v>67</v>
      </c>
      <c r="AG8" s="374"/>
      <c r="AH8" s="382">
        <v>160</v>
      </c>
      <c r="AI8" s="382"/>
      <c r="AJ8" s="385" t="s">
        <v>51</v>
      </c>
      <c r="AK8" s="374"/>
      <c r="AW8" s="398"/>
      <c r="AX8" s="294"/>
      <c r="AY8" s="294"/>
      <c r="AZ8" s="294"/>
    </row>
    <row r="9" spans="1:64" s="230" customFormat="1" ht="20.25" customHeight="1">
      <c r="B9" s="237" t="s">
        <v>167</v>
      </c>
      <c r="C9" s="247"/>
      <c r="D9" s="247"/>
      <c r="E9" s="247"/>
      <c r="F9" s="247"/>
      <c r="G9" s="247"/>
      <c r="H9" s="247"/>
      <c r="I9" s="247"/>
      <c r="J9" s="247"/>
      <c r="K9" s="302"/>
      <c r="L9" s="302"/>
      <c r="M9" s="302"/>
      <c r="N9" s="247"/>
      <c r="O9" s="302"/>
      <c r="P9" s="302"/>
      <c r="Q9" s="302"/>
      <c r="R9" s="247"/>
      <c r="S9" s="302"/>
      <c r="T9" s="302"/>
      <c r="U9" s="372"/>
      <c r="V9" s="298"/>
      <c r="Y9" s="375"/>
      <c r="Z9" s="383"/>
      <c r="AA9" s="383"/>
      <c r="AB9" s="383"/>
      <c r="AC9" s="383"/>
      <c r="AD9" s="383"/>
      <c r="AE9" s="383"/>
      <c r="AF9" s="383"/>
      <c r="AG9" s="383"/>
      <c r="AH9" s="383"/>
      <c r="AI9" s="383"/>
      <c r="AJ9" s="383"/>
      <c r="AK9" s="383"/>
      <c r="AL9" s="383"/>
      <c r="AM9" s="383"/>
      <c r="AN9" s="383"/>
      <c r="AO9" s="374"/>
      <c r="AP9" s="374"/>
      <c r="AQ9" s="374"/>
      <c r="AR9" s="374"/>
      <c r="AS9" s="401"/>
      <c r="AT9" s="401"/>
      <c r="AU9" s="385"/>
      <c r="AV9" s="383"/>
      <c r="AW9" s="398"/>
      <c r="AX9" s="405"/>
      <c r="AY9" s="412"/>
      <c r="AZ9" s="385" t="s">
        <v>176</v>
      </c>
    </row>
    <row r="10" spans="1:64" s="230" customFormat="1" ht="20.25" customHeight="1">
      <c r="B10" s="238"/>
      <c r="C10" s="248"/>
      <c r="D10" s="248"/>
      <c r="E10" s="248"/>
      <c r="F10" s="248"/>
      <c r="G10" s="248"/>
      <c r="H10" s="248"/>
      <c r="I10" s="248"/>
      <c r="J10" s="248"/>
      <c r="K10" s="248"/>
      <c r="L10" s="248"/>
      <c r="M10" s="248"/>
      <c r="N10" s="248"/>
      <c r="O10" s="248"/>
      <c r="P10" s="248"/>
      <c r="Q10" s="248"/>
      <c r="R10" s="248"/>
      <c r="S10" s="248"/>
      <c r="T10" s="248"/>
      <c r="U10" s="373"/>
      <c r="V10" s="298"/>
      <c r="Z10" s="383"/>
      <c r="AA10" s="383"/>
      <c r="AB10" s="383"/>
      <c r="AC10" s="383"/>
      <c r="AD10" s="383"/>
      <c r="AE10" s="383"/>
      <c r="AF10" s="383"/>
      <c r="AG10" s="383"/>
      <c r="AH10" s="374"/>
      <c r="AI10" s="374" t="s">
        <v>34</v>
      </c>
      <c r="AJ10" s="374"/>
      <c r="AK10" s="374"/>
      <c r="AL10" s="397">
        <f>DAY(EOMONTH(DATE(AH1,AL1,1),0))</f>
        <v>28</v>
      </c>
      <c r="AM10" s="397"/>
      <c r="AN10" s="385" t="s">
        <v>28</v>
      </c>
      <c r="AO10" s="383"/>
      <c r="AP10" s="229"/>
      <c r="AQ10" s="390"/>
      <c r="AR10" s="393"/>
      <c r="AS10" s="393"/>
      <c r="AT10" s="383"/>
      <c r="AU10" s="383"/>
      <c r="BH10" s="383"/>
      <c r="BI10" s="398"/>
      <c r="BJ10" s="294"/>
      <c r="BK10" s="294"/>
      <c r="BL10" s="294"/>
    </row>
    <row r="11" spans="1:64" ht="34.5" customHeight="1">
      <c r="C11" s="249"/>
      <c r="D11" s="249"/>
      <c r="G11" s="232"/>
      <c r="V11" s="249"/>
      <c r="AM11" s="249"/>
      <c r="BF11" s="444"/>
      <c r="BG11" s="444"/>
      <c r="BH11" s="444"/>
    </row>
    <row r="12" spans="1:64" ht="20.25" customHeight="1">
      <c r="B12" s="239" t="s">
        <v>80</v>
      </c>
      <c r="C12" s="250" t="s">
        <v>145</v>
      </c>
      <c r="D12" s="262"/>
      <c r="E12" s="275" t="s">
        <v>146</v>
      </c>
      <c r="F12" s="262"/>
      <c r="G12" s="275" t="s">
        <v>36</v>
      </c>
      <c r="H12" s="250"/>
      <c r="I12" s="250"/>
      <c r="J12" s="250"/>
      <c r="K12" s="262"/>
      <c r="L12" s="275" t="s">
        <v>147</v>
      </c>
      <c r="M12" s="250"/>
      <c r="N12" s="250"/>
      <c r="O12" s="320"/>
      <c r="P12" s="250"/>
      <c r="Q12" s="250"/>
      <c r="R12" s="250"/>
      <c r="S12" s="352" t="s">
        <v>148</v>
      </c>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406" t="str">
        <f>IF(BC3="計画","(9)1～4週目の勤務時間数合計","(9)1か月の勤務時間数合計")</f>
        <v>(9)1か月の勤務時間数合計</v>
      </c>
      <c r="AY12" s="413"/>
      <c r="AZ12" s="406" t="s">
        <v>150</v>
      </c>
      <c r="BA12" s="413"/>
      <c r="BB12" s="426" t="s">
        <v>149</v>
      </c>
      <c r="BC12" s="426"/>
      <c r="BD12" s="426"/>
      <c r="BE12" s="426"/>
      <c r="BF12" s="426"/>
      <c r="BG12" s="426"/>
    </row>
    <row r="13" spans="1:64" ht="20.25" customHeight="1">
      <c r="B13" s="240"/>
      <c r="C13" s="251"/>
      <c r="D13" s="263"/>
      <c r="E13" s="276"/>
      <c r="F13" s="263"/>
      <c r="G13" s="276"/>
      <c r="H13" s="251"/>
      <c r="I13" s="251"/>
      <c r="J13" s="251"/>
      <c r="K13" s="263"/>
      <c r="L13" s="276"/>
      <c r="M13" s="251"/>
      <c r="N13" s="251"/>
      <c r="O13" s="321"/>
      <c r="P13" s="251"/>
      <c r="Q13" s="251"/>
      <c r="R13" s="251"/>
      <c r="S13" s="353" t="s">
        <v>3</v>
      </c>
      <c r="T13" s="364"/>
      <c r="U13" s="364"/>
      <c r="V13" s="364"/>
      <c r="W13" s="364"/>
      <c r="X13" s="364"/>
      <c r="Y13" s="376"/>
      <c r="Z13" s="353" t="s">
        <v>24</v>
      </c>
      <c r="AA13" s="364"/>
      <c r="AB13" s="364"/>
      <c r="AC13" s="364"/>
      <c r="AD13" s="364"/>
      <c r="AE13" s="364"/>
      <c r="AF13" s="376"/>
      <c r="AG13" s="353" t="s">
        <v>26</v>
      </c>
      <c r="AH13" s="364"/>
      <c r="AI13" s="364"/>
      <c r="AJ13" s="364"/>
      <c r="AK13" s="364"/>
      <c r="AL13" s="364"/>
      <c r="AM13" s="376"/>
      <c r="AN13" s="353" t="s">
        <v>20</v>
      </c>
      <c r="AO13" s="364"/>
      <c r="AP13" s="364"/>
      <c r="AQ13" s="364"/>
      <c r="AR13" s="364"/>
      <c r="AS13" s="364"/>
      <c r="AT13" s="376"/>
      <c r="AU13" s="353" t="s">
        <v>31</v>
      </c>
      <c r="AV13" s="364"/>
      <c r="AW13" s="376"/>
      <c r="AX13" s="407"/>
      <c r="AY13" s="414"/>
      <c r="AZ13" s="407"/>
      <c r="BA13" s="414"/>
      <c r="BB13" s="426"/>
      <c r="BC13" s="426"/>
      <c r="BD13" s="426"/>
      <c r="BE13" s="426"/>
      <c r="BF13" s="426"/>
      <c r="BG13" s="426"/>
    </row>
    <row r="14" spans="1:64" ht="20.25" customHeight="1">
      <c r="B14" s="240"/>
      <c r="C14" s="251"/>
      <c r="D14" s="263"/>
      <c r="E14" s="276"/>
      <c r="F14" s="263"/>
      <c r="G14" s="276"/>
      <c r="H14" s="251"/>
      <c r="I14" s="251"/>
      <c r="J14" s="251"/>
      <c r="K14" s="263"/>
      <c r="L14" s="276"/>
      <c r="M14" s="251"/>
      <c r="N14" s="251"/>
      <c r="O14" s="321"/>
      <c r="P14" s="251"/>
      <c r="Q14" s="251"/>
      <c r="R14" s="251"/>
      <c r="S14" s="354">
        <f>DAY(DATE($AH$1,$AL$1,1))</f>
        <v>1</v>
      </c>
      <c r="T14" s="271">
        <f>DAY(DATE($AH$1,$AL$1,2))</f>
        <v>2</v>
      </c>
      <c r="U14" s="271">
        <f>DAY(DATE($AH$1,$AL$1,3))</f>
        <v>3</v>
      </c>
      <c r="V14" s="271">
        <f>DAY(DATE($AH$1,$AL$1,4))</f>
        <v>4</v>
      </c>
      <c r="W14" s="271">
        <f>DAY(DATE($AH$1,$AL$1,5))</f>
        <v>5</v>
      </c>
      <c r="X14" s="271">
        <f>DAY(DATE($AH$1,$AL$1,6))</f>
        <v>6</v>
      </c>
      <c r="Y14" s="377">
        <f>DAY(DATE($AH$1,$AL$1,7))</f>
        <v>7</v>
      </c>
      <c r="Z14" s="354">
        <f>DAY(DATE($AH$1,$AL$1,8))</f>
        <v>8</v>
      </c>
      <c r="AA14" s="271">
        <f>DAY(DATE($AH$1,$AL$1,9))</f>
        <v>9</v>
      </c>
      <c r="AB14" s="271">
        <f>DAY(DATE($AH$1,$AL$1,10))</f>
        <v>10</v>
      </c>
      <c r="AC14" s="271">
        <f>DAY(DATE($AH$1,$AL$1,11))</f>
        <v>11</v>
      </c>
      <c r="AD14" s="271">
        <f>DAY(DATE($AH$1,$AL$1,12))</f>
        <v>12</v>
      </c>
      <c r="AE14" s="271">
        <f>DAY(DATE($AH$1,$AL$1,13))</f>
        <v>13</v>
      </c>
      <c r="AF14" s="377">
        <f>DAY(DATE($AH$1,$AL$1,14))</f>
        <v>14</v>
      </c>
      <c r="AG14" s="354">
        <f>DAY(DATE($AH$1,$AL$1,15))</f>
        <v>15</v>
      </c>
      <c r="AH14" s="271">
        <f>DAY(DATE($AH$1,$AL$1,16))</f>
        <v>16</v>
      </c>
      <c r="AI14" s="271">
        <f>DAY(DATE($AH$1,$AL$1,17))</f>
        <v>17</v>
      </c>
      <c r="AJ14" s="271">
        <f>DAY(DATE($AH$1,$AL$1,18))</f>
        <v>18</v>
      </c>
      <c r="AK14" s="271">
        <f>DAY(DATE($AH$1,$AL$1,19))</f>
        <v>19</v>
      </c>
      <c r="AL14" s="271">
        <f>DAY(DATE($AH$1,$AL$1,20))</f>
        <v>20</v>
      </c>
      <c r="AM14" s="377">
        <f>DAY(DATE($AH$1,$AL$1,21))</f>
        <v>21</v>
      </c>
      <c r="AN14" s="354">
        <f>DAY(DATE($AH$1,$AL$1,22))</f>
        <v>22</v>
      </c>
      <c r="AO14" s="271">
        <f>DAY(DATE($AH$1,$AL$1,23))</f>
        <v>23</v>
      </c>
      <c r="AP14" s="271">
        <f>DAY(DATE($AH$1,$AL$1,24))</f>
        <v>24</v>
      </c>
      <c r="AQ14" s="271">
        <f>DAY(DATE($AH$1,$AL$1,25))</f>
        <v>25</v>
      </c>
      <c r="AR14" s="271">
        <f>DAY(DATE($AH$1,$AL$1,26))</f>
        <v>26</v>
      </c>
      <c r="AS14" s="271">
        <f>DAY(DATE($AH$1,$AL$1,27))</f>
        <v>27</v>
      </c>
      <c r="AT14" s="377">
        <f>DAY(DATE($AH$1,$AL$1,28))</f>
        <v>28</v>
      </c>
      <c r="AU14" s="354" t="str">
        <f>IF(BC3="実績",IF(DAY(DATE($AH$1,$AL$1,29))=29,29,""),"")</f>
        <v/>
      </c>
      <c r="AV14" s="271" t="str">
        <f>IF(BC3="実績",IF(DAY(DATE($AH$1,$AL$1,30))=30,30,""),"")</f>
        <v/>
      </c>
      <c r="AW14" s="377" t="str">
        <f>IF(BC3="実績",IF(DAY(DATE($AH$1,$AL$1,31))=31,31,""),"")</f>
        <v/>
      </c>
      <c r="AX14" s="407"/>
      <c r="AY14" s="414"/>
      <c r="AZ14" s="407"/>
      <c r="BA14" s="414"/>
      <c r="BB14" s="426"/>
      <c r="BC14" s="426"/>
      <c r="BD14" s="426"/>
      <c r="BE14" s="426"/>
      <c r="BF14" s="426"/>
      <c r="BG14" s="426"/>
    </row>
    <row r="15" spans="1:64" ht="20.25" hidden="1" customHeight="1">
      <c r="B15" s="240"/>
      <c r="C15" s="251"/>
      <c r="D15" s="263"/>
      <c r="E15" s="276"/>
      <c r="F15" s="263"/>
      <c r="G15" s="276"/>
      <c r="H15" s="251"/>
      <c r="I15" s="251"/>
      <c r="J15" s="251"/>
      <c r="K15" s="263"/>
      <c r="L15" s="276"/>
      <c r="M15" s="251"/>
      <c r="N15" s="251"/>
      <c r="O15" s="321"/>
      <c r="P15" s="251"/>
      <c r="Q15" s="251"/>
      <c r="R15" s="251"/>
      <c r="S15" s="354">
        <f>WEEKDAY(DATE($AH$1,$AL$1,1))</f>
        <v>1</v>
      </c>
      <c r="T15" s="271">
        <f>WEEKDAY(DATE($AH$1,$AL$1,2))</f>
        <v>2</v>
      </c>
      <c r="U15" s="271">
        <f>WEEKDAY(DATE($AH$1,$AL$1,3))</f>
        <v>3</v>
      </c>
      <c r="V15" s="271">
        <f>WEEKDAY(DATE($AH$1,$AL$1,4))</f>
        <v>4</v>
      </c>
      <c r="W15" s="271">
        <f>WEEKDAY(DATE($AH$1,$AL$1,5))</f>
        <v>5</v>
      </c>
      <c r="X15" s="271">
        <f>WEEKDAY(DATE($AH$1,$AL$1,6))</f>
        <v>6</v>
      </c>
      <c r="Y15" s="377">
        <f>WEEKDAY(DATE($AH$1,$AL$1,7))</f>
        <v>7</v>
      </c>
      <c r="Z15" s="354">
        <f>WEEKDAY(DATE($AH$1,$AL$1,8))</f>
        <v>1</v>
      </c>
      <c r="AA15" s="271">
        <f>WEEKDAY(DATE($AH$1,$AL$1,9))</f>
        <v>2</v>
      </c>
      <c r="AB15" s="271">
        <f>WEEKDAY(DATE($AH$1,$AL$1,10))</f>
        <v>3</v>
      </c>
      <c r="AC15" s="271">
        <f>WEEKDAY(DATE($AH$1,$AL$1,11))</f>
        <v>4</v>
      </c>
      <c r="AD15" s="271">
        <f>WEEKDAY(DATE($AH$1,$AL$1,12))</f>
        <v>5</v>
      </c>
      <c r="AE15" s="271">
        <f>WEEKDAY(DATE($AH$1,$AL$1,13))</f>
        <v>6</v>
      </c>
      <c r="AF15" s="377">
        <f>WEEKDAY(DATE($AH$1,$AL$1,14))</f>
        <v>7</v>
      </c>
      <c r="AG15" s="354">
        <f>WEEKDAY(DATE($AH$1,$AL$1,15))</f>
        <v>1</v>
      </c>
      <c r="AH15" s="271">
        <f>WEEKDAY(DATE($AH$1,$AL$1,16))</f>
        <v>2</v>
      </c>
      <c r="AI15" s="271">
        <f>WEEKDAY(DATE($AH$1,$AL$1,17))</f>
        <v>3</v>
      </c>
      <c r="AJ15" s="271">
        <f>WEEKDAY(DATE($AH$1,$AL$1,18))</f>
        <v>4</v>
      </c>
      <c r="AK15" s="271">
        <f>WEEKDAY(DATE($AH$1,$AL$1,19))</f>
        <v>5</v>
      </c>
      <c r="AL15" s="271">
        <f>WEEKDAY(DATE($AH$1,$AL$1,20))</f>
        <v>6</v>
      </c>
      <c r="AM15" s="377">
        <f>WEEKDAY(DATE($AH$1,$AL$1,21))</f>
        <v>7</v>
      </c>
      <c r="AN15" s="354">
        <f>WEEKDAY(DATE($AH$1,$AL$1,22))</f>
        <v>1</v>
      </c>
      <c r="AO15" s="271">
        <f>WEEKDAY(DATE($AH$1,$AL$1,23))</f>
        <v>2</v>
      </c>
      <c r="AP15" s="271">
        <f>WEEKDAY(DATE($AH$1,$AL$1,24))</f>
        <v>3</v>
      </c>
      <c r="AQ15" s="271">
        <f>WEEKDAY(DATE($AH$1,$AL$1,25))</f>
        <v>4</v>
      </c>
      <c r="AR15" s="271">
        <f>WEEKDAY(DATE($AH$1,$AL$1,26))</f>
        <v>5</v>
      </c>
      <c r="AS15" s="271">
        <f>WEEKDAY(DATE($AH$1,$AL$1,27))</f>
        <v>6</v>
      </c>
      <c r="AT15" s="377">
        <f>WEEKDAY(DATE($AH$1,$AL$1,28))</f>
        <v>7</v>
      </c>
      <c r="AU15" s="354">
        <f>IF(AU14=29,WEEKDAY(DATE($AH$1,$AL$1,29)),0)</f>
        <v>0</v>
      </c>
      <c r="AV15" s="271">
        <f>IF(AV14=30,WEEKDAY(DATE($AH$1,$AL$1,30)),0)</f>
        <v>0</v>
      </c>
      <c r="AW15" s="377">
        <f>IF(AW14=31,WEEKDAY(DATE($AH$1,$AL$1,31)),0)</f>
        <v>0</v>
      </c>
      <c r="AX15" s="408"/>
      <c r="AY15" s="415"/>
      <c r="AZ15" s="408"/>
      <c r="BA15" s="415"/>
      <c r="BB15" s="427"/>
      <c r="BC15" s="427"/>
      <c r="BD15" s="427"/>
      <c r="BE15" s="427"/>
      <c r="BF15" s="427"/>
      <c r="BG15" s="427"/>
    </row>
    <row r="16" spans="1:64" ht="20.25" customHeight="1">
      <c r="B16" s="241"/>
      <c r="C16" s="252"/>
      <c r="D16" s="264"/>
      <c r="E16" s="277"/>
      <c r="F16" s="264"/>
      <c r="G16" s="277"/>
      <c r="H16" s="252"/>
      <c r="I16" s="252"/>
      <c r="J16" s="252"/>
      <c r="K16" s="264"/>
      <c r="L16" s="277"/>
      <c r="M16" s="252"/>
      <c r="N16" s="252"/>
      <c r="O16" s="322"/>
      <c r="P16" s="252"/>
      <c r="Q16" s="252"/>
      <c r="R16" s="252"/>
      <c r="S16" s="355" t="str">
        <f t="shared" ref="S16:AT16" si="0">IF(S15=1,"日",IF(S15=2,"月",IF(S15=3,"火",IF(S15=4,"水",IF(S15=5,"木",IF(S15=6,"金","土"))))))</f>
        <v>日</v>
      </c>
      <c r="T16" s="365" t="str">
        <f t="shared" si="0"/>
        <v>月</v>
      </c>
      <c r="U16" s="365" t="str">
        <f t="shared" si="0"/>
        <v>火</v>
      </c>
      <c r="V16" s="365" t="str">
        <f t="shared" si="0"/>
        <v>水</v>
      </c>
      <c r="W16" s="365" t="str">
        <f t="shared" si="0"/>
        <v>木</v>
      </c>
      <c r="X16" s="365" t="str">
        <f t="shared" si="0"/>
        <v>金</v>
      </c>
      <c r="Y16" s="378" t="str">
        <f t="shared" si="0"/>
        <v>土</v>
      </c>
      <c r="Z16" s="355" t="str">
        <f t="shared" si="0"/>
        <v>日</v>
      </c>
      <c r="AA16" s="365" t="str">
        <f t="shared" si="0"/>
        <v>月</v>
      </c>
      <c r="AB16" s="365" t="str">
        <f t="shared" si="0"/>
        <v>火</v>
      </c>
      <c r="AC16" s="365" t="str">
        <f t="shared" si="0"/>
        <v>水</v>
      </c>
      <c r="AD16" s="365" t="str">
        <f t="shared" si="0"/>
        <v>木</v>
      </c>
      <c r="AE16" s="365" t="str">
        <f t="shared" si="0"/>
        <v>金</v>
      </c>
      <c r="AF16" s="378" t="str">
        <f t="shared" si="0"/>
        <v>土</v>
      </c>
      <c r="AG16" s="355" t="str">
        <f t="shared" si="0"/>
        <v>日</v>
      </c>
      <c r="AH16" s="365" t="str">
        <f t="shared" si="0"/>
        <v>月</v>
      </c>
      <c r="AI16" s="365" t="str">
        <f t="shared" si="0"/>
        <v>火</v>
      </c>
      <c r="AJ16" s="365" t="str">
        <f t="shared" si="0"/>
        <v>水</v>
      </c>
      <c r="AK16" s="365" t="str">
        <f t="shared" si="0"/>
        <v>木</v>
      </c>
      <c r="AL16" s="365" t="str">
        <f t="shared" si="0"/>
        <v>金</v>
      </c>
      <c r="AM16" s="378" t="str">
        <f t="shared" si="0"/>
        <v>土</v>
      </c>
      <c r="AN16" s="355" t="str">
        <f t="shared" si="0"/>
        <v>日</v>
      </c>
      <c r="AO16" s="365" t="str">
        <f t="shared" si="0"/>
        <v>月</v>
      </c>
      <c r="AP16" s="365" t="str">
        <f t="shared" si="0"/>
        <v>火</v>
      </c>
      <c r="AQ16" s="365" t="str">
        <f t="shared" si="0"/>
        <v>水</v>
      </c>
      <c r="AR16" s="365" t="str">
        <f t="shared" si="0"/>
        <v>木</v>
      </c>
      <c r="AS16" s="365" t="str">
        <f t="shared" si="0"/>
        <v>金</v>
      </c>
      <c r="AT16" s="378" t="str">
        <f t="shared" si="0"/>
        <v>土</v>
      </c>
      <c r="AU16" s="365" t="str">
        <f>IF(AU15=1,"日",IF(AU15=2,"月",IF(AU15=3,"火",IF(AU15=4,"水",IF(AU15=5,"木",IF(AU15=6,"金",IF(AU15=0,"","土")))))))</f>
        <v/>
      </c>
      <c r="AV16" s="365" t="str">
        <f>IF(AV15=1,"日",IF(AV15=2,"月",IF(AV15=3,"火",IF(AV15=4,"水",IF(AV15=5,"木",IF(AV15=6,"金",IF(AV15=0,"","土")))))))</f>
        <v/>
      </c>
      <c r="AW16" s="365" t="str">
        <f>IF(AW15=1,"日",IF(AW15=2,"月",IF(AW15=3,"火",IF(AW15=4,"水",IF(AW15=5,"木",IF(AW15=6,"金",IF(AW15=0,"","土")))))))</f>
        <v/>
      </c>
      <c r="AX16" s="355"/>
      <c r="AY16" s="378"/>
      <c r="AZ16" s="355"/>
      <c r="BA16" s="378"/>
      <c r="BB16" s="427"/>
      <c r="BC16" s="427"/>
      <c r="BD16" s="427"/>
      <c r="BE16" s="427"/>
      <c r="BF16" s="427"/>
      <c r="BG16" s="427"/>
    </row>
    <row r="17" spans="2:59" ht="20.25" customHeight="1">
      <c r="B17" s="242">
        <v>1</v>
      </c>
      <c r="C17" s="253"/>
      <c r="D17" s="265"/>
      <c r="E17" s="278"/>
      <c r="F17" s="285"/>
      <c r="G17" s="289"/>
      <c r="H17" s="291"/>
      <c r="I17" s="291"/>
      <c r="J17" s="291"/>
      <c r="K17" s="303"/>
      <c r="L17" s="307"/>
      <c r="M17" s="311"/>
      <c r="N17" s="311"/>
      <c r="O17" s="323"/>
      <c r="P17" s="328" t="s">
        <v>47</v>
      </c>
      <c r="Q17" s="337"/>
      <c r="R17" s="346"/>
      <c r="S17" s="356"/>
      <c r="T17" s="366"/>
      <c r="U17" s="366"/>
      <c r="V17" s="366"/>
      <c r="W17" s="366"/>
      <c r="X17" s="366"/>
      <c r="Y17" s="379"/>
      <c r="Z17" s="356"/>
      <c r="AA17" s="366"/>
      <c r="AB17" s="366"/>
      <c r="AC17" s="366"/>
      <c r="AD17" s="366"/>
      <c r="AE17" s="366"/>
      <c r="AF17" s="379"/>
      <c r="AG17" s="356"/>
      <c r="AH17" s="366"/>
      <c r="AI17" s="366"/>
      <c r="AJ17" s="366"/>
      <c r="AK17" s="366"/>
      <c r="AL17" s="366"/>
      <c r="AM17" s="379"/>
      <c r="AN17" s="356"/>
      <c r="AO17" s="366"/>
      <c r="AP17" s="366"/>
      <c r="AQ17" s="366"/>
      <c r="AR17" s="366"/>
      <c r="AS17" s="366"/>
      <c r="AT17" s="379"/>
      <c r="AU17" s="356"/>
      <c r="AV17" s="366"/>
      <c r="AW17" s="379"/>
      <c r="AX17" s="409">
        <f>IF($BC$3="計画",SUM(S18:AT18),IF($BC$3="実績",SUM(S18:AW18),""))</f>
        <v>0</v>
      </c>
      <c r="AY17" s="416"/>
      <c r="AZ17" s="419">
        <f>IF($BC$3="計画",AX17/4,IF($BC$3="実績",AX17/($AL$10/7),""))</f>
        <v>0</v>
      </c>
      <c r="BA17" s="422"/>
      <c r="BB17" s="428"/>
      <c r="BC17" s="437"/>
      <c r="BD17" s="437"/>
      <c r="BE17" s="437"/>
      <c r="BF17" s="437"/>
      <c r="BG17" s="445"/>
    </row>
    <row r="18" spans="2:59" ht="20.25" customHeight="1">
      <c r="B18" s="243"/>
      <c r="C18" s="254"/>
      <c r="D18" s="266"/>
      <c r="E18" s="279"/>
      <c r="F18" s="286"/>
      <c r="G18" s="290"/>
      <c r="H18" s="291"/>
      <c r="I18" s="291"/>
      <c r="J18" s="291"/>
      <c r="K18" s="303"/>
      <c r="L18" s="308"/>
      <c r="M18" s="312"/>
      <c r="N18" s="312"/>
      <c r="O18" s="324"/>
      <c r="P18" s="329" t="s">
        <v>81</v>
      </c>
      <c r="Q18" s="338"/>
      <c r="R18" s="347"/>
      <c r="S18" s="357" t="str">
        <f>IF(S17="","",VLOOKUP(S17,'シフト記号表（勤務時間帯）'!$C$4:$K$35,9,FALSE))</f>
        <v/>
      </c>
      <c r="T18" s="367" t="str">
        <f>IF(T17="","",VLOOKUP(T17,'シフト記号表（勤務時間帯）'!$C$4:$K$35,9,FALSE))</f>
        <v/>
      </c>
      <c r="U18" s="367" t="str">
        <f>IF(U17="","",VLOOKUP(U17,'シフト記号表（勤務時間帯）'!$C$4:$K$35,9,FALSE))</f>
        <v/>
      </c>
      <c r="V18" s="367" t="str">
        <f>IF(V17="","",VLOOKUP(V17,'シフト記号表（勤務時間帯）'!$C$4:$K$35,9,FALSE))</f>
        <v/>
      </c>
      <c r="W18" s="367" t="str">
        <f>IF(W17="","",VLOOKUP(W17,'シフト記号表（勤務時間帯）'!$C$4:$K$35,9,FALSE))</f>
        <v/>
      </c>
      <c r="X18" s="367" t="str">
        <f>IF(X17="","",VLOOKUP(X17,'シフト記号表（勤務時間帯）'!$C$4:$K$35,9,FALSE))</f>
        <v/>
      </c>
      <c r="Y18" s="380" t="str">
        <f>IF(Y17="","",VLOOKUP(Y17,'シフト記号表（勤務時間帯）'!$C$4:$K$35,9,FALSE))</f>
        <v/>
      </c>
      <c r="Z18" s="357" t="str">
        <f>IF(Z17="","",VLOOKUP(Z17,'シフト記号表（勤務時間帯）'!$C$4:$K$35,9,FALSE))</f>
        <v/>
      </c>
      <c r="AA18" s="367" t="str">
        <f>IF(AA17="","",VLOOKUP(AA17,'シフト記号表（勤務時間帯）'!$C$4:$K$35,9,FALSE))</f>
        <v/>
      </c>
      <c r="AB18" s="367" t="str">
        <f>IF(AB17="","",VLOOKUP(AB17,'シフト記号表（勤務時間帯）'!$C$4:$K$35,9,FALSE))</f>
        <v/>
      </c>
      <c r="AC18" s="367" t="str">
        <f>IF(AC17="","",VLOOKUP(AC17,'シフト記号表（勤務時間帯）'!$C$4:$K$35,9,FALSE))</f>
        <v/>
      </c>
      <c r="AD18" s="367" t="str">
        <f>IF(AD17="","",VLOOKUP(AD17,'シフト記号表（勤務時間帯）'!$C$4:$K$35,9,FALSE))</f>
        <v/>
      </c>
      <c r="AE18" s="367" t="str">
        <f>IF(AE17="","",VLOOKUP(AE17,'シフト記号表（勤務時間帯）'!$C$4:$K$35,9,FALSE))</f>
        <v/>
      </c>
      <c r="AF18" s="380" t="str">
        <f>IF(AF17="","",VLOOKUP(AF17,'シフト記号表（勤務時間帯）'!$C$4:$K$35,9,FALSE))</f>
        <v/>
      </c>
      <c r="AG18" s="357" t="str">
        <f>IF(AG17="","",VLOOKUP(AG17,'シフト記号表（勤務時間帯）'!$C$4:$K$35,9,FALSE))</f>
        <v/>
      </c>
      <c r="AH18" s="367" t="str">
        <f>IF(AH17="","",VLOOKUP(AH17,'シフト記号表（勤務時間帯）'!$C$4:$K$35,9,FALSE))</f>
        <v/>
      </c>
      <c r="AI18" s="367" t="str">
        <f>IF(AI17="","",VLOOKUP(AI17,'シフト記号表（勤務時間帯）'!$C$4:$K$35,9,FALSE))</f>
        <v/>
      </c>
      <c r="AJ18" s="367" t="str">
        <f>IF(AJ17="","",VLOOKUP(AJ17,'シフト記号表（勤務時間帯）'!$C$4:$K$35,9,FALSE))</f>
        <v/>
      </c>
      <c r="AK18" s="367" t="str">
        <f>IF(AK17="","",VLOOKUP(AK17,'シフト記号表（勤務時間帯）'!$C$4:$K$35,9,FALSE))</f>
        <v/>
      </c>
      <c r="AL18" s="367" t="str">
        <f>IF(AL17="","",VLOOKUP(AL17,'シフト記号表（勤務時間帯）'!$C$4:$K$35,9,FALSE))</f>
        <v/>
      </c>
      <c r="AM18" s="380" t="str">
        <f>IF(AM17="","",VLOOKUP(AM17,'シフト記号表（勤務時間帯）'!$C$4:$K$35,9,FALSE))</f>
        <v/>
      </c>
      <c r="AN18" s="357" t="str">
        <f>IF(AN17="","",VLOOKUP(AN17,'シフト記号表（勤務時間帯）'!$C$4:$K$35,9,FALSE))</f>
        <v/>
      </c>
      <c r="AO18" s="367" t="str">
        <f>IF(AO17="","",VLOOKUP(AO17,'シフト記号表（勤務時間帯）'!$C$4:$K$35,9,FALSE))</f>
        <v/>
      </c>
      <c r="AP18" s="367" t="str">
        <f>IF(AP17="","",VLOOKUP(AP17,'シフト記号表（勤務時間帯）'!$C$4:$K$35,9,FALSE))</f>
        <v/>
      </c>
      <c r="AQ18" s="367" t="str">
        <f>IF(AQ17="","",VLOOKUP(AQ17,'シフト記号表（勤務時間帯）'!$C$4:$K$35,9,FALSE))</f>
        <v/>
      </c>
      <c r="AR18" s="367" t="str">
        <f>IF(AR17="","",VLOOKUP(AR17,'シフト記号表（勤務時間帯）'!$C$4:$K$35,9,FALSE))</f>
        <v/>
      </c>
      <c r="AS18" s="367" t="str">
        <f>IF(AS17="","",VLOOKUP(AS17,'シフト記号表（勤務時間帯）'!$C$4:$K$35,9,FALSE))</f>
        <v/>
      </c>
      <c r="AT18" s="380" t="str">
        <f>IF(AT17="","",VLOOKUP(AT17,'シフト記号表（勤務時間帯）'!$C$4:$K$35,9,FALSE))</f>
        <v/>
      </c>
      <c r="AU18" s="357" t="str">
        <f>IF(AU17="","",VLOOKUP(AU17,'シフト記号表（勤務時間帯）'!$C$4:$K$35,9,FALSE))</f>
        <v/>
      </c>
      <c r="AV18" s="367" t="str">
        <f>IF(AV17="","",VLOOKUP(AV17,'シフト記号表（勤務時間帯）'!$C$4:$K$35,9,FALSE))</f>
        <v/>
      </c>
      <c r="AW18" s="380" t="str">
        <f>IF(AW17="","",VLOOKUP(AW17,'シフト記号表（勤務時間帯）'!$C$4:$K$35,9,FALSE))</f>
        <v/>
      </c>
      <c r="AX18" s="410"/>
      <c r="AY18" s="417"/>
      <c r="AZ18" s="420"/>
      <c r="BA18" s="423"/>
      <c r="BB18" s="429"/>
      <c r="BC18" s="438"/>
      <c r="BD18" s="438"/>
      <c r="BE18" s="438"/>
      <c r="BF18" s="438"/>
      <c r="BG18" s="446"/>
    </row>
    <row r="19" spans="2:59" ht="20.25" customHeight="1">
      <c r="B19" s="243">
        <f>B17+1</f>
        <v>2</v>
      </c>
      <c r="C19" s="255"/>
      <c r="D19" s="266"/>
      <c r="E19" s="280"/>
      <c r="F19" s="287"/>
      <c r="G19" s="289"/>
      <c r="H19" s="291"/>
      <c r="I19" s="291"/>
      <c r="J19" s="291"/>
      <c r="K19" s="303"/>
      <c r="L19" s="309"/>
      <c r="M19" s="313"/>
      <c r="N19" s="313"/>
      <c r="O19" s="325"/>
      <c r="P19" s="330" t="s">
        <v>47</v>
      </c>
      <c r="Q19" s="339"/>
      <c r="R19" s="348"/>
      <c r="S19" s="358"/>
      <c r="T19" s="368"/>
      <c r="U19" s="368"/>
      <c r="V19" s="368"/>
      <c r="W19" s="368"/>
      <c r="X19" s="368"/>
      <c r="Y19" s="381"/>
      <c r="Z19" s="358"/>
      <c r="AA19" s="368"/>
      <c r="AB19" s="368"/>
      <c r="AC19" s="368"/>
      <c r="AD19" s="368"/>
      <c r="AE19" s="368"/>
      <c r="AF19" s="381"/>
      <c r="AG19" s="358"/>
      <c r="AH19" s="368"/>
      <c r="AI19" s="368"/>
      <c r="AJ19" s="368"/>
      <c r="AK19" s="368"/>
      <c r="AL19" s="368"/>
      <c r="AM19" s="381"/>
      <c r="AN19" s="358"/>
      <c r="AO19" s="368"/>
      <c r="AP19" s="368"/>
      <c r="AQ19" s="368"/>
      <c r="AR19" s="368"/>
      <c r="AS19" s="368"/>
      <c r="AT19" s="381"/>
      <c r="AU19" s="358"/>
      <c r="AV19" s="368"/>
      <c r="AW19" s="381"/>
      <c r="AX19" s="410">
        <f>IF($BC$3="計画",SUM(S20:AT20),IF($BC$3="実績",SUM(S20:AW20),""))</f>
        <v>0</v>
      </c>
      <c r="AY19" s="417"/>
      <c r="AZ19" s="420">
        <f>IF($BC$3="計画",AX19/4,IF($BC$3="実績",AX19/($AL$10/7),""))</f>
        <v>0</v>
      </c>
      <c r="BA19" s="423"/>
      <c r="BB19" s="430"/>
      <c r="BC19" s="439"/>
      <c r="BD19" s="439"/>
      <c r="BE19" s="439"/>
      <c r="BF19" s="439"/>
      <c r="BG19" s="447"/>
    </row>
    <row r="20" spans="2:59" ht="20.25" customHeight="1">
      <c r="B20" s="243"/>
      <c r="C20" s="254"/>
      <c r="D20" s="266"/>
      <c r="E20" s="279"/>
      <c r="F20" s="286"/>
      <c r="G20" s="290"/>
      <c r="H20" s="291"/>
      <c r="I20" s="291"/>
      <c r="J20" s="291"/>
      <c r="K20" s="303"/>
      <c r="L20" s="308"/>
      <c r="M20" s="312"/>
      <c r="N20" s="312"/>
      <c r="O20" s="324"/>
      <c r="P20" s="329" t="s">
        <v>81</v>
      </c>
      <c r="Q20" s="338"/>
      <c r="R20" s="347"/>
      <c r="S20" s="357" t="str">
        <f>IF(S19="","",VLOOKUP(S19,'シフト記号表（勤務時間帯）'!$C$4:$K$35,9,FALSE))</f>
        <v/>
      </c>
      <c r="T20" s="367" t="str">
        <f>IF(T19="","",VLOOKUP(T19,'シフト記号表（勤務時間帯）'!$C$4:$K$35,9,FALSE))</f>
        <v/>
      </c>
      <c r="U20" s="367" t="str">
        <f>IF(U19="","",VLOOKUP(U19,'シフト記号表（勤務時間帯）'!$C$4:$K$35,9,FALSE))</f>
        <v/>
      </c>
      <c r="V20" s="367" t="str">
        <f>IF(V19="","",VLOOKUP(V19,'シフト記号表（勤務時間帯）'!$C$4:$K$35,9,FALSE))</f>
        <v/>
      </c>
      <c r="W20" s="367" t="str">
        <f>IF(W19="","",VLOOKUP(W19,'シフト記号表（勤務時間帯）'!$C$4:$K$35,9,FALSE))</f>
        <v/>
      </c>
      <c r="X20" s="367" t="str">
        <f>IF(X19="","",VLOOKUP(X19,'シフト記号表（勤務時間帯）'!$C$4:$K$35,9,FALSE))</f>
        <v/>
      </c>
      <c r="Y20" s="380" t="str">
        <f>IF(Y19="","",VLOOKUP(Y19,'シフト記号表（勤務時間帯）'!$C$4:$K$35,9,FALSE))</f>
        <v/>
      </c>
      <c r="Z20" s="357" t="str">
        <f>IF(Z19="","",VLOOKUP(Z19,'シフト記号表（勤務時間帯）'!$C$4:$K$35,9,FALSE))</f>
        <v/>
      </c>
      <c r="AA20" s="367" t="str">
        <f>IF(AA19="","",VLOOKUP(AA19,'シフト記号表（勤務時間帯）'!$C$4:$K$35,9,FALSE))</f>
        <v/>
      </c>
      <c r="AB20" s="367" t="str">
        <f>IF(AB19="","",VLOOKUP(AB19,'シフト記号表（勤務時間帯）'!$C$4:$K$35,9,FALSE))</f>
        <v/>
      </c>
      <c r="AC20" s="367" t="str">
        <f>IF(AC19="","",VLOOKUP(AC19,'シフト記号表（勤務時間帯）'!$C$4:$K$35,9,FALSE))</f>
        <v/>
      </c>
      <c r="AD20" s="367" t="str">
        <f>IF(AD19="","",VLOOKUP(AD19,'シフト記号表（勤務時間帯）'!$C$4:$K$35,9,FALSE))</f>
        <v/>
      </c>
      <c r="AE20" s="367" t="str">
        <f>IF(AE19="","",VLOOKUP(AE19,'シフト記号表（勤務時間帯）'!$C$4:$K$35,9,FALSE))</f>
        <v/>
      </c>
      <c r="AF20" s="380" t="str">
        <f>IF(AF19="","",VLOOKUP(AF19,'シフト記号表（勤務時間帯）'!$C$4:$K$35,9,FALSE))</f>
        <v/>
      </c>
      <c r="AG20" s="357" t="str">
        <f>IF(AG19="","",VLOOKUP(AG19,'シフト記号表（勤務時間帯）'!$C$4:$K$35,9,FALSE))</f>
        <v/>
      </c>
      <c r="AH20" s="367" t="str">
        <f>IF(AH19="","",VLOOKUP(AH19,'シフト記号表（勤務時間帯）'!$C$4:$K$35,9,FALSE))</f>
        <v/>
      </c>
      <c r="AI20" s="367" t="str">
        <f>IF(AI19="","",VLOOKUP(AI19,'シフト記号表（勤務時間帯）'!$C$4:$K$35,9,FALSE))</f>
        <v/>
      </c>
      <c r="AJ20" s="367" t="str">
        <f>IF(AJ19="","",VLOOKUP(AJ19,'シフト記号表（勤務時間帯）'!$C$4:$K$35,9,FALSE))</f>
        <v/>
      </c>
      <c r="AK20" s="367" t="str">
        <f>IF(AK19="","",VLOOKUP(AK19,'シフト記号表（勤務時間帯）'!$C$4:$K$35,9,FALSE))</f>
        <v/>
      </c>
      <c r="AL20" s="367" t="str">
        <f>IF(AL19="","",VLOOKUP(AL19,'シフト記号表（勤務時間帯）'!$C$4:$K$35,9,FALSE))</f>
        <v/>
      </c>
      <c r="AM20" s="380" t="str">
        <f>IF(AM19="","",VLOOKUP(AM19,'シフト記号表（勤務時間帯）'!$C$4:$K$35,9,FALSE))</f>
        <v/>
      </c>
      <c r="AN20" s="357" t="str">
        <f>IF(AN19="","",VLOOKUP(AN19,'シフト記号表（勤務時間帯）'!$C$4:$K$35,9,FALSE))</f>
        <v/>
      </c>
      <c r="AO20" s="367" t="str">
        <f>IF(AO19="","",VLOOKUP(AO19,'シフト記号表（勤務時間帯）'!$C$4:$K$35,9,FALSE))</f>
        <v/>
      </c>
      <c r="AP20" s="367" t="str">
        <f>IF(AP19="","",VLOOKUP(AP19,'シフト記号表（勤務時間帯）'!$C$4:$K$35,9,FALSE))</f>
        <v/>
      </c>
      <c r="AQ20" s="367" t="str">
        <f>IF(AQ19="","",VLOOKUP(AQ19,'シフト記号表（勤務時間帯）'!$C$4:$K$35,9,FALSE))</f>
        <v/>
      </c>
      <c r="AR20" s="367" t="str">
        <f>IF(AR19="","",VLOOKUP(AR19,'シフト記号表（勤務時間帯）'!$C$4:$K$35,9,FALSE))</f>
        <v/>
      </c>
      <c r="AS20" s="367" t="str">
        <f>IF(AS19="","",VLOOKUP(AS19,'シフト記号表（勤務時間帯）'!$C$4:$K$35,9,FALSE))</f>
        <v/>
      </c>
      <c r="AT20" s="380" t="str">
        <f>IF(AT19="","",VLOOKUP(AT19,'シフト記号表（勤務時間帯）'!$C$4:$K$35,9,FALSE))</f>
        <v/>
      </c>
      <c r="AU20" s="357" t="str">
        <f>IF(AU19="","",VLOOKUP(AU19,'シフト記号表（勤務時間帯）'!$C$4:$K$35,9,FALSE))</f>
        <v/>
      </c>
      <c r="AV20" s="367" t="str">
        <f>IF(AV19="","",VLOOKUP(AV19,'シフト記号表（勤務時間帯）'!$C$4:$K$35,9,FALSE))</f>
        <v/>
      </c>
      <c r="AW20" s="380" t="str">
        <f>IF(AW19="","",VLOOKUP(AW19,'シフト記号表（勤務時間帯）'!$C$4:$K$35,9,FALSE))</f>
        <v/>
      </c>
      <c r="AX20" s="410"/>
      <c r="AY20" s="417"/>
      <c r="AZ20" s="420"/>
      <c r="BA20" s="423"/>
      <c r="BB20" s="429"/>
      <c r="BC20" s="438"/>
      <c r="BD20" s="438"/>
      <c r="BE20" s="438"/>
      <c r="BF20" s="438"/>
      <c r="BG20" s="446"/>
    </row>
    <row r="21" spans="2:59" ht="20.25" customHeight="1">
      <c r="B21" s="243">
        <f>B19+1</f>
        <v>3</v>
      </c>
      <c r="C21" s="255"/>
      <c r="D21" s="266"/>
      <c r="E21" s="281"/>
      <c r="F21" s="266"/>
      <c r="G21" s="289"/>
      <c r="H21" s="291"/>
      <c r="I21" s="291"/>
      <c r="J21" s="291"/>
      <c r="K21" s="303"/>
      <c r="L21" s="310"/>
      <c r="M21" s="314"/>
      <c r="N21" s="314"/>
      <c r="O21" s="326"/>
      <c r="P21" s="330" t="s">
        <v>47</v>
      </c>
      <c r="Q21" s="339"/>
      <c r="R21" s="348"/>
      <c r="S21" s="358"/>
      <c r="T21" s="368"/>
      <c r="U21" s="368"/>
      <c r="V21" s="368"/>
      <c r="W21" s="368"/>
      <c r="X21" s="368"/>
      <c r="Y21" s="381"/>
      <c r="Z21" s="358"/>
      <c r="AA21" s="368"/>
      <c r="AB21" s="368"/>
      <c r="AC21" s="368"/>
      <c r="AD21" s="368"/>
      <c r="AE21" s="368"/>
      <c r="AF21" s="381"/>
      <c r="AG21" s="358"/>
      <c r="AH21" s="368"/>
      <c r="AI21" s="368"/>
      <c r="AJ21" s="368"/>
      <c r="AK21" s="368"/>
      <c r="AL21" s="368"/>
      <c r="AM21" s="381"/>
      <c r="AN21" s="358"/>
      <c r="AO21" s="368"/>
      <c r="AP21" s="368"/>
      <c r="AQ21" s="368"/>
      <c r="AR21" s="368"/>
      <c r="AS21" s="368"/>
      <c r="AT21" s="381"/>
      <c r="AU21" s="358"/>
      <c r="AV21" s="368"/>
      <c r="AW21" s="381"/>
      <c r="AX21" s="410">
        <f>IF($BC$3="計画",SUM(S22:AT22),IF($BC$3="実績",SUM(S22:AW22),""))</f>
        <v>0</v>
      </c>
      <c r="AY21" s="417"/>
      <c r="AZ21" s="420">
        <f>IF($BC$3="計画",AX21/4,IF($BC$3="実績",AX21/($AL$10/7),""))</f>
        <v>0</v>
      </c>
      <c r="BA21" s="423"/>
      <c r="BB21" s="430"/>
      <c r="BC21" s="439"/>
      <c r="BD21" s="439"/>
      <c r="BE21" s="439"/>
      <c r="BF21" s="439"/>
      <c r="BG21" s="447"/>
    </row>
    <row r="22" spans="2:59" ht="20.25" customHeight="1">
      <c r="B22" s="243"/>
      <c r="C22" s="254"/>
      <c r="D22" s="266"/>
      <c r="E22" s="282"/>
      <c r="F22" s="266"/>
      <c r="G22" s="290"/>
      <c r="H22" s="291"/>
      <c r="I22" s="291"/>
      <c r="J22" s="291"/>
      <c r="K22" s="303"/>
      <c r="L22" s="310"/>
      <c r="M22" s="314"/>
      <c r="N22" s="314"/>
      <c r="O22" s="326"/>
      <c r="P22" s="329" t="s">
        <v>81</v>
      </c>
      <c r="Q22" s="338"/>
      <c r="R22" s="347"/>
      <c r="S22" s="357" t="str">
        <f>IF(S21="","",VLOOKUP(S21,'シフト記号表（勤務時間帯）'!$C$4:$K$35,9,FALSE))</f>
        <v/>
      </c>
      <c r="T22" s="367" t="str">
        <f>IF(T21="","",VLOOKUP(T21,'シフト記号表（勤務時間帯）'!$C$4:$K$35,9,FALSE))</f>
        <v/>
      </c>
      <c r="U22" s="367" t="str">
        <f>IF(U21="","",VLOOKUP(U21,'シフト記号表（勤務時間帯）'!$C$4:$K$35,9,FALSE))</f>
        <v/>
      </c>
      <c r="V22" s="367" t="str">
        <f>IF(V21="","",VLOOKUP(V21,'シフト記号表（勤務時間帯）'!$C$4:$K$35,9,FALSE))</f>
        <v/>
      </c>
      <c r="W22" s="367" t="str">
        <f>IF(W21="","",VLOOKUP(W21,'シフト記号表（勤務時間帯）'!$C$4:$K$35,9,FALSE))</f>
        <v/>
      </c>
      <c r="X22" s="367" t="str">
        <f>IF(X21="","",VLOOKUP(X21,'シフト記号表（勤務時間帯）'!$C$4:$K$35,9,FALSE))</f>
        <v/>
      </c>
      <c r="Y22" s="380" t="str">
        <f>IF(Y21="","",VLOOKUP(Y21,'シフト記号表（勤務時間帯）'!$C$4:$K$35,9,FALSE))</f>
        <v/>
      </c>
      <c r="Z22" s="357" t="str">
        <f>IF(Z21="","",VLOOKUP(Z21,'シフト記号表（勤務時間帯）'!$C$4:$K$35,9,FALSE))</f>
        <v/>
      </c>
      <c r="AA22" s="367" t="str">
        <f>IF(AA21="","",VLOOKUP(AA21,'シフト記号表（勤務時間帯）'!$C$4:$K$35,9,FALSE))</f>
        <v/>
      </c>
      <c r="AB22" s="367" t="str">
        <f>IF(AB21="","",VLOOKUP(AB21,'シフト記号表（勤務時間帯）'!$C$4:$K$35,9,FALSE))</f>
        <v/>
      </c>
      <c r="AC22" s="367" t="str">
        <f>IF(AC21="","",VLOOKUP(AC21,'シフト記号表（勤務時間帯）'!$C$4:$K$35,9,FALSE))</f>
        <v/>
      </c>
      <c r="AD22" s="367" t="str">
        <f>IF(AD21="","",VLOOKUP(AD21,'シフト記号表（勤務時間帯）'!$C$4:$K$35,9,FALSE))</f>
        <v/>
      </c>
      <c r="AE22" s="367" t="str">
        <f>IF(AE21="","",VLOOKUP(AE21,'シフト記号表（勤務時間帯）'!$C$4:$K$35,9,FALSE))</f>
        <v/>
      </c>
      <c r="AF22" s="380" t="str">
        <f>IF(AF21="","",VLOOKUP(AF21,'シフト記号表（勤務時間帯）'!$C$4:$K$35,9,FALSE))</f>
        <v/>
      </c>
      <c r="AG22" s="357" t="str">
        <f>IF(AG21="","",VLOOKUP(AG21,'シフト記号表（勤務時間帯）'!$C$4:$K$35,9,FALSE))</f>
        <v/>
      </c>
      <c r="AH22" s="367" t="str">
        <f>IF(AH21="","",VLOOKUP(AH21,'シフト記号表（勤務時間帯）'!$C$4:$K$35,9,FALSE))</f>
        <v/>
      </c>
      <c r="AI22" s="367" t="str">
        <f>IF(AI21="","",VLOOKUP(AI21,'シフト記号表（勤務時間帯）'!$C$4:$K$35,9,FALSE))</f>
        <v/>
      </c>
      <c r="AJ22" s="367" t="str">
        <f>IF(AJ21="","",VLOOKUP(AJ21,'シフト記号表（勤務時間帯）'!$C$4:$K$35,9,FALSE))</f>
        <v/>
      </c>
      <c r="AK22" s="367" t="str">
        <f>IF(AK21="","",VLOOKUP(AK21,'シフト記号表（勤務時間帯）'!$C$4:$K$35,9,FALSE))</f>
        <v/>
      </c>
      <c r="AL22" s="367" t="str">
        <f>IF(AL21="","",VLOOKUP(AL21,'シフト記号表（勤務時間帯）'!$C$4:$K$35,9,FALSE))</f>
        <v/>
      </c>
      <c r="AM22" s="380" t="str">
        <f>IF(AM21="","",VLOOKUP(AM21,'シフト記号表（勤務時間帯）'!$C$4:$K$35,9,FALSE))</f>
        <v/>
      </c>
      <c r="AN22" s="357" t="str">
        <f>IF(AN21="","",VLOOKUP(AN21,'シフト記号表（勤務時間帯）'!$C$4:$K$35,9,FALSE))</f>
        <v/>
      </c>
      <c r="AO22" s="367" t="str">
        <f>IF(AO21="","",VLOOKUP(AO21,'シフト記号表（勤務時間帯）'!$C$4:$K$35,9,FALSE))</f>
        <v/>
      </c>
      <c r="AP22" s="367" t="str">
        <f>IF(AP21="","",VLOOKUP(AP21,'シフト記号表（勤務時間帯）'!$C$4:$K$35,9,FALSE))</f>
        <v/>
      </c>
      <c r="AQ22" s="367" t="str">
        <f>IF(AQ21="","",VLOOKUP(AQ21,'シフト記号表（勤務時間帯）'!$C$4:$K$35,9,FALSE))</f>
        <v/>
      </c>
      <c r="AR22" s="367" t="str">
        <f>IF(AR21="","",VLOOKUP(AR21,'シフト記号表（勤務時間帯）'!$C$4:$K$35,9,FALSE))</f>
        <v/>
      </c>
      <c r="AS22" s="367" t="str">
        <f>IF(AS21="","",VLOOKUP(AS21,'シフト記号表（勤務時間帯）'!$C$4:$K$35,9,FALSE))</f>
        <v/>
      </c>
      <c r="AT22" s="380" t="str">
        <f>IF(AT21="","",VLOOKUP(AT21,'シフト記号表（勤務時間帯）'!$C$4:$K$35,9,FALSE))</f>
        <v/>
      </c>
      <c r="AU22" s="357" t="str">
        <f>IF(AU21="","",VLOOKUP(AU21,'シフト記号表（勤務時間帯）'!$C$4:$K$35,9,FALSE))</f>
        <v/>
      </c>
      <c r="AV22" s="367" t="str">
        <f>IF(AV21="","",VLOOKUP(AV21,'シフト記号表（勤務時間帯）'!$C$4:$K$35,9,FALSE))</f>
        <v/>
      </c>
      <c r="AW22" s="380" t="str">
        <f>IF(AW21="","",VLOOKUP(AW21,'シフト記号表（勤務時間帯）'!$C$4:$K$35,9,FALSE))</f>
        <v/>
      </c>
      <c r="AX22" s="410"/>
      <c r="AY22" s="417"/>
      <c r="AZ22" s="420"/>
      <c r="BA22" s="423"/>
      <c r="BB22" s="429"/>
      <c r="BC22" s="438"/>
      <c r="BD22" s="438"/>
      <c r="BE22" s="438"/>
      <c r="BF22" s="438"/>
      <c r="BG22" s="446"/>
    </row>
    <row r="23" spans="2:59" ht="20.25" customHeight="1">
      <c r="B23" s="243">
        <f>B21+1</f>
        <v>4</v>
      </c>
      <c r="C23" s="255"/>
      <c r="D23" s="266"/>
      <c r="E23" s="281"/>
      <c r="F23" s="266"/>
      <c r="G23" s="289"/>
      <c r="H23" s="291"/>
      <c r="I23" s="291"/>
      <c r="J23" s="291"/>
      <c r="K23" s="303"/>
      <c r="L23" s="310"/>
      <c r="M23" s="314"/>
      <c r="N23" s="314"/>
      <c r="O23" s="326"/>
      <c r="P23" s="330" t="s">
        <v>47</v>
      </c>
      <c r="Q23" s="339"/>
      <c r="R23" s="348"/>
      <c r="S23" s="358"/>
      <c r="T23" s="368"/>
      <c r="U23" s="368"/>
      <c r="V23" s="368"/>
      <c r="W23" s="368"/>
      <c r="X23" s="368"/>
      <c r="Y23" s="381"/>
      <c r="Z23" s="358"/>
      <c r="AA23" s="368"/>
      <c r="AB23" s="368"/>
      <c r="AC23" s="368"/>
      <c r="AD23" s="368"/>
      <c r="AE23" s="368"/>
      <c r="AF23" s="381"/>
      <c r="AG23" s="358"/>
      <c r="AH23" s="368"/>
      <c r="AI23" s="368"/>
      <c r="AJ23" s="368"/>
      <c r="AK23" s="368"/>
      <c r="AL23" s="368"/>
      <c r="AM23" s="381"/>
      <c r="AN23" s="358"/>
      <c r="AO23" s="368"/>
      <c r="AP23" s="368"/>
      <c r="AQ23" s="368"/>
      <c r="AR23" s="368"/>
      <c r="AS23" s="368"/>
      <c r="AT23" s="381"/>
      <c r="AU23" s="358"/>
      <c r="AV23" s="368"/>
      <c r="AW23" s="381"/>
      <c r="AX23" s="410">
        <f>IF($BC$3="計画",SUM(S24:AT24),IF($BC$3="実績",SUM(S24:AW24),""))</f>
        <v>0</v>
      </c>
      <c r="AY23" s="417"/>
      <c r="AZ23" s="420">
        <f>IF($BC$3="計画",AX23/4,IF($BC$3="実績",AX23/($AL$10/7),""))</f>
        <v>0</v>
      </c>
      <c r="BA23" s="423"/>
      <c r="BB23" s="430"/>
      <c r="BC23" s="439"/>
      <c r="BD23" s="439"/>
      <c r="BE23" s="439"/>
      <c r="BF23" s="439"/>
      <c r="BG23" s="447"/>
    </row>
    <row r="24" spans="2:59" ht="20.25" customHeight="1">
      <c r="B24" s="243"/>
      <c r="C24" s="254"/>
      <c r="D24" s="266"/>
      <c r="E24" s="282"/>
      <c r="F24" s="266"/>
      <c r="G24" s="290"/>
      <c r="H24" s="291"/>
      <c r="I24" s="291"/>
      <c r="J24" s="291"/>
      <c r="K24" s="303"/>
      <c r="L24" s="310"/>
      <c r="M24" s="314"/>
      <c r="N24" s="314"/>
      <c r="O24" s="326"/>
      <c r="P24" s="329" t="s">
        <v>81</v>
      </c>
      <c r="Q24" s="338"/>
      <c r="R24" s="347"/>
      <c r="S24" s="357" t="str">
        <f>IF(S23="","",VLOOKUP(S23,'シフト記号表（勤務時間帯）'!$C$4:$K$35,9,FALSE))</f>
        <v/>
      </c>
      <c r="T24" s="367" t="str">
        <f>IF(T23="","",VLOOKUP(T23,'シフト記号表（勤務時間帯）'!$C$4:$K$35,9,FALSE))</f>
        <v/>
      </c>
      <c r="U24" s="367" t="str">
        <f>IF(U23="","",VLOOKUP(U23,'シフト記号表（勤務時間帯）'!$C$4:$K$35,9,FALSE))</f>
        <v/>
      </c>
      <c r="V24" s="367" t="str">
        <f>IF(V23="","",VLOOKUP(V23,'シフト記号表（勤務時間帯）'!$C$4:$K$35,9,FALSE))</f>
        <v/>
      </c>
      <c r="W24" s="367" t="str">
        <f>IF(W23="","",VLOOKUP(W23,'シフト記号表（勤務時間帯）'!$C$4:$K$35,9,FALSE))</f>
        <v/>
      </c>
      <c r="X24" s="367" t="str">
        <f>IF(X23="","",VLOOKUP(X23,'シフト記号表（勤務時間帯）'!$C$4:$K$35,9,FALSE))</f>
        <v/>
      </c>
      <c r="Y24" s="380" t="str">
        <f>IF(Y23="","",VLOOKUP(Y23,'シフト記号表（勤務時間帯）'!$C$4:$K$35,9,FALSE))</f>
        <v/>
      </c>
      <c r="Z24" s="357" t="str">
        <f>IF(Z23="","",VLOOKUP(Z23,'シフト記号表（勤務時間帯）'!$C$4:$K$35,9,FALSE))</f>
        <v/>
      </c>
      <c r="AA24" s="367" t="str">
        <f>IF(AA23="","",VLOOKUP(AA23,'シフト記号表（勤務時間帯）'!$C$4:$K$35,9,FALSE))</f>
        <v/>
      </c>
      <c r="AB24" s="367" t="str">
        <f>IF(AB23="","",VLOOKUP(AB23,'シフト記号表（勤務時間帯）'!$C$4:$K$35,9,FALSE))</f>
        <v/>
      </c>
      <c r="AC24" s="367" t="str">
        <f>IF(AC23="","",VLOOKUP(AC23,'シフト記号表（勤務時間帯）'!$C$4:$K$35,9,FALSE))</f>
        <v/>
      </c>
      <c r="AD24" s="367" t="str">
        <f>IF(AD23="","",VLOOKUP(AD23,'シフト記号表（勤務時間帯）'!$C$4:$K$35,9,FALSE))</f>
        <v/>
      </c>
      <c r="AE24" s="367" t="str">
        <f>IF(AE23="","",VLOOKUP(AE23,'シフト記号表（勤務時間帯）'!$C$4:$K$35,9,FALSE))</f>
        <v/>
      </c>
      <c r="AF24" s="380" t="str">
        <f>IF(AF23="","",VLOOKUP(AF23,'シフト記号表（勤務時間帯）'!$C$4:$K$35,9,FALSE))</f>
        <v/>
      </c>
      <c r="AG24" s="357" t="str">
        <f>IF(AG23="","",VLOOKUP(AG23,'シフト記号表（勤務時間帯）'!$C$4:$K$35,9,FALSE))</f>
        <v/>
      </c>
      <c r="AH24" s="367" t="str">
        <f>IF(AH23="","",VLOOKUP(AH23,'シフト記号表（勤務時間帯）'!$C$4:$K$35,9,FALSE))</f>
        <v/>
      </c>
      <c r="AI24" s="367" t="str">
        <f>IF(AI23="","",VLOOKUP(AI23,'シフト記号表（勤務時間帯）'!$C$4:$K$35,9,FALSE))</f>
        <v/>
      </c>
      <c r="AJ24" s="367" t="str">
        <f>IF(AJ23="","",VLOOKUP(AJ23,'シフト記号表（勤務時間帯）'!$C$4:$K$35,9,FALSE))</f>
        <v/>
      </c>
      <c r="AK24" s="367" t="str">
        <f>IF(AK23="","",VLOOKUP(AK23,'シフト記号表（勤務時間帯）'!$C$4:$K$35,9,FALSE))</f>
        <v/>
      </c>
      <c r="AL24" s="367" t="str">
        <f>IF(AL23="","",VLOOKUP(AL23,'シフト記号表（勤務時間帯）'!$C$4:$K$35,9,FALSE))</f>
        <v/>
      </c>
      <c r="AM24" s="380" t="str">
        <f>IF(AM23="","",VLOOKUP(AM23,'シフト記号表（勤務時間帯）'!$C$4:$K$35,9,FALSE))</f>
        <v/>
      </c>
      <c r="AN24" s="357" t="str">
        <f>IF(AN23="","",VLOOKUP(AN23,'シフト記号表（勤務時間帯）'!$C$4:$K$35,9,FALSE))</f>
        <v/>
      </c>
      <c r="AO24" s="367" t="str">
        <f>IF(AO23="","",VLOOKUP(AO23,'シフト記号表（勤務時間帯）'!$C$4:$K$35,9,FALSE))</f>
        <v/>
      </c>
      <c r="AP24" s="367" t="str">
        <f>IF(AP23="","",VLOOKUP(AP23,'シフト記号表（勤務時間帯）'!$C$4:$K$35,9,FALSE))</f>
        <v/>
      </c>
      <c r="AQ24" s="367" t="str">
        <f>IF(AQ23="","",VLOOKUP(AQ23,'シフト記号表（勤務時間帯）'!$C$4:$K$35,9,FALSE))</f>
        <v/>
      </c>
      <c r="AR24" s="367" t="str">
        <f>IF(AR23="","",VLOOKUP(AR23,'シフト記号表（勤務時間帯）'!$C$4:$K$35,9,FALSE))</f>
        <v/>
      </c>
      <c r="AS24" s="367" t="str">
        <f>IF(AS23="","",VLOOKUP(AS23,'シフト記号表（勤務時間帯）'!$C$4:$K$35,9,FALSE))</f>
        <v/>
      </c>
      <c r="AT24" s="380" t="str">
        <f>IF(AT23="","",VLOOKUP(AT23,'シフト記号表（勤務時間帯）'!$C$4:$K$35,9,FALSE))</f>
        <v/>
      </c>
      <c r="AU24" s="357" t="str">
        <f>IF(AU23="","",VLOOKUP(AU23,'シフト記号表（勤務時間帯）'!$C$4:$K$35,9,FALSE))</f>
        <v/>
      </c>
      <c r="AV24" s="367" t="str">
        <f>IF(AV23="","",VLOOKUP(AV23,'シフト記号表（勤務時間帯）'!$C$4:$K$35,9,FALSE))</f>
        <v/>
      </c>
      <c r="AW24" s="380" t="str">
        <f>IF(AW23="","",VLOOKUP(AW23,'シフト記号表（勤務時間帯）'!$C$4:$K$35,9,FALSE))</f>
        <v/>
      </c>
      <c r="AX24" s="410"/>
      <c r="AY24" s="417"/>
      <c r="AZ24" s="420"/>
      <c r="BA24" s="423"/>
      <c r="BB24" s="429"/>
      <c r="BC24" s="438"/>
      <c r="BD24" s="438"/>
      <c r="BE24" s="438"/>
      <c r="BF24" s="438"/>
      <c r="BG24" s="446"/>
    </row>
    <row r="25" spans="2:59" ht="20.25" customHeight="1">
      <c r="B25" s="243">
        <f>B23+1</f>
        <v>5</v>
      </c>
      <c r="C25" s="255"/>
      <c r="D25" s="266"/>
      <c r="E25" s="281"/>
      <c r="F25" s="266"/>
      <c r="G25" s="289"/>
      <c r="H25" s="291"/>
      <c r="I25" s="291"/>
      <c r="J25" s="291"/>
      <c r="K25" s="303"/>
      <c r="L25" s="310"/>
      <c r="M25" s="314"/>
      <c r="N25" s="314"/>
      <c r="O25" s="326"/>
      <c r="P25" s="330" t="s">
        <v>47</v>
      </c>
      <c r="Q25" s="339"/>
      <c r="R25" s="348"/>
      <c r="S25" s="358"/>
      <c r="T25" s="368"/>
      <c r="U25" s="368"/>
      <c r="V25" s="368"/>
      <c r="W25" s="368"/>
      <c r="X25" s="368"/>
      <c r="Y25" s="381"/>
      <c r="Z25" s="358"/>
      <c r="AA25" s="368"/>
      <c r="AB25" s="368"/>
      <c r="AC25" s="368"/>
      <c r="AD25" s="368"/>
      <c r="AE25" s="368"/>
      <c r="AF25" s="381"/>
      <c r="AG25" s="358"/>
      <c r="AH25" s="368"/>
      <c r="AI25" s="368"/>
      <c r="AJ25" s="368"/>
      <c r="AK25" s="368"/>
      <c r="AL25" s="368"/>
      <c r="AM25" s="381"/>
      <c r="AN25" s="358"/>
      <c r="AO25" s="368"/>
      <c r="AP25" s="368"/>
      <c r="AQ25" s="368"/>
      <c r="AR25" s="368"/>
      <c r="AS25" s="368"/>
      <c r="AT25" s="381"/>
      <c r="AU25" s="358"/>
      <c r="AV25" s="368"/>
      <c r="AW25" s="381"/>
      <c r="AX25" s="410">
        <f>IF($BC$3="計画",SUM(S26:AT26),IF($BC$3="実績",SUM(S26:AW26),""))</f>
        <v>0</v>
      </c>
      <c r="AY25" s="417"/>
      <c r="AZ25" s="420">
        <f>IF($BC$3="計画",AX25/4,IF($BC$3="実績",AX25/($AL$10/7),""))</f>
        <v>0</v>
      </c>
      <c r="BA25" s="423"/>
      <c r="BB25" s="430"/>
      <c r="BC25" s="439"/>
      <c r="BD25" s="439"/>
      <c r="BE25" s="439"/>
      <c r="BF25" s="439"/>
      <c r="BG25" s="447"/>
    </row>
    <row r="26" spans="2:59" ht="20.25" customHeight="1">
      <c r="B26" s="243"/>
      <c r="C26" s="254"/>
      <c r="D26" s="266"/>
      <c r="E26" s="282"/>
      <c r="F26" s="266"/>
      <c r="G26" s="290"/>
      <c r="H26" s="291"/>
      <c r="I26" s="291"/>
      <c r="J26" s="291"/>
      <c r="K26" s="303"/>
      <c r="L26" s="310"/>
      <c r="M26" s="314"/>
      <c r="N26" s="314"/>
      <c r="O26" s="326"/>
      <c r="P26" s="329" t="s">
        <v>81</v>
      </c>
      <c r="Q26" s="338"/>
      <c r="R26" s="347"/>
      <c r="S26" s="357" t="str">
        <f>IF(S25="","",VLOOKUP(S25,'シフト記号表（勤務時間帯）'!$C$4:$K$35,9,FALSE))</f>
        <v/>
      </c>
      <c r="T26" s="367" t="str">
        <f>IF(T25="","",VLOOKUP(T25,'シフト記号表（勤務時間帯）'!$C$4:$K$35,9,FALSE))</f>
        <v/>
      </c>
      <c r="U26" s="367" t="str">
        <f>IF(U25="","",VLOOKUP(U25,'シフト記号表（勤務時間帯）'!$C$4:$K$35,9,FALSE))</f>
        <v/>
      </c>
      <c r="V26" s="367" t="str">
        <f>IF(V25="","",VLOOKUP(V25,'シフト記号表（勤務時間帯）'!$C$4:$K$35,9,FALSE))</f>
        <v/>
      </c>
      <c r="W26" s="367" t="str">
        <f>IF(W25="","",VLOOKUP(W25,'シフト記号表（勤務時間帯）'!$C$4:$K$35,9,FALSE))</f>
        <v/>
      </c>
      <c r="X26" s="367" t="str">
        <f>IF(X25="","",VLOOKUP(X25,'シフト記号表（勤務時間帯）'!$C$4:$K$35,9,FALSE))</f>
        <v/>
      </c>
      <c r="Y26" s="380" t="str">
        <f>IF(Y25="","",VLOOKUP(Y25,'シフト記号表（勤務時間帯）'!$C$4:$K$35,9,FALSE))</f>
        <v/>
      </c>
      <c r="Z26" s="357" t="str">
        <f>IF(Z25="","",VLOOKUP(Z25,'シフト記号表（勤務時間帯）'!$C$4:$K$35,9,FALSE))</f>
        <v/>
      </c>
      <c r="AA26" s="367" t="str">
        <f>IF(AA25="","",VLOOKUP(AA25,'シフト記号表（勤務時間帯）'!$C$4:$K$35,9,FALSE))</f>
        <v/>
      </c>
      <c r="AB26" s="367" t="str">
        <f>IF(AB25="","",VLOOKUP(AB25,'シフト記号表（勤務時間帯）'!$C$4:$K$35,9,FALSE))</f>
        <v/>
      </c>
      <c r="AC26" s="367" t="str">
        <f>IF(AC25="","",VLOOKUP(AC25,'シフト記号表（勤務時間帯）'!$C$4:$K$35,9,FALSE))</f>
        <v/>
      </c>
      <c r="AD26" s="367" t="str">
        <f>IF(AD25="","",VLOOKUP(AD25,'シフト記号表（勤務時間帯）'!$C$4:$K$35,9,FALSE))</f>
        <v/>
      </c>
      <c r="AE26" s="367" t="str">
        <f>IF(AE25="","",VLOOKUP(AE25,'シフト記号表（勤務時間帯）'!$C$4:$K$35,9,FALSE))</f>
        <v/>
      </c>
      <c r="AF26" s="380" t="str">
        <f>IF(AF25="","",VLOOKUP(AF25,'シフト記号表（勤務時間帯）'!$C$4:$K$35,9,FALSE))</f>
        <v/>
      </c>
      <c r="AG26" s="357" t="str">
        <f>IF(AG25="","",VLOOKUP(AG25,'シフト記号表（勤務時間帯）'!$C$4:$K$35,9,FALSE))</f>
        <v/>
      </c>
      <c r="AH26" s="367" t="str">
        <f>IF(AH25="","",VLOOKUP(AH25,'シフト記号表（勤務時間帯）'!$C$4:$K$35,9,FALSE))</f>
        <v/>
      </c>
      <c r="AI26" s="367" t="str">
        <f>IF(AI25="","",VLOOKUP(AI25,'シフト記号表（勤務時間帯）'!$C$4:$K$35,9,FALSE))</f>
        <v/>
      </c>
      <c r="AJ26" s="367" t="str">
        <f>IF(AJ25="","",VLOOKUP(AJ25,'シフト記号表（勤務時間帯）'!$C$4:$K$35,9,FALSE))</f>
        <v/>
      </c>
      <c r="AK26" s="367" t="str">
        <f>IF(AK25="","",VLOOKUP(AK25,'シフト記号表（勤務時間帯）'!$C$4:$K$35,9,FALSE))</f>
        <v/>
      </c>
      <c r="AL26" s="367" t="str">
        <f>IF(AL25="","",VLOOKUP(AL25,'シフト記号表（勤務時間帯）'!$C$4:$K$35,9,FALSE))</f>
        <v/>
      </c>
      <c r="AM26" s="380" t="str">
        <f>IF(AM25="","",VLOOKUP(AM25,'シフト記号表（勤務時間帯）'!$C$4:$K$35,9,FALSE))</f>
        <v/>
      </c>
      <c r="AN26" s="357" t="str">
        <f>IF(AN25="","",VLOOKUP(AN25,'シフト記号表（勤務時間帯）'!$C$4:$K$35,9,FALSE))</f>
        <v/>
      </c>
      <c r="AO26" s="367" t="str">
        <f>IF(AO25="","",VLOOKUP(AO25,'シフト記号表（勤務時間帯）'!$C$4:$K$35,9,FALSE))</f>
        <v/>
      </c>
      <c r="AP26" s="367" t="str">
        <f>IF(AP25="","",VLOOKUP(AP25,'シフト記号表（勤務時間帯）'!$C$4:$K$35,9,FALSE))</f>
        <v/>
      </c>
      <c r="AQ26" s="367" t="str">
        <f>IF(AQ25="","",VLOOKUP(AQ25,'シフト記号表（勤務時間帯）'!$C$4:$K$35,9,FALSE))</f>
        <v/>
      </c>
      <c r="AR26" s="367" t="str">
        <f>IF(AR25="","",VLOOKUP(AR25,'シフト記号表（勤務時間帯）'!$C$4:$K$35,9,FALSE))</f>
        <v/>
      </c>
      <c r="AS26" s="367" t="str">
        <f>IF(AS25="","",VLOOKUP(AS25,'シフト記号表（勤務時間帯）'!$C$4:$K$35,9,FALSE))</f>
        <v/>
      </c>
      <c r="AT26" s="380" t="str">
        <f>IF(AT25="","",VLOOKUP(AT25,'シフト記号表（勤務時間帯）'!$C$4:$K$35,9,FALSE))</f>
        <v/>
      </c>
      <c r="AU26" s="357" t="str">
        <f>IF(AU25="","",VLOOKUP(AU25,'シフト記号表（勤務時間帯）'!$C$4:$K$35,9,FALSE))</f>
        <v/>
      </c>
      <c r="AV26" s="367" t="str">
        <f>IF(AV25="","",VLOOKUP(AV25,'シフト記号表（勤務時間帯）'!$C$4:$K$35,9,FALSE))</f>
        <v/>
      </c>
      <c r="AW26" s="380" t="str">
        <f>IF(AW25="","",VLOOKUP(AW25,'シフト記号表（勤務時間帯）'!$C$4:$K$35,9,FALSE))</f>
        <v/>
      </c>
      <c r="AX26" s="410"/>
      <c r="AY26" s="417"/>
      <c r="AZ26" s="420"/>
      <c r="BA26" s="423"/>
      <c r="BB26" s="429"/>
      <c r="BC26" s="438"/>
      <c r="BD26" s="438"/>
      <c r="BE26" s="438"/>
      <c r="BF26" s="438"/>
      <c r="BG26" s="446"/>
    </row>
    <row r="27" spans="2:59" ht="20.25" customHeight="1">
      <c r="B27" s="243">
        <f>B25+1</f>
        <v>6</v>
      </c>
      <c r="C27" s="255"/>
      <c r="D27" s="266"/>
      <c r="E27" s="281"/>
      <c r="F27" s="266"/>
      <c r="G27" s="289"/>
      <c r="H27" s="291"/>
      <c r="I27" s="291"/>
      <c r="J27" s="291"/>
      <c r="K27" s="303"/>
      <c r="L27" s="310"/>
      <c r="M27" s="314"/>
      <c r="N27" s="314"/>
      <c r="O27" s="326"/>
      <c r="P27" s="330" t="s">
        <v>47</v>
      </c>
      <c r="Q27" s="339"/>
      <c r="R27" s="348"/>
      <c r="S27" s="358"/>
      <c r="T27" s="368"/>
      <c r="U27" s="368"/>
      <c r="V27" s="368"/>
      <c r="W27" s="368"/>
      <c r="X27" s="368"/>
      <c r="Y27" s="381"/>
      <c r="Z27" s="358"/>
      <c r="AA27" s="368"/>
      <c r="AB27" s="368"/>
      <c r="AC27" s="368"/>
      <c r="AD27" s="368"/>
      <c r="AE27" s="368"/>
      <c r="AF27" s="381"/>
      <c r="AG27" s="358"/>
      <c r="AH27" s="368"/>
      <c r="AI27" s="368"/>
      <c r="AJ27" s="368"/>
      <c r="AK27" s="368"/>
      <c r="AL27" s="368"/>
      <c r="AM27" s="381"/>
      <c r="AN27" s="358"/>
      <c r="AO27" s="368"/>
      <c r="AP27" s="368"/>
      <c r="AQ27" s="368"/>
      <c r="AR27" s="368"/>
      <c r="AS27" s="368"/>
      <c r="AT27" s="381"/>
      <c r="AU27" s="358"/>
      <c r="AV27" s="368"/>
      <c r="AW27" s="381"/>
      <c r="AX27" s="410">
        <f>IF($BC$3="計画",SUM(S28:AT28),IF($BC$3="実績",SUM(S28:AW28),""))</f>
        <v>0</v>
      </c>
      <c r="AY27" s="417"/>
      <c r="AZ27" s="420">
        <f>IF($BC$3="計画",AX27/4,IF($BC$3="実績",AX27/($AL$10/7),""))</f>
        <v>0</v>
      </c>
      <c r="BA27" s="423"/>
      <c r="BB27" s="430"/>
      <c r="BC27" s="439"/>
      <c r="BD27" s="439"/>
      <c r="BE27" s="439"/>
      <c r="BF27" s="439"/>
      <c r="BG27" s="447"/>
    </row>
    <row r="28" spans="2:59" ht="20.25" customHeight="1">
      <c r="B28" s="243"/>
      <c r="C28" s="254"/>
      <c r="D28" s="266"/>
      <c r="E28" s="282"/>
      <c r="F28" s="266"/>
      <c r="G28" s="290"/>
      <c r="H28" s="291"/>
      <c r="I28" s="291"/>
      <c r="J28" s="291"/>
      <c r="K28" s="303"/>
      <c r="L28" s="310"/>
      <c r="M28" s="314"/>
      <c r="N28" s="314"/>
      <c r="O28" s="326"/>
      <c r="P28" s="329" t="s">
        <v>81</v>
      </c>
      <c r="Q28" s="338"/>
      <c r="R28" s="347"/>
      <c r="S28" s="357" t="str">
        <f>IF(S27="","",VLOOKUP(S27,'シフト記号表（勤務時間帯）'!$C$4:$K$35,9,FALSE))</f>
        <v/>
      </c>
      <c r="T28" s="367" t="str">
        <f>IF(T27="","",VLOOKUP(T27,'シフト記号表（勤務時間帯）'!$C$4:$K$35,9,FALSE))</f>
        <v/>
      </c>
      <c r="U28" s="367" t="str">
        <f>IF(U27="","",VLOOKUP(U27,'シフト記号表（勤務時間帯）'!$C$4:$K$35,9,FALSE))</f>
        <v/>
      </c>
      <c r="V28" s="367" t="str">
        <f>IF(V27="","",VLOOKUP(V27,'シフト記号表（勤務時間帯）'!$C$4:$K$35,9,FALSE))</f>
        <v/>
      </c>
      <c r="W28" s="367" t="str">
        <f>IF(W27="","",VLOOKUP(W27,'シフト記号表（勤務時間帯）'!$C$4:$K$35,9,FALSE))</f>
        <v/>
      </c>
      <c r="X28" s="367" t="str">
        <f>IF(X27="","",VLOOKUP(X27,'シフト記号表（勤務時間帯）'!$C$4:$K$35,9,FALSE))</f>
        <v/>
      </c>
      <c r="Y28" s="380" t="str">
        <f>IF(Y27="","",VLOOKUP(Y27,'シフト記号表（勤務時間帯）'!$C$4:$K$35,9,FALSE))</f>
        <v/>
      </c>
      <c r="Z28" s="357" t="str">
        <f>IF(Z27="","",VLOOKUP(Z27,'シフト記号表（勤務時間帯）'!$C$4:$K$35,9,FALSE))</f>
        <v/>
      </c>
      <c r="AA28" s="367" t="str">
        <f>IF(AA27="","",VLOOKUP(AA27,'シフト記号表（勤務時間帯）'!$C$4:$K$35,9,FALSE))</f>
        <v/>
      </c>
      <c r="AB28" s="367" t="str">
        <f>IF(AB27="","",VLOOKUP(AB27,'シフト記号表（勤務時間帯）'!$C$4:$K$35,9,FALSE))</f>
        <v/>
      </c>
      <c r="AC28" s="367" t="str">
        <f>IF(AC27="","",VLOOKUP(AC27,'シフト記号表（勤務時間帯）'!$C$4:$K$35,9,FALSE))</f>
        <v/>
      </c>
      <c r="AD28" s="367" t="str">
        <f>IF(AD27="","",VLOOKUP(AD27,'シフト記号表（勤務時間帯）'!$C$4:$K$35,9,FALSE))</f>
        <v/>
      </c>
      <c r="AE28" s="367" t="str">
        <f>IF(AE27="","",VLOOKUP(AE27,'シフト記号表（勤務時間帯）'!$C$4:$K$35,9,FALSE))</f>
        <v/>
      </c>
      <c r="AF28" s="380" t="str">
        <f>IF(AF27="","",VLOOKUP(AF27,'シフト記号表（勤務時間帯）'!$C$4:$K$35,9,FALSE))</f>
        <v/>
      </c>
      <c r="AG28" s="357" t="str">
        <f>IF(AG27="","",VLOOKUP(AG27,'シフト記号表（勤務時間帯）'!$C$4:$K$35,9,FALSE))</f>
        <v/>
      </c>
      <c r="AH28" s="367" t="str">
        <f>IF(AH27="","",VLOOKUP(AH27,'シフト記号表（勤務時間帯）'!$C$4:$K$35,9,FALSE))</f>
        <v/>
      </c>
      <c r="AI28" s="367" t="str">
        <f>IF(AI27="","",VLOOKUP(AI27,'シフト記号表（勤務時間帯）'!$C$4:$K$35,9,FALSE))</f>
        <v/>
      </c>
      <c r="AJ28" s="367" t="str">
        <f>IF(AJ27="","",VLOOKUP(AJ27,'シフト記号表（勤務時間帯）'!$C$4:$K$35,9,FALSE))</f>
        <v/>
      </c>
      <c r="AK28" s="367" t="str">
        <f>IF(AK27="","",VLOOKUP(AK27,'シフト記号表（勤務時間帯）'!$C$4:$K$35,9,FALSE))</f>
        <v/>
      </c>
      <c r="AL28" s="367" t="str">
        <f>IF(AL27="","",VLOOKUP(AL27,'シフト記号表（勤務時間帯）'!$C$4:$K$35,9,FALSE))</f>
        <v/>
      </c>
      <c r="AM28" s="380" t="str">
        <f>IF(AM27="","",VLOOKUP(AM27,'シフト記号表（勤務時間帯）'!$C$4:$K$35,9,FALSE))</f>
        <v/>
      </c>
      <c r="AN28" s="357" t="str">
        <f>IF(AN27="","",VLOOKUP(AN27,'シフト記号表（勤務時間帯）'!$C$4:$K$35,9,FALSE))</f>
        <v/>
      </c>
      <c r="AO28" s="367" t="str">
        <f>IF(AO27="","",VLOOKUP(AO27,'シフト記号表（勤務時間帯）'!$C$4:$K$35,9,FALSE))</f>
        <v/>
      </c>
      <c r="AP28" s="367" t="str">
        <f>IF(AP27="","",VLOOKUP(AP27,'シフト記号表（勤務時間帯）'!$C$4:$K$35,9,FALSE))</f>
        <v/>
      </c>
      <c r="AQ28" s="367" t="str">
        <f>IF(AQ27="","",VLOOKUP(AQ27,'シフト記号表（勤務時間帯）'!$C$4:$K$35,9,FALSE))</f>
        <v/>
      </c>
      <c r="AR28" s="367" t="str">
        <f>IF(AR27="","",VLOOKUP(AR27,'シフト記号表（勤務時間帯）'!$C$4:$K$35,9,FALSE))</f>
        <v/>
      </c>
      <c r="AS28" s="367" t="str">
        <f>IF(AS27="","",VLOOKUP(AS27,'シフト記号表（勤務時間帯）'!$C$4:$K$35,9,FALSE))</f>
        <v/>
      </c>
      <c r="AT28" s="380" t="str">
        <f>IF(AT27="","",VLOOKUP(AT27,'シフト記号表（勤務時間帯）'!$C$4:$K$35,9,FALSE))</f>
        <v/>
      </c>
      <c r="AU28" s="357" t="str">
        <f>IF(AU27="","",VLOOKUP(AU27,'シフト記号表（勤務時間帯）'!$C$4:$K$35,9,FALSE))</f>
        <v/>
      </c>
      <c r="AV28" s="367" t="str">
        <f>IF(AV27="","",VLOOKUP(AV27,'シフト記号表（勤務時間帯）'!$C$4:$K$35,9,FALSE))</f>
        <v/>
      </c>
      <c r="AW28" s="380" t="str">
        <f>IF(AW27="","",VLOOKUP(AW27,'シフト記号表（勤務時間帯）'!$C$4:$K$35,9,FALSE))</f>
        <v/>
      </c>
      <c r="AX28" s="410"/>
      <c r="AY28" s="417"/>
      <c r="AZ28" s="420"/>
      <c r="BA28" s="423"/>
      <c r="BB28" s="429"/>
      <c r="BC28" s="438"/>
      <c r="BD28" s="438"/>
      <c r="BE28" s="438"/>
      <c r="BF28" s="438"/>
      <c r="BG28" s="446"/>
    </row>
    <row r="29" spans="2:59" ht="20.25" customHeight="1">
      <c r="B29" s="243">
        <f>B27+1</f>
        <v>7</v>
      </c>
      <c r="C29" s="255"/>
      <c r="D29" s="266"/>
      <c r="E29" s="281"/>
      <c r="F29" s="266"/>
      <c r="G29" s="289"/>
      <c r="H29" s="291"/>
      <c r="I29" s="291"/>
      <c r="J29" s="291"/>
      <c r="K29" s="303"/>
      <c r="L29" s="310"/>
      <c r="M29" s="314"/>
      <c r="N29" s="314"/>
      <c r="O29" s="326"/>
      <c r="P29" s="330" t="s">
        <v>47</v>
      </c>
      <c r="Q29" s="339"/>
      <c r="R29" s="348"/>
      <c r="S29" s="358"/>
      <c r="T29" s="368"/>
      <c r="U29" s="368"/>
      <c r="V29" s="368"/>
      <c r="W29" s="368"/>
      <c r="X29" s="368"/>
      <c r="Y29" s="381"/>
      <c r="Z29" s="358"/>
      <c r="AA29" s="368"/>
      <c r="AB29" s="368"/>
      <c r="AC29" s="368"/>
      <c r="AD29" s="368"/>
      <c r="AE29" s="368"/>
      <c r="AF29" s="381"/>
      <c r="AG29" s="358"/>
      <c r="AH29" s="368"/>
      <c r="AI29" s="368"/>
      <c r="AJ29" s="368"/>
      <c r="AK29" s="368"/>
      <c r="AL29" s="368"/>
      <c r="AM29" s="381"/>
      <c r="AN29" s="358"/>
      <c r="AO29" s="368"/>
      <c r="AP29" s="368"/>
      <c r="AQ29" s="368"/>
      <c r="AR29" s="368"/>
      <c r="AS29" s="368"/>
      <c r="AT29" s="381"/>
      <c r="AU29" s="358"/>
      <c r="AV29" s="368"/>
      <c r="AW29" s="381"/>
      <c r="AX29" s="410">
        <f>IF($BC$3="計画",SUM(S30:AT30),IF($BC$3="実績",SUM(S30:AW30),""))</f>
        <v>0</v>
      </c>
      <c r="AY29" s="417"/>
      <c r="AZ29" s="420">
        <f>IF($BC$3="計画",AX29/4,IF($BC$3="実績",AX29/($AL$10/7),""))</f>
        <v>0</v>
      </c>
      <c r="BA29" s="423"/>
      <c r="BB29" s="430"/>
      <c r="BC29" s="439"/>
      <c r="BD29" s="439"/>
      <c r="BE29" s="439"/>
      <c r="BF29" s="439"/>
      <c r="BG29" s="447"/>
    </row>
    <row r="30" spans="2:59" ht="20.25" customHeight="1">
      <c r="B30" s="243"/>
      <c r="C30" s="254"/>
      <c r="D30" s="266"/>
      <c r="E30" s="282"/>
      <c r="F30" s="266"/>
      <c r="G30" s="290"/>
      <c r="H30" s="291"/>
      <c r="I30" s="291"/>
      <c r="J30" s="291"/>
      <c r="K30" s="303"/>
      <c r="L30" s="310"/>
      <c r="M30" s="314"/>
      <c r="N30" s="314"/>
      <c r="O30" s="326"/>
      <c r="P30" s="329" t="s">
        <v>81</v>
      </c>
      <c r="Q30" s="338"/>
      <c r="R30" s="347"/>
      <c r="S30" s="357" t="str">
        <f>IF(S29="","",VLOOKUP(S29,'シフト記号表（勤務時間帯）'!$C$4:$K$35,9,FALSE))</f>
        <v/>
      </c>
      <c r="T30" s="367" t="str">
        <f>IF(T29="","",VLOOKUP(T29,'シフト記号表（勤務時間帯）'!$C$4:$K$35,9,FALSE))</f>
        <v/>
      </c>
      <c r="U30" s="367" t="str">
        <f>IF(U29="","",VLOOKUP(U29,'シフト記号表（勤務時間帯）'!$C$4:$K$35,9,FALSE))</f>
        <v/>
      </c>
      <c r="V30" s="367" t="str">
        <f>IF(V29="","",VLOOKUP(V29,'シフト記号表（勤務時間帯）'!$C$4:$K$35,9,FALSE))</f>
        <v/>
      </c>
      <c r="W30" s="367" t="str">
        <f>IF(W29="","",VLOOKUP(W29,'シフト記号表（勤務時間帯）'!$C$4:$K$35,9,FALSE))</f>
        <v/>
      </c>
      <c r="X30" s="367" t="str">
        <f>IF(X29="","",VLOOKUP(X29,'シフト記号表（勤務時間帯）'!$C$4:$K$35,9,FALSE))</f>
        <v/>
      </c>
      <c r="Y30" s="380" t="str">
        <f>IF(Y29="","",VLOOKUP(Y29,'シフト記号表（勤務時間帯）'!$C$4:$K$35,9,FALSE))</f>
        <v/>
      </c>
      <c r="Z30" s="357" t="str">
        <f>IF(Z29="","",VLOOKUP(Z29,'シフト記号表（勤務時間帯）'!$C$4:$K$35,9,FALSE))</f>
        <v/>
      </c>
      <c r="AA30" s="367" t="str">
        <f>IF(AA29="","",VLOOKUP(AA29,'シフト記号表（勤務時間帯）'!$C$4:$K$35,9,FALSE))</f>
        <v/>
      </c>
      <c r="AB30" s="367" t="str">
        <f>IF(AB29="","",VLOOKUP(AB29,'シフト記号表（勤務時間帯）'!$C$4:$K$35,9,FALSE))</f>
        <v/>
      </c>
      <c r="AC30" s="367" t="str">
        <f>IF(AC29="","",VLOOKUP(AC29,'シフト記号表（勤務時間帯）'!$C$4:$K$35,9,FALSE))</f>
        <v/>
      </c>
      <c r="AD30" s="367" t="str">
        <f>IF(AD29="","",VLOOKUP(AD29,'シフト記号表（勤務時間帯）'!$C$4:$K$35,9,FALSE))</f>
        <v/>
      </c>
      <c r="AE30" s="367" t="str">
        <f>IF(AE29="","",VLOOKUP(AE29,'シフト記号表（勤務時間帯）'!$C$4:$K$35,9,FALSE))</f>
        <v/>
      </c>
      <c r="AF30" s="380" t="str">
        <f>IF(AF29="","",VLOOKUP(AF29,'シフト記号表（勤務時間帯）'!$C$4:$K$35,9,FALSE))</f>
        <v/>
      </c>
      <c r="AG30" s="357" t="str">
        <f>IF(AG29="","",VLOOKUP(AG29,'シフト記号表（勤務時間帯）'!$C$4:$K$35,9,FALSE))</f>
        <v/>
      </c>
      <c r="AH30" s="367" t="str">
        <f>IF(AH29="","",VLOOKUP(AH29,'シフト記号表（勤務時間帯）'!$C$4:$K$35,9,FALSE))</f>
        <v/>
      </c>
      <c r="AI30" s="367" t="str">
        <f>IF(AI29="","",VLOOKUP(AI29,'シフト記号表（勤務時間帯）'!$C$4:$K$35,9,FALSE))</f>
        <v/>
      </c>
      <c r="AJ30" s="367" t="str">
        <f>IF(AJ29="","",VLOOKUP(AJ29,'シフト記号表（勤務時間帯）'!$C$4:$K$35,9,FALSE))</f>
        <v/>
      </c>
      <c r="AK30" s="367" t="str">
        <f>IF(AK29="","",VLOOKUP(AK29,'シフト記号表（勤務時間帯）'!$C$4:$K$35,9,FALSE))</f>
        <v/>
      </c>
      <c r="AL30" s="367" t="str">
        <f>IF(AL29="","",VLOOKUP(AL29,'シフト記号表（勤務時間帯）'!$C$4:$K$35,9,FALSE))</f>
        <v/>
      </c>
      <c r="AM30" s="380" t="str">
        <f>IF(AM29="","",VLOOKUP(AM29,'シフト記号表（勤務時間帯）'!$C$4:$K$35,9,FALSE))</f>
        <v/>
      </c>
      <c r="AN30" s="357" t="str">
        <f>IF(AN29="","",VLOOKUP(AN29,'シフト記号表（勤務時間帯）'!$C$4:$K$35,9,FALSE))</f>
        <v/>
      </c>
      <c r="AO30" s="367" t="str">
        <f>IF(AO29="","",VLOOKUP(AO29,'シフト記号表（勤務時間帯）'!$C$4:$K$35,9,FALSE))</f>
        <v/>
      </c>
      <c r="AP30" s="367" t="str">
        <f>IF(AP29="","",VLOOKUP(AP29,'シフト記号表（勤務時間帯）'!$C$4:$K$35,9,FALSE))</f>
        <v/>
      </c>
      <c r="AQ30" s="367" t="str">
        <f>IF(AQ29="","",VLOOKUP(AQ29,'シフト記号表（勤務時間帯）'!$C$4:$K$35,9,FALSE))</f>
        <v/>
      </c>
      <c r="AR30" s="367" t="str">
        <f>IF(AR29="","",VLOOKUP(AR29,'シフト記号表（勤務時間帯）'!$C$4:$K$35,9,FALSE))</f>
        <v/>
      </c>
      <c r="AS30" s="367" t="str">
        <f>IF(AS29="","",VLOOKUP(AS29,'シフト記号表（勤務時間帯）'!$C$4:$K$35,9,FALSE))</f>
        <v/>
      </c>
      <c r="AT30" s="380" t="str">
        <f>IF(AT29="","",VLOOKUP(AT29,'シフト記号表（勤務時間帯）'!$C$4:$K$35,9,FALSE))</f>
        <v/>
      </c>
      <c r="AU30" s="357" t="str">
        <f>IF(AU29="","",VLOOKUP(AU29,'シフト記号表（勤務時間帯）'!$C$4:$K$35,9,FALSE))</f>
        <v/>
      </c>
      <c r="AV30" s="367" t="str">
        <f>IF(AV29="","",VLOOKUP(AV29,'シフト記号表（勤務時間帯）'!$C$4:$K$35,9,FALSE))</f>
        <v/>
      </c>
      <c r="AW30" s="380" t="str">
        <f>IF(AW29="","",VLOOKUP(AW29,'シフト記号表（勤務時間帯）'!$C$4:$K$35,9,FALSE))</f>
        <v/>
      </c>
      <c r="AX30" s="410"/>
      <c r="AY30" s="417"/>
      <c r="AZ30" s="420"/>
      <c r="BA30" s="423"/>
      <c r="BB30" s="429"/>
      <c r="BC30" s="438"/>
      <c r="BD30" s="438"/>
      <c r="BE30" s="438"/>
      <c r="BF30" s="438"/>
      <c r="BG30" s="446"/>
    </row>
    <row r="31" spans="2:59" ht="20.25" customHeight="1">
      <c r="B31" s="243">
        <f>B29+1</f>
        <v>8</v>
      </c>
      <c r="C31" s="255"/>
      <c r="D31" s="266"/>
      <c r="E31" s="281"/>
      <c r="F31" s="266"/>
      <c r="G31" s="289"/>
      <c r="H31" s="291"/>
      <c r="I31" s="291"/>
      <c r="J31" s="291"/>
      <c r="K31" s="303"/>
      <c r="L31" s="310"/>
      <c r="M31" s="314"/>
      <c r="N31" s="314"/>
      <c r="O31" s="326"/>
      <c r="P31" s="330" t="s">
        <v>47</v>
      </c>
      <c r="Q31" s="339"/>
      <c r="R31" s="348"/>
      <c r="S31" s="358"/>
      <c r="T31" s="368"/>
      <c r="U31" s="368"/>
      <c r="V31" s="368"/>
      <c r="W31" s="368"/>
      <c r="X31" s="368"/>
      <c r="Y31" s="381"/>
      <c r="Z31" s="358"/>
      <c r="AA31" s="368"/>
      <c r="AB31" s="368"/>
      <c r="AC31" s="368"/>
      <c r="AD31" s="368"/>
      <c r="AE31" s="368"/>
      <c r="AF31" s="381"/>
      <c r="AG31" s="358"/>
      <c r="AH31" s="368"/>
      <c r="AI31" s="368"/>
      <c r="AJ31" s="368"/>
      <c r="AK31" s="368"/>
      <c r="AL31" s="368"/>
      <c r="AM31" s="381"/>
      <c r="AN31" s="358"/>
      <c r="AO31" s="368"/>
      <c r="AP31" s="368"/>
      <c r="AQ31" s="368"/>
      <c r="AR31" s="368"/>
      <c r="AS31" s="368"/>
      <c r="AT31" s="381"/>
      <c r="AU31" s="358"/>
      <c r="AV31" s="368"/>
      <c r="AW31" s="381"/>
      <c r="AX31" s="410">
        <f>IF($BC$3="計画",SUM(S32:AT32),IF($BC$3="実績",SUM(S32:AW32),""))</f>
        <v>0</v>
      </c>
      <c r="AY31" s="417"/>
      <c r="AZ31" s="420">
        <f>IF($BC$3="計画",AX31/4,IF($BC$3="実績",AX31/($AL$10/7),""))</f>
        <v>0</v>
      </c>
      <c r="BA31" s="423"/>
      <c r="BB31" s="430"/>
      <c r="BC31" s="439"/>
      <c r="BD31" s="439"/>
      <c r="BE31" s="439"/>
      <c r="BF31" s="439"/>
      <c r="BG31" s="447"/>
    </row>
    <row r="32" spans="2:59" ht="20.25" customHeight="1">
      <c r="B32" s="243"/>
      <c r="C32" s="254"/>
      <c r="D32" s="266"/>
      <c r="E32" s="282"/>
      <c r="F32" s="266"/>
      <c r="G32" s="290"/>
      <c r="H32" s="291"/>
      <c r="I32" s="291"/>
      <c r="J32" s="291"/>
      <c r="K32" s="303"/>
      <c r="L32" s="310"/>
      <c r="M32" s="314"/>
      <c r="N32" s="314"/>
      <c r="O32" s="326"/>
      <c r="P32" s="329" t="s">
        <v>81</v>
      </c>
      <c r="Q32" s="338"/>
      <c r="R32" s="347"/>
      <c r="S32" s="357" t="str">
        <f>IF(S31="","",VLOOKUP(S31,'シフト記号表（勤務時間帯）'!$C$4:$K$35,9,FALSE))</f>
        <v/>
      </c>
      <c r="T32" s="367" t="str">
        <f>IF(T31="","",VLOOKUP(T31,'シフト記号表（勤務時間帯）'!$C$4:$K$35,9,FALSE))</f>
        <v/>
      </c>
      <c r="U32" s="367" t="str">
        <f>IF(U31="","",VLOOKUP(U31,'シフト記号表（勤務時間帯）'!$C$4:$K$35,9,FALSE))</f>
        <v/>
      </c>
      <c r="V32" s="367" t="str">
        <f>IF(V31="","",VLOOKUP(V31,'シフト記号表（勤務時間帯）'!$C$4:$K$35,9,FALSE))</f>
        <v/>
      </c>
      <c r="W32" s="367" t="str">
        <f>IF(W31="","",VLOOKUP(W31,'シフト記号表（勤務時間帯）'!$C$4:$K$35,9,FALSE))</f>
        <v/>
      </c>
      <c r="X32" s="367" t="str">
        <f>IF(X31="","",VLOOKUP(X31,'シフト記号表（勤務時間帯）'!$C$4:$K$35,9,FALSE))</f>
        <v/>
      </c>
      <c r="Y32" s="380" t="str">
        <f>IF(Y31="","",VLOOKUP(Y31,'シフト記号表（勤務時間帯）'!$C$4:$K$35,9,FALSE))</f>
        <v/>
      </c>
      <c r="Z32" s="357" t="str">
        <f>IF(Z31="","",VLOOKUP(Z31,'シフト記号表（勤務時間帯）'!$C$4:$K$35,9,FALSE))</f>
        <v/>
      </c>
      <c r="AA32" s="367" t="str">
        <f>IF(AA31="","",VLOOKUP(AA31,'シフト記号表（勤務時間帯）'!$C$4:$K$35,9,FALSE))</f>
        <v/>
      </c>
      <c r="AB32" s="367" t="str">
        <f>IF(AB31="","",VLOOKUP(AB31,'シフト記号表（勤務時間帯）'!$C$4:$K$35,9,FALSE))</f>
        <v/>
      </c>
      <c r="AC32" s="367" t="str">
        <f>IF(AC31="","",VLOOKUP(AC31,'シフト記号表（勤務時間帯）'!$C$4:$K$35,9,FALSE))</f>
        <v/>
      </c>
      <c r="AD32" s="367" t="str">
        <f>IF(AD31="","",VLOOKUP(AD31,'シフト記号表（勤務時間帯）'!$C$4:$K$35,9,FALSE))</f>
        <v/>
      </c>
      <c r="AE32" s="367" t="str">
        <f>IF(AE31="","",VLOOKUP(AE31,'シフト記号表（勤務時間帯）'!$C$4:$K$35,9,FALSE))</f>
        <v/>
      </c>
      <c r="AF32" s="380" t="str">
        <f>IF(AF31="","",VLOOKUP(AF31,'シフト記号表（勤務時間帯）'!$C$4:$K$35,9,FALSE))</f>
        <v/>
      </c>
      <c r="AG32" s="357" t="str">
        <f>IF(AG31="","",VLOOKUP(AG31,'シフト記号表（勤務時間帯）'!$C$4:$K$35,9,FALSE))</f>
        <v/>
      </c>
      <c r="AH32" s="367" t="str">
        <f>IF(AH31="","",VLOOKUP(AH31,'シフト記号表（勤務時間帯）'!$C$4:$K$35,9,FALSE))</f>
        <v/>
      </c>
      <c r="AI32" s="367" t="str">
        <f>IF(AI31="","",VLOOKUP(AI31,'シフト記号表（勤務時間帯）'!$C$4:$K$35,9,FALSE))</f>
        <v/>
      </c>
      <c r="AJ32" s="367" t="str">
        <f>IF(AJ31="","",VLOOKUP(AJ31,'シフト記号表（勤務時間帯）'!$C$4:$K$35,9,FALSE))</f>
        <v/>
      </c>
      <c r="AK32" s="367" t="str">
        <f>IF(AK31="","",VLOOKUP(AK31,'シフト記号表（勤務時間帯）'!$C$4:$K$35,9,FALSE))</f>
        <v/>
      </c>
      <c r="AL32" s="367" t="str">
        <f>IF(AL31="","",VLOOKUP(AL31,'シフト記号表（勤務時間帯）'!$C$4:$K$35,9,FALSE))</f>
        <v/>
      </c>
      <c r="AM32" s="380" t="str">
        <f>IF(AM31="","",VLOOKUP(AM31,'シフト記号表（勤務時間帯）'!$C$4:$K$35,9,FALSE))</f>
        <v/>
      </c>
      <c r="AN32" s="357" t="str">
        <f>IF(AN31="","",VLOOKUP(AN31,'シフト記号表（勤務時間帯）'!$C$4:$K$35,9,FALSE))</f>
        <v/>
      </c>
      <c r="AO32" s="367" t="str">
        <f>IF(AO31="","",VLOOKUP(AO31,'シフト記号表（勤務時間帯）'!$C$4:$K$35,9,FALSE))</f>
        <v/>
      </c>
      <c r="AP32" s="367" t="str">
        <f>IF(AP31="","",VLOOKUP(AP31,'シフト記号表（勤務時間帯）'!$C$4:$K$35,9,FALSE))</f>
        <v/>
      </c>
      <c r="AQ32" s="367" t="str">
        <f>IF(AQ31="","",VLOOKUP(AQ31,'シフト記号表（勤務時間帯）'!$C$4:$K$35,9,FALSE))</f>
        <v/>
      </c>
      <c r="AR32" s="367" t="str">
        <f>IF(AR31="","",VLOOKUP(AR31,'シフト記号表（勤務時間帯）'!$C$4:$K$35,9,FALSE))</f>
        <v/>
      </c>
      <c r="AS32" s="367" t="str">
        <f>IF(AS31="","",VLOOKUP(AS31,'シフト記号表（勤務時間帯）'!$C$4:$K$35,9,FALSE))</f>
        <v/>
      </c>
      <c r="AT32" s="380" t="str">
        <f>IF(AT31="","",VLOOKUP(AT31,'シフト記号表（勤務時間帯）'!$C$4:$K$35,9,FALSE))</f>
        <v/>
      </c>
      <c r="AU32" s="357" t="str">
        <f>IF(AU31="","",VLOOKUP(AU31,'シフト記号表（勤務時間帯）'!$C$4:$K$35,9,FALSE))</f>
        <v/>
      </c>
      <c r="AV32" s="367" t="str">
        <f>IF(AV31="","",VLOOKUP(AV31,'シフト記号表（勤務時間帯）'!$C$4:$K$35,9,FALSE))</f>
        <v/>
      </c>
      <c r="AW32" s="380" t="str">
        <f>IF(AW31="","",VLOOKUP(AW31,'シフト記号表（勤務時間帯）'!$C$4:$K$35,9,FALSE))</f>
        <v/>
      </c>
      <c r="AX32" s="410"/>
      <c r="AY32" s="417"/>
      <c r="AZ32" s="420"/>
      <c r="BA32" s="423"/>
      <c r="BB32" s="429"/>
      <c r="BC32" s="438"/>
      <c r="BD32" s="438"/>
      <c r="BE32" s="438"/>
      <c r="BF32" s="438"/>
      <c r="BG32" s="446"/>
    </row>
    <row r="33" spans="2:59" ht="20.25" customHeight="1">
      <c r="B33" s="243">
        <f>B31+1</f>
        <v>9</v>
      </c>
      <c r="C33" s="255"/>
      <c r="D33" s="266"/>
      <c r="E33" s="281"/>
      <c r="F33" s="266"/>
      <c r="G33" s="289"/>
      <c r="H33" s="291"/>
      <c r="I33" s="291"/>
      <c r="J33" s="291"/>
      <c r="K33" s="303"/>
      <c r="L33" s="310"/>
      <c r="M33" s="314"/>
      <c r="N33" s="314"/>
      <c r="O33" s="326"/>
      <c r="P33" s="330" t="s">
        <v>47</v>
      </c>
      <c r="Q33" s="339"/>
      <c r="R33" s="348"/>
      <c r="S33" s="358"/>
      <c r="T33" s="368"/>
      <c r="U33" s="368"/>
      <c r="V33" s="368"/>
      <c r="W33" s="368"/>
      <c r="X33" s="368"/>
      <c r="Y33" s="381"/>
      <c r="Z33" s="358"/>
      <c r="AA33" s="368"/>
      <c r="AB33" s="368"/>
      <c r="AC33" s="368"/>
      <c r="AD33" s="368"/>
      <c r="AE33" s="368"/>
      <c r="AF33" s="381"/>
      <c r="AG33" s="358"/>
      <c r="AH33" s="368"/>
      <c r="AI33" s="368"/>
      <c r="AJ33" s="368"/>
      <c r="AK33" s="368"/>
      <c r="AL33" s="368"/>
      <c r="AM33" s="381"/>
      <c r="AN33" s="358"/>
      <c r="AO33" s="368"/>
      <c r="AP33" s="368"/>
      <c r="AQ33" s="368"/>
      <c r="AR33" s="368"/>
      <c r="AS33" s="368"/>
      <c r="AT33" s="381"/>
      <c r="AU33" s="358"/>
      <c r="AV33" s="368"/>
      <c r="AW33" s="381"/>
      <c r="AX33" s="410">
        <f>IF($BC$3="計画",SUM(S34:AT34),IF($BC$3="実績",SUM(S34:AW34),""))</f>
        <v>0</v>
      </c>
      <c r="AY33" s="417"/>
      <c r="AZ33" s="420">
        <f>IF($BC$3="計画",AX33/4,IF($BC$3="実績",AX33/($AL$10/7),""))</f>
        <v>0</v>
      </c>
      <c r="BA33" s="423"/>
      <c r="BB33" s="431"/>
      <c r="BC33" s="440"/>
      <c r="BD33" s="440"/>
      <c r="BE33" s="440"/>
      <c r="BF33" s="440"/>
      <c r="BG33" s="448"/>
    </row>
    <row r="34" spans="2:59" ht="20.25" customHeight="1">
      <c r="B34" s="243"/>
      <c r="C34" s="254"/>
      <c r="D34" s="266"/>
      <c r="E34" s="282"/>
      <c r="F34" s="266"/>
      <c r="G34" s="290"/>
      <c r="H34" s="291"/>
      <c r="I34" s="291"/>
      <c r="J34" s="291"/>
      <c r="K34" s="303"/>
      <c r="L34" s="310"/>
      <c r="M34" s="314"/>
      <c r="N34" s="314"/>
      <c r="O34" s="326"/>
      <c r="P34" s="329" t="s">
        <v>81</v>
      </c>
      <c r="Q34" s="338"/>
      <c r="R34" s="347"/>
      <c r="S34" s="357" t="str">
        <f>IF(S33="","",VLOOKUP(S33,'シフト記号表（勤務時間帯）'!$C$4:$K$35,9,FALSE))</f>
        <v/>
      </c>
      <c r="T34" s="367" t="str">
        <f>IF(T33="","",VLOOKUP(T33,'シフト記号表（勤務時間帯）'!$C$4:$K$35,9,FALSE))</f>
        <v/>
      </c>
      <c r="U34" s="367" t="str">
        <f>IF(U33="","",VLOOKUP(U33,'シフト記号表（勤務時間帯）'!$C$4:$K$35,9,FALSE))</f>
        <v/>
      </c>
      <c r="V34" s="367" t="str">
        <f>IF(V33="","",VLOOKUP(V33,'シフト記号表（勤務時間帯）'!$C$4:$K$35,9,FALSE))</f>
        <v/>
      </c>
      <c r="W34" s="367" t="str">
        <f>IF(W33="","",VLOOKUP(W33,'シフト記号表（勤務時間帯）'!$C$4:$K$35,9,FALSE))</f>
        <v/>
      </c>
      <c r="X34" s="367" t="str">
        <f>IF(X33="","",VLOOKUP(X33,'シフト記号表（勤務時間帯）'!$C$4:$K$35,9,FALSE))</f>
        <v/>
      </c>
      <c r="Y34" s="380" t="str">
        <f>IF(Y33="","",VLOOKUP(Y33,'シフト記号表（勤務時間帯）'!$C$4:$K$35,9,FALSE))</f>
        <v/>
      </c>
      <c r="Z34" s="357" t="str">
        <f>IF(Z33="","",VLOOKUP(Z33,'シフト記号表（勤務時間帯）'!$C$4:$K$35,9,FALSE))</f>
        <v/>
      </c>
      <c r="AA34" s="367" t="str">
        <f>IF(AA33="","",VLOOKUP(AA33,'シフト記号表（勤務時間帯）'!$C$4:$K$35,9,FALSE))</f>
        <v/>
      </c>
      <c r="AB34" s="367" t="str">
        <f>IF(AB33="","",VLOOKUP(AB33,'シフト記号表（勤務時間帯）'!$C$4:$K$35,9,FALSE))</f>
        <v/>
      </c>
      <c r="AC34" s="367" t="str">
        <f>IF(AC33="","",VLOOKUP(AC33,'シフト記号表（勤務時間帯）'!$C$4:$K$35,9,FALSE))</f>
        <v/>
      </c>
      <c r="AD34" s="367" t="str">
        <f>IF(AD33="","",VLOOKUP(AD33,'シフト記号表（勤務時間帯）'!$C$4:$K$35,9,FALSE))</f>
        <v/>
      </c>
      <c r="AE34" s="367" t="str">
        <f>IF(AE33="","",VLOOKUP(AE33,'シフト記号表（勤務時間帯）'!$C$4:$K$35,9,FALSE))</f>
        <v/>
      </c>
      <c r="AF34" s="380" t="str">
        <f>IF(AF33="","",VLOOKUP(AF33,'シフト記号表（勤務時間帯）'!$C$4:$K$35,9,FALSE))</f>
        <v/>
      </c>
      <c r="AG34" s="357" t="str">
        <f>IF(AG33="","",VLOOKUP(AG33,'シフト記号表（勤務時間帯）'!$C$4:$K$35,9,FALSE))</f>
        <v/>
      </c>
      <c r="AH34" s="367" t="str">
        <f>IF(AH33="","",VLOOKUP(AH33,'シフト記号表（勤務時間帯）'!$C$4:$K$35,9,FALSE))</f>
        <v/>
      </c>
      <c r="AI34" s="367" t="str">
        <f>IF(AI33="","",VLOOKUP(AI33,'シフト記号表（勤務時間帯）'!$C$4:$K$35,9,FALSE))</f>
        <v/>
      </c>
      <c r="AJ34" s="367" t="str">
        <f>IF(AJ33="","",VLOOKUP(AJ33,'シフト記号表（勤務時間帯）'!$C$4:$K$35,9,FALSE))</f>
        <v/>
      </c>
      <c r="AK34" s="367" t="str">
        <f>IF(AK33="","",VLOOKUP(AK33,'シフト記号表（勤務時間帯）'!$C$4:$K$35,9,FALSE))</f>
        <v/>
      </c>
      <c r="AL34" s="367" t="str">
        <f>IF(AL33="","",VLOOKUP(AL33,'シフト記号表（勤務時間帯）'!$C$4:$K$35,9,FALSE))</f>
        <v/>
      </c>
      <c r="AM34" s="380" t="str">
        <f>IF(AM33="","",VLOOKUP(AM33,'シフト記号表（勤務時間帯）'!$C$4:$K$35,9,FALSE))</f>
        <v/>
      </c>
      <c r="AN34" s="357" t="str">
        <f>IF(AN33="","",VLOOKUP(AN33,'シフト記号表（勤務時間帯）'!$C$4:$K$35,9,FALSE))</f>
        <v/>
      </c>
      <c r="AO34" s="367" t="str">
        <f>IF(AO33="","",VLOOKUP(AO33,'シフト記号表（勤務時間帯）'!$C$4:$K$35,9,FALSE))</f>
        <v/>
      </c>
      <c r="AP34" s="367" t="str">
        <f>IF(AP33="","",VLOOKUP(AP33,'シフト記号表（勤務時間帯）'!$C$4:$K$35,9,FALSE))</f>
        <v/>
      </c>
      <c r="AQ34" s="367" t="str">
        <f>IF(AQ33="","",VLOOKUP(AQ33,'シフト記号表（勤務時間帯）'!$C$4:$K$35,9,FALSE))</f>
        <v/>
      </c>
      <c r="AR34" s="367" t="str">
        <f>IF(AR33="","",VLOOKUP(AR33,'シフト記号表（勤務時間帯）'!$C$4:$K$35,9,FALSE))</f>
        <v/>
      </c>
      <c r="AS34" s="367" t="str">
        <f>IF(AS33="","",VLOOKUP(AS33,'シフト記号表（勤務時間帯）'!$C$4:$K$35,9,FALSE))</f>
        <v/>
      </c>
      <c r="AT34" s="380" t="str">
        <f>IF(AT33="","",VLOOKUP(AT33,'シフト記号表（勤務時間帯）'!$C$4:$K$35,9,FALSE))</f>
        <v/>
      </c>
      <c r="AU34" s="357" t="str">
        <f>IF(AU33="","",VLOOKUP(AU33,'シフト記号表（勤務時間帯）'!$C$4:$K$35,9,FALSE))</f>
        <v/>
      </c>
      <c r="AV34" s="367" t="str">
        <f>IF(AV33="","",VLOOKUP(AV33,'シフト記号表（勤務時間帯）'!$C$4:$K$35,9,FALSE))</f>
        <v/>
      </c>
      <c r="AW34" s="380" t="str">
        <f>IF(AW33="","",VLOOKUP(AW33,'シフト記号表（勤務時間帯）'!$C$4:$K$35,9,FALSE))</f>
        <v/>
      </c>
      <c r="AX34" s="410"/>
      <c r="AY34" s="417"/>
      <c r="AZ34" s="420"/>
      <c r="BA34" s="423"/>
      <c r="BB34" s="432"/>
      <c r="BC34" s="441"/>
      <c r="BD34" s="441"/>
      <c r="BE34" s="441"/>
      <c r="BF34" s="441"/>
      <c r="BG34" s="449"/>
    </row>
    <row r="35" spans="2:59" ht="20.25" customHeight="1">
      <c r="B35" s="243">
        <f>B33+1</f>
        <v>10</v>
      </c>
      <c r="C35" s="255"/>
      <c r="D35" s="266"/>
      <c r="E35" s="281"/>
      <c r="F35" s="266"/>
      <c r="G35" s="289"/>
      <c r="H35" s="291"/>
      <c r="I35" s="291"/>
      <c r="J35" s="291"/>
      <c r="K35" s="303"/>
      <c r="L35" s="310"/>
      <c r="M35" s="314"/>
      <c r="N35" s="314"/>
      <c r="O35" s="326"/>
      <c r="P35" s="330" t="s">
        <v>47</v>
      </c>
      <c r="Q35" s="339"/>
      <c r="R35" s="348"/>
      <c r="S35" s="358"/>
      <c r="T35" s="368"/>
      <c r="U35" s="368"/>
      <c r="V35" s="368"/>
      <c r="W35" s="368"/>
      <c r="X35" s="368"/>
      <c r="Y35" s="381"/>
      <c r="Z35" s="358"/>
      <c r="AA35" s="368"/>
      <c r="AB35" s="368"/>
      <c r="AC35" s="368"/>
      <c r="AD35" s="368"/>
      <c r="AE35" s="368"/>
      <c r="AF35" s="381"/>
      <c r="AG35" s="358"/>
      <c r="AH35" s="368"/>
      <c r="AI35" s="368"/>
      <c r="AJ35" s="368"/>
      <c r="AK35" s="368"/>
      <c r="AL35" s="368"/>
      <c r="AM35" s="381"/>
      <c r="AN35" s="358"/>
      <c r="AO35" s="368"/>
      <c r="AP35" s="368"/>
      <c r="AQ35" s="368"/>
      <c r="AR35" s="368"/>
      <c r="AS35" s="368"/>
      <c r="AT35" s="381"/>
      <c r="AU35" s="358"/>
      <c r="AV35" s="368"/>
      <c r="AW35" s="381"/>
      <c r="AX35" s="410">
        <f>IF($BC$3="計画",SUM(S36:AT36),IF($BC$3="実績",SUM(S36:AW36),""))</f>
        <v>0</v>
      </c>
      <c r="AY35" s="417"/>
      <c r="AZ35" s="420">
        <f>IF($BC$3="計画",AX35/4,IF($BC$3="実績",AX35/($AL$10/7),""))</f>
        <v>0</v>
      </c>
      <c r="BA35" s="423"/>
      <c r="BB35" s="430"/>
      <c r="BC35" s="439"/>
      <c r="BD35" s="439"/>
      <c r="BE35" s="439"/>
      <c r="BF35" s="439"/>
      <c r="BG35" s="447"/>
    </row>
    <row r="36" spans="2:59" ht="20.25" customHeight="1">
      <c r="B36" s="244"/>
      <c r="C36" s="254"/>
      <c r="D36" s="266"/>
      <c r="E36" s="283"/>
      <c r="F36" s="287"/>
      <c r="G36" s="290"/>
      <c r="H36" s="291"/>
      <c r="I36" s="291"/>
      <c r="J36" s="291"/>
      <c r="K36" s="303"/>
      <c r="L36" s="309"/>
      <c r="M36" s="313"/>
      <c r="N36" s="313"/>
      <c r="O36" s="325"/>
      <c r="P36" s="331" t="s">
        <v>81</v>
      </c>
      <c r="Q36" s="340"/>
      <c r="R36" s="349"/>
      <c r="S36" s="357" t="str">
        <f>IF(S35="","",VLOOKUP(S35,'シフト記号表（勤務時間帯）'!$C$4:$K$35,9,FALSE))</f>
        <v/>
      </c>
      <c r="T36" s="367" t="str">
        <f>IF(T35="","",VLOOKUP(T35,'シフト記号表（勤務時間帯）'!$C$4:$K$35,9,FALSE))</f>
        <v/>
      </c>
      <c r="U36" s="367" t="str">
        <f>IF(U35="","",VLOOKUP(U35,'シフト記号表（勤務時間帯）'!$C$4:$K$35,9,FALSE))</f>
        <v/>
      </c>
      <c r="V36" s="367" t="str">
        <f>IF(V35="","",VLOOKUP(V35,'シフト記号表（勤務時間帯）'!$C$4:$K$35,9,FALSE))</f>
        <v/>
      </c>
      <c r="W36" s="367" t="str">
        <f>IF(W35="","",VLOOKUP(W35,'シフト記号表（勤務時間帯）'!$C$4:$K$35,9,FALSE))</f>
        <v/>
      </c>
      <c r="X36" s="367" t="str">
        <f>IF(X35="","",VLOOKUP(X35,'シフト記号表（勤務時間帯）'!$C$4:$K$35,9,FALSE))</f>
        <v/>
      </c>
      <c r="Y36" s="380" t="str">
        <f>IF(Y35="","",VLOOKUP(Y35,'シフト記号表（勤務時間帯）'!$C$4:$K$35,9,FALSE))</f>
        <v/>
      </c>
      <c r="Z36" s="357" t="str">
        <f>IF(Z35="","",VLOOKUP(Z35,'シフト記号表（勤務時間帯）'!$C$4:$K$35,9,FALSE))</f>
        <v/>
      </c>
      <c r="AA36" s="367" t="str">
        <f>IF(AA35="","",VLOOKUP(AA35,'シフト記号表（勤務時間帯）'!$C$4:$K$35,9,FALSE))</f>
        <v/>
      </c>
      <c r="AB36" s="367" t="str">
        <f>IF(AB35="","",VLOOKUP(AB35,'シフト記号表（勤務時間帯）'!$C$4:$K$35,9,FALSE))</f>
        <v/>
      </c>
      <c r="AC36" s="367" t="str">
        <f>IF(AC35="","",VLOOKUP(AC35,'シフト記号表（勤務時間帯）'!$C$4:$K$35,9,FALSE))</f>
        <v/>
      </c>
      <c r="AD36" s="367" t="str">
        <f>IF(AD35="","",VLOOKUP(AD35,'シフト記号表（勤務時間帯）'!$C$4:$K$35,9,FALSE))</f>
        <v/>
      </c>
      <c r="AE36" s="367" t="str">
        <f>IF(AE35="","",VLOOKUP(AE35,'シフト記号表（勤務時間帯）'!$C$4:$K$35,9,FALSE))</f>
        <v/>
      </c>
      <c r="AF36" s="380" t="str">
        <f>IF(AF35="","",VLOOKUP(AF35,'シフト記号表（勤務時間帯）'!$C$4:$K$35,9,FALSE))</f>
        <v/>
      </c>
      <c r="AG36" s="357" t="str">
        <f>IF(AG35="","",VLOOKUP(AG35,'シフト記号表（勤務時間帯）'!$C$4:$K$35,9,FALSE))</f>
        <v/>
      </c>
      <c r="AH36" s="367" t="str">
        <f>IF(AH35="","",VLOOKUP(AH35,'シフト記号表（勤務時間帯）'!$C$4:$K$35,9,FALSE))</f>
        <v/>
      </c>
      <c r="AI36" s="367" t="str">
        <f>IF(AI35="","",VLOOKUP(AI35,'シフト記号表（勤務時間帯）'!$C$4:$K$35,9,FALSE))</f>
        <v/>
      </c>
      <c r="AJ36" s="367" t="str">
        <f>IF(AJ35="","",VLOOKUP(AJ35,'シフト記号表（勤務時間帯）'!$C$4:$K$35,9,FALSE))</f>
        <v/>
      </c>
      <c r="AK36" s="367" t="str">
        <f>IF(AK35="","",VLOOKUP(AK35,'シフト記号表（勤務時間帯）'!$C$4:$K$35,9,FALSE))</f>
        <v/>
      </c>
      <c r="AL36" s="367" t="str">
        <f>IF(AL35="","",VLOOKUP(AL35,'シフト記号表（勤務時間帯）'!$C$4:$K$35,9,FALSE))</f>
        <v/>
      </c>
      <c r="AM36" s="380" t="str">
        <f>IF(AM35="","",VLOOKUP(AM35,'シフト記号表（勤務時間帯）'!$C$4:$K$35,9,FALSE))</f>
        <v/>
      </c>
      <c r="AN36" s="357" t="str">
        <f>IF(AN35="","",VLOOKUP(AN35,'シフト記号表（勤務時間帯）'!$C$4:$K$35,9,FALSE))</f>
        <v/>
      </c>
      <c r="AO36" s="367" t="str">
        <f>IF(AO35="","",VLOOKUP(AO35,'シフト記号表（勤務時間帯）'!$C$4:$K$35,9,FALSE))</f>
        <v/>
      </c>
      <c r="AP36" s="367" t="str">
        <f>IF(AP35="","",VLOOKUP(AP35,'シフト記号表（勤務時間帯）'!$C$4:$K$35,9,FALSE))</f>
        <v/>
      </c>
      <c r="AQ36" s="367" t="str">
        <f>IF(AQ35="","",VLOOKUP(AQ35,'シフト記号表（勤務時間帯）'!$C$4:$K$35,9,FALSE))</f>
        <v/>
      </c>
      <c r="AR36" s="367" t="str">
        <f>IF(AR35="","",VLOOKUP(AR35,'シフト記号表（勤務時間帯）'!$C$4:$K$35,9,FALSE))</f>
        <v/>
      </c>
      <c r="AS36" s="367" t="str">
        <f>IF(AS35="","",VLOOKUP(AS35,'シフト記号表（勤務時間帯）'!$C$4:$K$35,9,FALSE))</f>
        <v/>
      </c>
      <c r="AT36" s="380" t="str">
        <f>IF(AT35="","",VLOOKUP(AT35,'シフト記号表（勤務時間帯）'!$C$4:$K$35,9,FALSE))</f>
        <v/>
      </c>
      <c r="AU36" s="357" t="str">
        <f>IF(AU35="","",VLOOKUP(AU35,'シフト記号表（勤務時間帯）'!$C$4:$K$35,9,FALSE))</f>
        <v/>
      </c>
      <c r="AV36" s="367" t="str">
        <f>IF(AV35="","",VLOOKUP(AV35,'シフト記号表（勤務時間帯）'!$C$4:$K$35,9,FALSE))</f>
        <v/>
      </c>
      <c r="AW36" s="380" t="str">
        <f>IF(AW35="","",VLOOKUP(AW35,'シフト記号表（勤務時間帯）'!$C$4:$K$35,9,FALSE))</f>
        <v/>
      </c>
      <c r="AX36" s="410"/>
      <c r="AY36" s="417"/>
      <c r="AZ36" s="420"/>
      <c r="BA36" s="423"/>
      <c r="BB36" s="433"/>
      <c r="BC36" s="442"/>
      <c r="BD36" s="442"/>
      <c r="BE36" s="442"/>
      <c r="BF36" s="442"/>
      <c r="BG36" s="450"/>
    </row>
    <row r="37" spans="2:59" ht="20.25" customHeight="1">
      <c r="B37" s="243">
        <f>B35+1</f>
        <v>11</v>
      </c>
      <c r="C37" s="255"/>
      <c r="D37" s="266"/>
      <c r="E37" s="281"/>
      <c r="F37" s="266"/>
      <c r="G37" s="289"/>
      <c r="H37" s="291"/>
      <c r="I37" s="291"/>
      <c r="J37" s="291"/>
      <c r="K37" s="303"/>
      <c r="L37" s="310"/>
      <c r="M37" s="314"/>
      <c r="N37" s="314"/>
      <c r="O37" s="326"/>
      <c r="P37" s="330" t="s">
        <v>47</v>
      </c>
      <c r="Q37" s="339"/>
      <c r="R37" s="348"/>
      <c r="S37" s="358"/>
      <c r="T37" s="368"/>
      <c r="U37" s="368"/>
      <c r="V37" s="368"/>
      <c r="W37" s="368"/>
      <c r="X37" s="368"/>
      <c r="Y37" s="381"/>
      <c r="Z37" s="358"/>
      <c r="AA37" s="368"/>
      <c r="AB37" s="368"/>
      <c r="AC37" s="368"/>
      <c r="AD37" s="368"/>
      <c r="AE37" s="368"/>
      <c r="AF37" s="381"/>
      <c r="AG37" s="358"/>
      <c r="AH37" s="368"/>
      <c r="AI37" s="368"/>
      <c r="AJ37" s="368"/>
      <c r="AK37" s="368"/>
      <c r="AL37" s="368"/>
      <c r="AM37" s="381"/>
      <c r="AN37" s="358"/>
      <c r="AO37" s="368"/>
      <c r="AP37" s="368"/>
      <c r="AQ37" s="368"/>
      <c r="AR37" s="368"/>
      <c r="AS37" s="368"/>
      <c r="AT37" s="381"/>
      <c r="AU37" s="358"/>
      <c r="AV37" s="368"/>
      <c r="AW37" s="381"/>
      <c r="AX37" s="410">
        <f>IF($BC$3="計画",SUM(S38:AT38),IF($BC$3="実績",SUM(S38:AW38),""))</f>
        <v>0</v>
      </c>
      <c r="AY37" s="417"/>
      <c r="AZ37" s="420">
        <f>IF($BC$3="計画",AX37/4,IF($BC$3="実績",AX37/($AL$10/7),""))</f>
        <v>0</v>
      </c>
      <c r="BA37" s="423"/>
      <c r="BB37" s="430"/>
      <c r="BC37" s="439"/>
      <c r="BD37" s="439"/>
      <c r="BE37" s="439"/>
      <c r="BF37" s="439"/>
      <c r="BG37" s="447"/>
    </row>
    <row r="38" spans="2:59" ht="20.25" customHeight="1">
      <c r="B38" s="244"/>
      <c r="C38" s="254"/>
      <c r="D38" s="266"/>
      <c r="E38" s="283"/>
      <c r="F38" s="287"/>
      <c r="G38" s="290"/>
      <c r="H38" s="291"/>
      <c r="I38" s="291"/>
      <c r="J38" s="291"/>
      <c r="K38" s="303"/>
      <c r="L38" s="309"/>
      <c r="M38" s="313"/>
      <c r="N38" s="313"/>
      <c r="O38" s="325"/>
      <c r="P38" s="331" t="s">
        <v>81</v>
      </c>
      <c r="Q38" s="340"/>
      <c r="R38" s="349"/>
      <c r="S38" s="357" t="str">
        <f>IF(S37="","",VLOOKUP(S37,'シフト記号表（勤務時間帯）'!$C$4:$K$35,9,FALSE))</f>
        <v/>
      </c>
      <c r="T38" s="367" t="str">
        <f>IF(T37="","",VLOOKUP(T37,'シフト記号表（勤務時間帯）'!$C$4:$K$35,9,FALSE))</f>
        <v/>
      </c>
      <c r="U38" s="367" t="str">
        <f>IF(U37="","",VLOOKUP(U37,'シフト記号表（勤務時間帯）'!$C$4:$K$35,9,FALSE))</f>
        <v/>
      </c>
      <c r="V38" s="367" t="str">
        <f>IF(V37="","",VLOOKUP(V37,'シフト記号表（勤務時間帯）'!$C$4:$K$35,9,FALSE))</f>
        <v/>
      </c>
      <c r="W38" s="367" t="str">
        <f>IF(W37="","",VLOOKUP(W37,'シフト記号表（勤務時間帯）'!$C$4:$K$35,9,FALSE))</f>
        <v/>
      </c>
      <c r="X38" s="367" t="str">
        <f>IF(X37="","",VLOOKUP(X37,'シフト記号表（勤務時間帯）'!$C$4:$K$35,9,FALSE))</f>
        <v/>
      </c>
      <c r="Y38" s="380" t="str">
        <f>IF(Y37="","",VLOOKUP(Y37,'シフト記号表（勤務時間帯）'!$C$4:$K$35,9,FALSE))</f>
        <v/>
      </c>
      <c r="Z38" s="357" t="str">
        <f>IF(Z37="","",VLOOKUP(Z37,'シフト記号表（勤務時間帯）'!$C$4:$K$35,9,FALSE))</f>
        <v/>
      </c>
      <c r="AA38" s="367" t="str">
        <f>IF(AA37="","",VLOOKUP(AA37,'シフト記号表（勤務時間帯）'!$C$4:$K$35,9,FALSE))</f>
        <v/>
      </c>
      <c r="AB38" s="367" t="str">
        <f>IF(AB37="","",VLOOKUP(AB37,'シフト記号表（勤務時間帯）'!$C$4:$K$35,9,FALSE))</f>
        <v/>
      </c>
      <c r="AC38" s="367" t="str">
        <f>IF(AC37="","",VLOOKUP(AC37,'シフト記号表（勤務時間帯）'!$C$4:$K$35,9,FALSE))</f>
        <v/>
      </c>
      <c r="AD38" s="367" t="str">
        <f>IF(AD37="","",VLOOKUP(AD37,'シフト記号表（勤務時間帯）'!$C$4:$K$35,9,FALSE))</f>
        <v/>
      </c>
      <c r="AE38" s="367" t="str">
        <f>IF(AE37="","",VLOOKUP(AE37,'シフト記号表（勤務時間帯）'!$C$4:$K$35,9,FALSE))</f>
        <v/>
      </c>
      <c r="AF38" s="380" t="str">
        <f>IF(AF37="","",VLOOKUP(AF37,'シフト記号表（勤務時間帯）'!$C$4:$K$35,9,FALSE))</f>
        <v/>
      </c>
      <c r="AG38" s="357" t="str">
        <f>IF(AG37="","",VLOOKUP(AG37,'シフト記号表（勤務時間帯）'!$C$4:$K$35,9,FALSE))</f>
        <v/>
      </c>
      <c r="AH38" s="367" t="str">
        <f>IF(AH37="","",VLOOKUP(AH37,'シフト記号表（勤務時間帯）'!$C$4:$K$35,9,FALSE))</f>
        <v/>
      </c>
      <c r="AI38" s="367" t="str">
        <f>IF(AI37="","",VLOOKUP(AI37,'シフト記号表（勤務時間帯）'!$C$4:$K$35,9,FALSE))</f>
        <v/>
      </c>
      <c r="AJ38" s="367" t="str">
        <f>IF(AJ37="","",VLOOKUP(AJ37,'シフト記号表（勤務時間帯）'!$C$4:$K$35,9,FALSE))</f>
        <v/>
      </c>
      <c r="AK38" s="367" t="str">
        <f>IF(AK37="","",VLOOKUP(AK37,'シフト記号表（勤務時間帯）'!$C$4:$K$35,9,FALSE))</f>
        <v/>
      </c>
      <c r="AL38" s="367" t="str">
        <f>IF(AL37="","",VLOOKUP(AL37,'シフト記号表（勤務時間帯）'!$C$4:$K$35,9,FALSE))</f>
        <v/>
      </c>
      <c r="AM38" s="380" t="str">
        <f>IF(AM37="","",VLOOKUP(AM37,'シフト記号表（勤務時間帯）'!$C$4:$K$35,9,FALSE))</f>
        <v/>
      </c>
      <c r="AN38" s="357" t="str">
        <f>IF(AN37="","",VLOOKUP(AN37,'シフト記号表（勤務時間帯）'!$C$4:$K$35,9,FALSE))</f>
        <v/>
      </c>
      <c r="AO38" s="367" t="str">
        <f>IF(AO37="","",VLOOKUP(AO37,'シフト記号表（勤務時間帯）'!$C$4:$K$35,9,FALSE))</f>
        <v/>
      </c>
      <c r="AP38" s="367" t="str">
        <f>IF(AP37="","",VLOOKUP(AP37,'シフト記号表（勤務時間帯）'!$C$4:$K$35,9,FALSE))</f>
        <v/>
      </c>
      <c r="AQ38" s="367" t="str">
        <f>IF(AQ37="","",VLOOKUP(AQ37,'シフト記号表（勤務時間帯）'!$C$4:$K$35,9,FALSE))</f>
        <v/>
      </c>
      <c r="AR38" s="367" t="str">
        <f>IF(AR37="","",VLOOKUP(AR37,'シフト記号表（勤務時間帯）'!$C$4:$K$35,9,FALSE))</f>
        <v/>
      </c>
      <c r="AS38" s="367" t="str">
        <f>IF(AS37="","",VLOOKUP(AS37,'シフト記号表（勤務時間帯）'!$C$4:$K$35,9,FALSE))</f>
        <v/>
      </c>
      <c r="AT38" s="380" t="str">
        <f>IF(AT37="","",VLOOKUP(AT37,'シフト記号表（勤務時間帯）'!$C$4:$K$35,9,FALSE))</f>
        <v/>
      </c>
      <c r="AU38" s="357" t="str">
        <f>IF(AU37="","",VLOOKUP(AU37,'シフト記号表（勤務時間帯）'!$C$4:$K$35,9,FALSE))</f>
        <v/>
      </c>
      <c r="AV38" s="367" t="str">
        <f>IF(AV37="","",VLOOKUP(AV37,'シフト記号表（勤務時間帯）'!$C$4:$K$35,9,FALSE))</f>
        <v/>
      </c>
      <c r="AW38" s="380" t="str">
        <f>IF(AW37="","",VLOOKUP(AW37,'シフト記号表（勤務時間帯）'!$C$4:$K$35,9,FALSE))</f>
        <v/>
      </c>
      <c r="AX38" s="410"/>
      <c r="AY38" s="417"/>
      <c r="AZ38" s="420"/>
      <c r="BA38" s="423"/>
      <c r="BB38" s="433"/>
      <c r="BC38" s="442"/>
      <c r="BD38" s="442"/>
      <c r="BE38" s="442"/>
      <c r="BF38" s="442"/>
      <c r="BG38" s="450"/>
    </row>
    <row r="39" spans="2:59" ht="20.25" customHeight="1">
      <c r="B39" s="243">
        <f>B37+1</f>
        <v>12</v>
      </c>
      <c r="C39" s="255"/>
      <c r="D39" s="266"/>
      <c r="E39" s="281"/>
      <c r="F39" s="266"/>
      <c r="G39" s="289"/>
      <c r="H39" s="291"/>
      <c r="I39" s="291"/>
      <c r="J39" s="291"/>
      <c r="K39" s="303"/>
      <c r="L39" s="310"/>
      <c r="M39" s="314"/>
      <c r="N39" s="314"/>
      <c r="O39" s="326"/>
      <c r="P39" s="330" t="s">
        <v>47</v>
      </c>
      <c r="Q39" s="339"/>
      <c r="R39" s="348"/>
      <c r="S39" s="358"/>
      <c r="T39" s="368"/>
      <c r="U39" s="368"/>
      <c r="V39" s="368"/>
      <c r="W39" s="368"/>
      <c r="X39" s="368"/>
      <c r="Y39" s="381"/>
      <c r="Z39" s="358"/>
      <c r="AA39" s="368"/>
      <c r="AB39" s="368"/>
      <c r="AC39" s="368"/>
      <c r="AD39" s="368"/>
      <c r="AE39" s="368"/>
      <c r="AF39" s="381"/>
      <c r="AG39" s="358"/>
      <c r="AH39" s="368"/>
      <c r="AI39" s="368"/>
      <c r="AJ39" s="368"/>
      <c r="AK39" s="368"/>
      <c r="AL39" s="368"/>
      <c r="AM39" s="381"/>
      <c r="AN39" s="358"/>
      <c r="AO39" s="368"/>
      <c r="AP39" s="368"/>
      <c r="AQ39" s="368"/>
      <c r="AR39" s="368"/>
      <c r="AS39" s="368"/>
      <c r="AT39" s="381"/>
      <c r="AU39" s="358"/>
      <c r="AV39" s="368"/>
      <c r="AW39" s="381"/>
      <c r="AX39" s="410">
        <f>IF($BC$3="計画",SUM(S40:AT40),IF($BC$3="実績",SUM(S40:AW40),""))</f>
        <v>0</v>
      </c>
      <c r="AY39" s="417"/>
      <c r="AZ39" s="420">
        <f>IF($BC$3="計画",AX39/4,IF($BC$3="実績",AX39/($AL$10/7),""))</f>
        <v>0</v>
      </c>
      <c r="BA39" s="423"/>
      <c r="BB39" s="430"/>
      <c r="BC39" s="439"/>
      <c r="BD39" s="439"/>
      <c r="BE39" s="439"/>
      <c r="BF39" s="439"/>
      <c r="BG39" s="447"/>
    </row>
    <row r="40" spans="2:59" ht="20.25" customHeight="1">
      <c r="B40" s="244"/>
      <c r="C40" s="254"/>
      <c r="D40" s="266"/>
      <c r="E40" s="283"/>
      <c r="F40" s="287"/>
      <c r="G40" s="290"/>
      <c r="H40" s="291"/>
      <c r="I40" s="291"/>
      <c r="J40" s="291"/>
      <c r="K40" s="303"/>
      <c r="L40" s="309"/>
      <c r="M40" s="313"/>
      <c r="N40" s="313"/>
      <c r="O40" s="325"/>
      <c r="P40" s="331" t="s">
        <v>81</v>
      </c>
      <c r="Q40" s="340"/>
      <c r="R40" s="349"/>
      <c r="S40" s="357" t="str">
        <f>IF(S39="","",VLOOKUP(S39,'シフト記号表（勤務時間帯）'!$C$4:$K$35,9,FALSE))</f>
        <v/>
      </c>
      <c r="T40" s="367" t="str">
        <f>IF(T39="","",VLOOKUP(T39,'シフト記号表（勤務時間帯）'!$C$4:$K$35,9,FALSE))</f>
        <v/>
      </c>
      <c r="U40" s="367" t="str">
        <f>IF(U39="","",VLOOKUP(U39,'シフト記号表（勤務時間帯）'!$C$4:$K$35,9,FALSE))</f>
        <v/>
      </c>
      <c r="V40" s="367" t="str">
        <f>IF(V39="","",VLOOKUP(V39,'シフト記号表（勤務時間帯）'!$C$4:$K$35,9,FALSE))</f>
        <v/>
      </c>
      <c r="W40" s="367" t="str">
        <f>IF(W39="","",VLOOKUP(W39,'シフト記号表（勤務時間帯）'!$C$4:$K$35,9,FALSE))</f>
        <v/>
      </c>
      <c r="X40" s="367" t="str">
        <f>IF(X39="","",VLOOKUP(X39,'シフト記号表（勤務時間帯）'!$C$4:$K$35,9,FALSE))</f>
        <v/>
      </c>
      <c r="Y40" s="380" t="str">
        <f>IF(Y39="","",VLOOKUP(Y39,'シフト記号表（勤務時間帯）'!$C$4:$K$35,9,FALSE))</f>
        <v/>
      </c>
      <c r="Z40" s="357" t="str">
        <f>IF(Z39="","",VLOOKUP(Z39,'シフト記号表（勤務時間帯）'!$C$4:$K$35,9,FALSE))</f>
        <v/>
      </c>
      <c r="AA40" s="367" t="str">
        <f>IF(AA39="","",VLOOKUP(AA39,'シフト記号表（勤務時間帯）'!$C$4:$K$35,9,FALSE))</f>
        <v/>
      </c>
      <c r="AB40" s="367" t="str">
        <f>IF(AB39="","",VLOOKUP(AB39,'シフト記号表（勤務時間帯）'!$C$4:$K$35,9,FALSE))</f>
        <v/>
      </c>
      <c r="AC40" s="367" t="str">
        <f>IF(AC39="","",VLOOKUP(AC39,'シフト記号表（勤務時間帯）'!$C$4:$K$35,9,FALSE))</f>
        <v/>
      </c>
      <c r="AD40" s="367" t="str">
        <f>IF(AD39="","",VLOOKUP(AD39,'シフト記号表（勤務時間帯）'!$C$4:$K$35,9,FALSE))</f>
        <v/>
      </c>
      <c r="AE40" s="367" t="str">
        <f>IF(AE39="","",VLOOKUP(AE39,'シフト記号表（勤務時間帯）'!$C$4:$K$35,9,FALSE))</f>
        <v/>
      </c>
      <c r="AF40" s="380" t="str">
        <f>IF(AF39="","",VLOOKUP(AF39,'シフト記号表（勤務時間帯）'!$C$4:$K$35,9,FALSE))</f>
        <v/>
      </c>
      <c r="AG40" s="357" t="str">
        <f>IF(AG39="","",VLOOKUP(AG39,'シフト記号表（勤務時間帯）'!$C$4:$K$35,9,FALSE))</f>
        <v/>
      </c>
      <c r="AH40" s="367" t="str">
        <f>IF(AH39="","",VLOOKUP(AH39,'シフト記号表（勤務時間帯）'!$C$4:$K$35,9,FALSE))</f>
        <v/>
      </c>
      <c r="AI40" s="367" t="str">
        <f>IF(AI39="","",VLOOKUP(AI39,'シフト記号表（勤務時間帯）'!$C$4:$K$35,9,FALSE))</f>
        <v/>
      </c>
      <c r="AJ40" s="367" t="str">
        <f>IF(AJ39="","",VLOOKUP(AJ39,'シフト記号表（勤務時間帯）'!$C$4:$K$35,9,FALSE))</f>
        <v/>
      </c>
      <c r="AK40" s="367" t="str">
        <f>IF(AK39="","",VLOOKUP(AK39,'シフト記号表（勤務時間帯）'!$C$4:$K$35,9,FALSE))</f>
        <v/>
      </c>
      <c r="AL40" s="367" t="str">
        <f>IF(AL39="","",VLOOKUP(AL39,'シフト記号表（勤務時間帯）'!$C$4:$K$35,9,FALSE))</f>
        <v/>
      </c>
      <c r="AM40" s="380" t="str">
        <f>IF(AM39="","",VLOOKUP(AM39,'シフト記号表（勤務時間帯）'!$C$4:$K$35,9,FALSE))</f>
        <v/>
      </c>
      <c r="AN40" s="357" t="str">
        <f>IF(AN39="","",VLOOKUP(AN39,'シフト記号表（勤務時間帯）'!$C$4:$K$35,9,FALSE))</f>
        <v/>
      </c>
      <c r="AO40" s="367" t="str">
        <f>IF(AO39="","",VLOOKUP(AO39,'シフト記号表（勤務時間帯）'!$C$4:$K$35,9,FALSE))</f>
        <v/>
      </c>
      <c r="AP40" s="367" t="str">
        <f>IF(AP39="","",VLOOKUP(AP39,'シフト記号表（勤務時間帯）'!$C$4:$K$35,9,FALSE))</f>
        <v/>
      </c>
      <c r="AQ40" s="367" t="str">
        <f>IF(AQ39="","",VLOOKUP(AQ39,'シフト記号表（勤務時間帯）'!$C$4:$K$35,9,FALSE))</f>
        <v/>
      </c>
      <c r="AR40" s="367" t="str">
        <f>IF(AR39="","",VLOOKUP(AR39,'シフト記号表（勤務時間帯）'!$C$4:$K$35,9,FALSE))</f>
        <v/>
      </c>
      <c r="AS40" s="367" t="str">
        <f>IF(AS39="","",VLOOKUP(AS39,'シフト記号表（勤務時間帯）'!$C$4:$K$35,9,FALSE))</f>
        <v/>
      </c>
      <c r="AT40" s="380" t="str">
        <f>IF(AT39="","",VLOOKUP(AT39,'シフト記号表（勤務時間帯）'!$C$4:$K$35,9,FALSE))</f>
        <v/>
      </c>
      <c r="AU40" s="357" t="str">
        <f>IF(AU39="","",VLOOKUP(AU39,'シフト記号表（勤務時間帯）'!$C$4:$K$35,9,FALSE))</f>
        <v/>
      </c>
      <c r="AV40" s="367" t="str">
        <f>IF(AV39="","",VLOOKUP(AV39,'シフト記号表（勤務時間帯）'!$C$4:$K$35,9,FALSE))</f>
        <v/>
      </c>
      <c r="AW40" s="380" t="str">
        <f>IF(AW39="","",VLOOKUP(AW39,'シフト記号表（勤務時間帯）'!$C$4:$K$35,9,FALSE))</f>
        <v/>
      </c>
      <c r="AX40" s="410"/>
      <c r="AY40" s="417"/>
      <c r="AZ40" s="420"/>
      <c r="BA40" s="423"/>
      <c r="BB40" s="433"/>
      <c r="BC40" s="442"/>
      <c r="BD40" s="442"/>
      <c r="BE40" s="442"/>
      <c r="BF40" s="442"/>
      <c r="BG40" s="450"/>
    </row>
    <row r="41" spans="2:59" ht="20.25" customHeight="1">
      <c r="B41" s="243">
        <f>B39+1</f>
        <v>13</v>
      </c>
      <c r="C41" s="255"/>
      <c r="D41" s="266"/>
      <c r="E41" s="281"/>
      <c r="F41" s="266"/>
      <c r="G41" s="289"/>
      <c r="H41" s="291"/>
      <c r="I41" s="291"/>
      <c r="J41" s="291"/>
      <c r="K41" s="303"/>
      <c r="L41" s="310"/>
      <c r="M41" s="314"/>
      <c r="N41" s="314"/>
      <c r="O41" s="326"/>
      <c r="P41" s="330" t="s">
        <v>47</v>
      </c>
      <c r="Q41" s="339"/>
      <c r="R41" s="348"/>
      <c r="S41" s="358"/>
      <c r="T41" s="368"/>
      <c r="U41" s="368"/>
      <c r="V41" s="368"/>
      <c r="W41" s="368"/>
      <c r="X41" s="368"/>
      <c r="Y41" s="381"/>
      <c r="Z41" s="358"/>
      <c r="AA41" s="368"/>
      <c r="AB41" s="368"/>
      <c r="AC41" s="368"/>
      <c r="AD41" s="368"/>
      <c r="AE41" s="368"/>
      <c r="AF41" s="381"/>
      <c r="AG41" s="358"/>
      <c r="AH41" s="368"/>
      <c r="AI41" s="368"/>
      <c r="AJ41" s="368"/>
      <c r="AK41" s="368"/>
      <c r="AL41" s="368"/>
      <c r="AM41" s="381"/>
      <c r="AN41" s="358"/>
      <c r="AO41" s="368"/>
      <c r="AP41" s="368"/>
      <c r="AQ41" s="368"/>
      <c r="AR41" s="368"/>
      <c r="AS41" s="368"/>
      <c r="AT41" s="381"/>
      <c r="AU41" s="358"/>
      <c r="AV41" s="368"/>
      <c r="AW41" s="381"/>
      <c r="AX41" s="410">
        <f>IF($BC$3="計画",SUM(S42:AT42),IF($BC$3="実績",SUM(S42:AW42),""))</f>
        <v>0</v>
      </c>
      <c r="AY41" s="417"/>
      <c r="AZ41" s="420">
        <f>IF($BC$3="計画",AX41/4,IF($BC$3="実績",AX41/($AL$10/7),""))</f>
        <v>0</v>
      </c>
      <c r="BA41" s="423"/>
      <c r="BB41" s="430"/>
      <c r="BC41" s="439"/>
      <c r="BD41" s="439"/>
      <c r="BE41" s="439"/>
      <c r="BF41" s="439"/>
      <c r="BG41" s="447"/>
    </row>
    <row r="42" spans="2:59" ht="20.25" customHeight="1">
      <c r="B42" s="244"/>
      <c r="C42" s="254"/>
      <c r="D42" s="266"/>
      <c r="E42" s="283"/>
      <c r="F42" s="287"/>
      <c r="G42" s="290"/>
      <c r="H42" s="291"/>
      <c r="I42" s="291"/>
      <c r="J42" s="291"/>
      <c r="K42" s="303"/>
      <c r="L42" s="309"/>
      <c r="M42" s="313"/>
      <c r="N42" s="313"/>
      <c r="O42" s="325"/>
      <c r="P42" s="331" t="s">
        <v>81</v>
      </c>
      <c r="Q42" s="340"/>
      <c r="R42" s="349"/>
      <c r="S42" s="357" t="str">
        <f>IF(S41="","",VLOOKUP(S41,'シフト記号表（勤務時間帯）'!$C$4:$K$35,9,FALSE))</f>
        <v/>
      </c>
      <c r="T42" s="367" t="str">
        <f>IF(T41="","",VLOOKUP(T41,'シフト記号表（勤務時間帯）'!$C$4:$K$35,9,FALSE))</f>
        <v/>
      </c>
      <c r="U42" s="367" t="str">
        <f>IF(U41="","",VLOOKUP(U41,'シフト記号表（勤務時間帯）'!$C$4:$K$35,9,FALSE))</f>
        <v/>
      </c>
      <c r="V42" s="367" t="str">
        <f>IF(V41="","",VLOOKUP(V41,'シフト記号表（勤務時間帯）'!$C$4:$K$35,9,FALSE))</f>
        <v/>
      </c>
      <c r="W42" s="367" t="str">
        <f>IF(W41="","",VLOOKUP(W41,'シフト記号表（勤務時間帯）'!$C$4:$K$35,9,FALSE))</f>
        <v/>
      </c>
      <c r="X42" s="367" t="str">
        <f>IF(X41="","",VLOOKUP(X41,'シフト記号表（勤務時間帯）'!$C$4:$K$35,9,FALSE))</f>
        <v/>
      </c>
      <c r="Y42" s="380" t="str">
        <f>IF(Y41="","",VLOOKUP(Y41,'シフト記号表（勤務時間帯）'!$C$4:$K$35,9,FALSE))</f>
        <v/>
      </c>
      <c r="Z42" s="357" t="str">
        <f>IF(Z41="","",VLOOKUP(Z41,'シフト記号表（勤務時間帯）'!$C$4:$K$35,9,FALSE))</f>
        <v/>
      </c>
      <c r="AA42" s="367" t="str">
        <f>IF(AA41="","",VLOOKUP(AA41,'シフト記号表（勤務時間帯）'!$C$4:$K$35,9,FALSE))</f>
        <v/>
      </c>
      <c r="AB42" s="367" t="str">
        <f>IF(AB41="","",VLOOKUP(AB41,'シフト記号表（勤務時間帯）'!$C$4:$K$35,9,FALSE))</f>
        <v/>
      </c>
      <c r="AC42" s="367" t="str">
        <f>IF(AC41="","",VLOOKUP(AC41,'シフト記号表（勤務時間帯）'!$C$4:$K$35,9,FALSE))</f>
        <v/>
      </c>
      <c r="AD42" s="367" t="str">
        <f>IF(AD41="","",VLOOKUP(AD41,'シフト記号表（勤務時間帯）'!$C$4:$K$35,9,FALSE))</f>
        <v/>
      </c>
      <c r="AE42" s="367" t="str">
        <f>IF(AE41="","",VLOOKUP(AE41,'シフト記号表（勤務時間帯）'!$C$4:$K$35,9,FALSE))</f>
        <v/>
      </c>
      <c r="AF42" s="380" t="str">
        <f>IF(AF41="","",VLOOKUP(AF41,'シフト記号表（勤務時間帯）'!$C$4:$K$35,9,FALSE))</f>
        <v/>
      </c>
      <c r="AG42" s="357" t="str">
        <f>IF(AG41="","",VLOOKUP(AG41,'シフト記号表（勤務時間帯）'!$C$4:$K$35,9,FALSE))</f>
        <v/>
      </c>
      <c r="AH42" s="367" t="str">
        <f>IF(AH41="","",VLOOKUP(AH41,'シフト記号表（勤務時間帯）'!$C$4:$K$35,9,FALSE))</f>
        <v/>
      </c>
      <c r="AI42" s="367" t="str">
        <f>IF(AI41="","",VLOOKUP(AI41,'シフト記号表（勤務時間帯）'!$C$4:$K$35,9,FALSE))</f>
        <v/>
      </c>
      <c r="AJ42" s="367" t="str">
        <f>IF(AJ41="","",VLOOKUP(AJ41,'シフト記号表（勤務時間帯）'!$C$4:$K$35,9,FALSE))</f>
        <v/>
      </c>
      <c r="AK42" s="367" t="str">
        <f>IF(AK41="","",VLOOKUP(AK41,'シフト記号表（勤務時間帯）'!$C$4:$K$35,9,FALSE))</f>
        <v/>
      </c>
      <c r="AL42" s="367" t="str">
        <f>IF(AL41="","",VLOOKUP(AL41,'シフト記号表（勤務時間帯）'!$C$4:$K$35,9,FALSE))</f>
        <v/>
      </c>
      <c r="AM42" s="380" t="str">
        <f>IF(AM41="","",VLOOKUP(AM41,'シフト記号表（勤務時間帯）'!$C$4:$K$35,9,FALSE))</f>
        <v/>
      </c>
      <c r="AN42" s="357" t="str">
        <f>IF(AN41="","",VLOOKUP(AN41,'シフト記号表（勤務時間帯）'!$C$4:$K$35,9,FALSE))</f>
        <v/>
      </c>
      <c r="AO42" s="367" t="str">
        <f>IF(AO41="","",VLOOKUP(AO41,'シフト記号表（勤務時間帯）'!$C$4:$K$35,9,FALSE))</f>
        <v/>
      </c>
      <c r="AP42" s="367" t="str">
        <f>IF(AP41="","",VLOOKUP(AP41,'シフト記号表（勤務時間帯）'!$C$4:$K$35,9,FALSE))</f>
        <v/>
      </c>
      <c r="AQ42" s="367" t="str">
        <f>IF(AQ41="","",VLOOKUP(AQ41,'シフト記号表（勤務時間帯）'!$C$4:$K$35,9,FALSE))</f>
        <v/>
      </c>
      <c r="AR42" s="367" t="str">
        <f>IF(AR41="","",VLOOKUP(AR41,'シフト記号表（勤務時間帯）'!$C$4:$K$35,9,FALSE))</f>
        <v/>
      </c>
      <c r="AS42" s="367" t="str">
        <f>IF(AS41="","",VLOOKUP(AS41,'シフト記号表（勤務時間帯）'!$C$4:$K$35,9,FALSE))</f>
        <v/>
      </c>
      <c r="AT42" s="380" t="str">
        <f>IF(AT41="","",VLOOKUP(AT41,'シフト記号表（勤務時間帯）'!$C$4:$K$35,9,FALSE))</f>
        <v/>
      </c>
      <c r="AU42" s="357" t="str">
        <f>IF(AU41="","",VLOOKUP(AU41,'シフト記号表（勤務時間帯）'!$C$4:$K$35,9,FALSE))</f>
        <v/>
      </c>
      <c r="AV42" s="367" t="str">
        <f>IF(AV41="","",VLOOKUP(AV41,'シフト記号表（勤務時間帯）'!$C$4:$K$35,9,FALSE))</f>
        <v/>
      </c>
      <c r="AW42" s="380" t="str">
        <f>IF(AW41="","",VLOOKUP(AW41,'シフト記号表（勤務時間帯）'!$C$4:$K$35,9,FALSE))</f>
        <v/>
      </c>
      <c r="AX42" s="410"/>
      <c r="AY42" s="417"/>
      <c r="AZ42" s="420"/>
      <c r="BA42" s="423"/>
      <c r="BB42" s="433"/>
      <c r="BC42" s="442"/>
      <c r="BD42" s="442"/>
      <c r="BE42" s="442"/>
      <c r="BF42" s="442"/>
      <c r="BG42" s="450"/>
    </row>
    <row r="43" spans="2:59" ht="20.25" customHeight="1">
      <c r="B43" s="243">
        <f>B41+1</f>
        <v>14</v>
      </c>
      <c r="C43" s="255"/>
      <c r="D43" s="266"/>
      <c r="E43" s="281"/>
      <c r="F43" s="266"/>
      <c r="G43" s="289"/>
      <c r="H43" s="291"/>
      <c r="I43" s="291"/>
      <c r="J43" s="291"/>
      <c r="K43" s="303"/>
      <c r="L43" s="310"/>
      <c r="M43" s="314"/>
      <c r="N43" s="314"/>
      <c r="O43" s="326"/>
      <c r="P43" s="330" t="s">
        <v>47</v>
      </c>
      <c r="Q43" s="339"/>
      <c r="R43" s="348"/>
      <c r="S43" s="358"/>
      <c r="T43" s="368"/>
      <c r="U43" s="368"/>
      <c r="V43" s="368"/>
      <c r="W43" s="368"/>
      <c r="X43" s="368"/>
      <c r="Y43" s="381"/>
      <c r="Z43" s="358"/>
      <c r="AA43" s="368"/>
      <c r="AB43" s="368"/>
      <c r="AC43" s="368"/>
      <c r="AD43" s="368"/>
      <c r="AE43" s="368"/>
      <c r="AF43" s="381"/>
      <c r="AG43" s="358"/>
      <c r="AH43" s="368"/>
      <c r="AI43" s="368"/>
      <c r="AJ43" s="368"/>
      <c r="AK43" s="368"/>
      <c r="AL43" s="368"/>
      <c r="AM43" s="381"/>
      <c r="AN43" s="358"/>
      <c r="AO43" s="368"/>
      <c r="AP43" s="368"/>
      <c r="AQ43" s="368"/>
      <c r="AR43" s="368"/>
      <c r="AS43" s="368"/>
      <c r="AT43" s="381"/>
      <c r="AU43" s="358"/>
      <c r="AV43" s="368"/>
      <c r="AW43" s="381"/>
      <c r="AX43" s="410">
        <f>IF($BC$3="計画",SUM(S44:AT44),IF($BC$3="実績",SUM(S44:AW44),""))</f>
        <v>0</v>
      </c>
      <c r="AY43" s="417"/>
      <c r="AZ43" s="420">
        <f>IF($BC$3="計画",AX43/4,IF($BC$3="実績",AX43/($AL$10/7),""))</f>
        <v>0</v>
      </c>
      <c r="BA43" s="423"/>
      <c r="BB43" s="430"/>
      <c r="BC43" s="439"/>
      <c r="BD43" s="439"/>
      <c r="BE43" s="439"/>
      <c r="BF43" s="439"/>
      <c r="BG43" s="447"/>
    </row>
    <row r="44" spans="2:59" ht="20.25" customHeight="1">
      <c r="B44" s="244"/>
      <c r="C44" s="254"/>
      <c r="D44" s="266"/>
      <c r="E44" s="283"/>
      <c r="F44" s="287"/>
      <c r="G44" s="290"/>
      <c r="H44" s="291"/>
      <c r="I44" s="291"/>
      <c r="J44" s="291"/>
      <c r="K44" s="303"/>
      <c r="L44" s="309"/>
      <c r="M44" s="313"/>
      <c r="N44" s="313"/>
      <c r="O44" s="325"/>
      <c r="P44" s="331" t="s">
        <v>81</v>
      </c>
      <c r="Q44" s="340"/>
      <c r="R44" s="349"/>
      <c r="S44" s="357" t="str">
        <f>IF(S43="","",VLOOKUP(S43,'シフト記号表（勤務時間帯）'!$C$4:$K$35,9,FALSE))</f>
        <v/>
      </c>
      <c r="T44" s="367" t="str">
        <f>IF(T43="","",VLOOKUP(T43,'シフト記号表（勤務時間帯）'!$C$4:$K$35,9,FALSE))</f>
        <v/>
      </c>
      <c r="U44" s="367" t="str">
        <f>IF(U43="","",VLOOKUP(U43,'シフト記号表（勤務時間帯）'!$C$4:$K$35,9,FALSE))</f>
        <v/>
      </c>
      <c r="V44" s="367" t="str">
        <f>IF(V43="","",VLOOKUP(V43,'シフト記号表（勤務時間帯）'!$C$4:$K$35,9,FALSE))</f>
        <v/>
      </c>
      <c r="W44" s="367" t="str">
        <f>IF(W43="","",VLOOKUP(W43,'シフト記号表（勤務時間帯）'!$C$4:$K$35,9,FALSE))</f>
        <v/>
      </c>
      <c r="X44" s="367" t="str">
        <f>IF(X43="","",VLOOKUP(X43,'シフト記号表（勤務時間帯）'!$C$4:$K$35,9,FALSE))</f>
        <v/>
      </c>
      <c r="Y44" s="380" t="str">
        <f>IF(Y43="","",VLOOKUP(Y43,'シフト記号表（勤務時間帯）'!$C$4:$K$35,9,FALSE))</f>
        <v/>
      </c>
      <c r="Z44" s="357" t="str">
        <f>IF(Z43="","",VLOOKUP(Z43,'シフト記号表（勤務時間帯）'!$C$4:$K$35,9,FALSE))</f>
        <v/>
      </c>
      <c r="AA44" s="367" t="str">
        <f>IF(AA43="","",VLOOKUP(AA43,'シフト記号表（勤務時間帯）'!$C$4:$K$35,9,FALSE))</f>
        <v/>
      </c>
      <c r="AB44" s="367" t="str">
        <f>IF(AB43="","",VLOOKUP(AB43,'シフト記号表（勤務時間帯）'!$C$4:$K$35,9,FALSE))</f>
        <v/>
      </c>
      <c r="AC44" s="367" t="str">
        <f>IF(AC43="","",VLOOKUP(AC43,'シフト記号表（勤務時間帯）'!$C$4:$K$35,9,FALSE))</f>
        <v/>
      </c>
      <c r="AD44" s="367" t="str">
        <f>IF(AD43="","",VLOOKUP(AD43,'シフト記号表（勤務時間帯）'!$C$4:$K$35,9,FALSE))</f>
        <v/>
      </c>
      <c r="AE44" s="367" t="str">
        <f>IF(AE43="","",VLOOKUP(AE43,'シフト記号表（勤務時間帯）'!$C$4:$K$35,9,FALSE))</f>
        <v/>
      </c>
      <c r="AF44" s="380" t="str">
        <f>IF(AF43="","",VLOOKUP(AF43,'シフト記号表（勤務時間帯）'!$C$4:$K$35,9,FALSE))</f>
        <v/>
      </c>
      <c r="AG44" s="357" t="str">
        <f>IF(AG43="","",VLOOKUP(AG43,'シフト記号表（勤務時間帯）'!$C$4:$K$35,9,FALSE))</f>
        <v/>
      </c>
      <c r="AH44" s="367" t="str">
        <f>IF(AH43="","",VLOOKUP(AH43,'シフト記号表（勤務時間帯）'!$C$4:$K$35,9,FALSE))</f>
        <v/>
      </c>
      <c r="AI44" s="367" t="str">
        <f>IF(AI43="","",VLOOKUP(AI43,'シフト記号表（勤務時間帯）'!$C$4:$K$35,9,FALSE))</f>
        <v/>
      </c>
      <c r="AJ44" s="367" t="str">
        <f>IF(AJ43="","",VLOOKUP(AJ43,'シフト記号表（勤務時間帯）'!$C$4:$K$35,9,FALSE))</f>
        <v/>
      </c>
      <c r="AK44" s="367" t="str">
        <f>IF(AK43="","",VLOOKUP(AK43,'シフト記号表（勤務時間帯）'!$C$4:$K$35,9,FALSE))</f>
        <v/>
      </c>
      <c r="AL44" s="367" t="str">
        <f>IF(AL43="","",VLOOKUP(AL43,'シフト記号表（勤務時間帯）'!$C$4:$K$35,9,FALSE))</f>
        <v/>
      </c>
      <c r="AM44" s="380" t="str">
        <f>IF(AM43="","",VLOOKUP(AM43,'シフト記号表（勤務時間帯）'!$C$4:$K$35,9,FALSE))</f>
        <v/>
      </c>
      <c r="AN44" s="357" t="str">
        <f>IF(AN43="","",VLOOKUP(AN43,'シフト記号表（勤務時間帯）'!$C$4:$K$35,9,FALSE))</f>
        <v/>
      </c>
      <c r="AO44" s="367" t="str">
        <f>IF(AO43="","",VLOOKUP(AO43,'シフト記号表（勤務時間帯）'!$C$4:$K$35,9,FALSE))</f>
        <v/>
      </c>
      <c r="AP44" s="367" t="str">
        <f>IF(AP43="","",VLOOKUP(AP43,'シフト記号表（勤務時間帯）'!$C$4:$K$35,9,FALSE))</f>
        <v/>
      </c>
      <c r="AQ44" s="367" t="str">
        <f>IF(AQ43="","",VLOOKUP(AQ43,'シフト記号表（勤務時間帯）'!$C$4:$K$35,9,FALSE))</f>
        <v/>
      </c>
      <c r="AR44" s="367" t="str">
        <f>IF(AR43="","",VLOOKUP(AR43,'シフト記号表（勤務時間帯）'!$C$4:$K$35,9,FALSE))</f>
        <v/>
      </c>
      <c r="AS44" s="367" t="str">
        <f>IF(AS43="","",VLOOKUP(AS43,'シフト記号表（勤務時間帯）'!$C$4:$K$35,9,FALSE))</f>
        <v/>
      </c>
      <c r="AT44" s="380" t="str">
        <f>IF(AT43="","",VLOOKUP(AT43,'シフト記号表（勤務時間帯）'!$C$4:$K$35,9,FALSE))</f>
        <v/>
      </c>
      <c r="AU44" s="357" t="str">
        <f>IF(AU43="","",VLOOKUP(AU43,'シフト記号表（勤務時間帯）'!$C$4:$K$35,9,FALSE))</f>
        <v/>
      </c>
      <c r="AV44" s="367" t="str">
        <f>IF(AV43="","",VLOOKUP(AV43,'シフト記号表（勤務時間帯）'!$C$4:$K$35,9,FALSE))</f>
        <v/>
      </c>
      <c r="AW44" s="380" t="str">
        <f>IF(AW43="","",VLOOKUP(AW43,'シフト記号表（勤務時間帯）'!$C$4:$K$35,9,FALSE))</f>
        <v/>
      </c>
      <c r="AX44" s="410"/>
      <c r="AY44" s="417"/>
      <c r="AZ44" s="420"/>
      <c r="BA44" s="423"/>
      <c r="BB44" s="433"/>
      <c r="BC44" s="442"/>
      <c r="BD44" s="442"/>
      <c r="BE44" s="442"/>
      <c r="BF44" s="442"/>
      <c r="BG44" s="450"/>
    </row>
    <row r="45" spans="2:59" ht="20.25" customHeight="1">
      <c r="B45" s="243">
        <f>B43+1</f>
        <v>15</v>
      </c>
      <c r="C45" s="255"/>
      <c r="D45" s="266"/>
      <c r="E45" s="281"/>
      <c r="F45" s="266"/>
      <c r="G45" s="289"/>
      <c r="H45" s="291"/>
      <c r="I45" s="291"/>
      <c r="J45" s="291"/>
      <c r="K45" s="303"/>
      <c r="L45" s="310"/>
      <c r="M45" s="314"/>
      <c r="N45" s="314"/>
      <c r="O45" s="326"/>
      <c r="P45" s="330" t="s">
        <v>47</v>
      </c>
      <c r="Q45" s="339"/>
      <c r="R45" s="348"/>
      <c r="S45" s="358"/>
      <c r="T45" s="368"/>
      <c r="U45" s="368"/>
      <c r="V45" s="368"/>
      <c r="W45" s="368"/>
      <c r="X45" s="368"/>
      <c r="Y45" s="381"/>
      <c r="Z45" s="358"/>
      <c r="AA45" s="368"/>
      <c r="AB45" s="368"/>
      <c r="AC45" s="368"/>
      <c r="AD45" s="368"/>
      <c r="AE45" s="368"/>
      <c r="AF45" s="381"/>
      <c r="AG45" s="358"/>
      <c r="AH45" s="368"/>
      <c r="AI45" s="368"/>
      <c r="AJ45" s="368"/>
      <c r="AK45" s="368"/>
      <c r="AL45" s="368"/>
      <c r="AM45" s="381"/>
      <c r="AN45" s="358"/>
      <c r="AO45" s="368"/>
      <c r="AP45" s="368"/>
      <c r="AQ45" s="368"/>
      <c r="AR45" s="368"/>
      <c r="AS45" s="368"/>
      <c r="AT45" s="381"/>
      <c r="AU45" s="358"/>
      <c r="AV45" s="368"/>
      <c r="AW45" s="381"/>
      <c r="AX45" s="410">
        <f>IF($BC$3="計画",SUM(S46:AT46),IF($BC$3="実績",SUM(S46:AW46),""))</f>
        <v>0</v>
      </c>
      <c r="AY45" s="417"/>
      <c r="AZ45" s="420">
        <f>IF($BC$3="計画",AX45/4,IF($BC$3="実績",AX45/($AL$10/7),""))</f>
        <v>0</v>
      </c>
      <c r="BA45" s="423"/>
      <c r="BB45" s="430"/>
      <c r="BC45" s="439"/>
      <c r="BD45" s="439"/>
      <c r="BE45" s="439"/>
      <c r="BF45" s="439"/>
      <c r="BG45" s="447"/>
    </row>
    <row r="46" spans="2:59" ht="20.25" customHeight="1">
      <c r="B46" s="244"/>
      <c r="C46" s="254"/>
      <c r="D46" s="266"/>
      <c r="E46" s="283"/>
      <c r="F46" s="287"/>
      <c r="G46" s="290"/>
      <c r="H46" s="291"/>
      <c r="I46" s="291"/>
      <c r="J46" s="291"/>
      <c r="K46" s="303"/>
      <c r="L46" s="309"/>
      <c r="M46" s="313"/>
      <c r="N46" s="313"/>
      <c r="O46" s="325"/>
      <c r="P46" s="331" t="s">
        <v>81</v>
      </c>
      <c r="Q46" s="340"/>
      <c r="R46" s="349"/>
      <c r="S46" s="357" t="str">
        <f>IF(S45="","",VLOOKUP(S45,'シフト記号表（勤務時間帯）'!$C$4:$K$35,9,FALSE))</f>
        <v/>
      </c>
      <c r="T46" s="367" t="str">
        <f>IF(T45="","",VLOOKUP(T45,'シフト記号表（勤務時間帯）'!$C$4:$K$35,9,FALSE))</f>
        <v/>
      </c>
      <c r="U46" s="367" t="str">
        <f>IF(U45="","",VLOOKUP(U45,'シフト記号表（勤務時間帯）'!$C$4:$K$35,9,FALSE))</f>
        <v/>
      </c>
      <c r="V46" s="367" t="str">
        <f>IF(V45="","",VLOOKUP(V45,'シフト記号表（勤務時間帯）'!$C$4:$K$35,9,FALSE))</f>
        <v/>
      </c>
      <c r="W46" s="367" t="str">
        <f>IF(W45="","",VLOOKUP(W45,'シフト記号表（勤務時間帯）'!$C$4:$K$35,9,FALSE))</f>
        <v/>
      </c>
      <c r="X46" s="367" t="str">
        <f>IF(X45="","",VLOOKUP(X45,'シフト記号表（勤務時間帯）'!$C$4:$K$35,9,FALSE))</f>
        <v/>
      </c>
      <c r="Y46" s="380" t="str">
        <f>IF(Y45="","",VLOOKUP(Y45,'シフト記号表（勤務時間帯）'!$C$4:$K$35,9,FALSE))</f>
        <v/>
      </c>
      <c r="Z46" s="357" t="str">
        <f>IF(Z45="","",VLOOKUP(Z45,'シフト記号表（勤務時間帯）'!$C$4:$K$35,9,FALSE))</f>
        <v/>
      </c>
      <c r="AA46" s="367" t="str">
        <f>IF(AA45="","",VLOOKUP(AA45,'シフト記号表（勤務時間帯）'!$C$4:$K$35,9,FALSE))</f>
        <v/>
      </c>
      <c r="AB46" s="367" t="str">
        <f>IF(AB45="","",VLOOKUP(AB45,'シフト記号表（勤務時間帯）'!$C$4:$K$35,9,FALSE))</f>
        <v/>
      </c>
      <c r="AC46" s="367" t="str">
        <f>IF(AC45="","",VLOOKUP(AC45,'シフト記号表（勤務時間帯）'!$C$4:$K$35,9,FALSE))</f>
        <v/>
      </c>
      <c r="AD46" s="367" t="str">
        <f>IF(AD45="","",VLOOKUP(AD45,'シフト記号表（勤務時間帯）'!$C$4:$K$35,9,FALSE))</f>
        <v/>
      </c>
      <c r="AE46" s="367" t="str">
        <f>IF(AE45="","",VLOOKUP(AE45,'シフト記号表（勤務時間帯）'!$C$4:$K$35,9,FALSE))</f>
        <v/>
      </c>
      <c r="AF46" s="380" t="str">
        <f>IF(AF45="","",VLOOKUP(AF45,'シフト記号表（勤務時間帯）'!$C$4:$K$35,9,FALSE))</f>
        <v/>
      </c>
      <c r="AG46" s="357" t="str">
        <f>IF(AG45="","",VLOOKUP(AG45,'シフト記号表（勤務時間帯）'!$C$4:$K$35,9,FALSE))</f>
        <v/>
      </c>
      <c r="AH46" s="367" t="str">
        <f>IF(AH45="","",VLOOKUP(AH45,'シフト記号表（勤務時間帯）'!$C$4:$K$35,9,FALSE))</f>
        <v/>
      </c>
      <c r="AI46" s="367" t="str">
        <f>IF(AI45="","",VLOOKUP(AI45,'シフト記号表（勤務時間帯）'!$C$4:$K$35,9,FALSE))</f>
        <v/>
      </c>
      <c r="AJ46" s="367" t="str">
        <f>IF(AJ45="","",VLOOKUP(AJ45,'シフト記号表（勤務時間帯）'!$C$4:$K$35,9,FALSE))</f>
        <v/>
      </c>
      <c r="AK46" s="367" t="str">
        <f>IF(AK45="","",VLOOKUP(AK45,'シフト記号表（勤務時間帯）'!$C$4:$K$35,9,FALSE))</f>
        <v/>
      </c>
      <c r="AL46" s="367" t="str">
        <f>IF(AL45="","",VLOOKUP(AL45,'シフト記号表（勤務時間帯）'!$C$4:$K$35,9,FALSE))</f>
        <v/>
      </c>
      <c r="AM46" s="380" t="str">
        <f>IF(AM45="","",VLOOKUP(AM45,'シフト記号表（勤務時間帯）'!$C$4:$K$35,9,FALSE))</f>
        <v/>
      </c>
      <c r="AN46" s="357" t="str">
        <f>IF(AN45="","",VLOOKUP(AN45,'シフト記号表（勤務時間帯）'!$C$4:$K$35,9,FALSE))</f>
        <v/>
      </c>
      <c r="AO46" s="367" t="str">
        <f>IF(AO45="","",VLOOKUP(AO45,'シフト記号表（勤務時間帯）'!$C$4:$K$35,9,FALSE))</f>
        <v/>
      </c>
      <c r="AP46" s="367" t="str">
        <f>IF(AP45="","",VLOOKUP(AP45,'シフト記号表（勤務時間帯）'!$C$4:$K$35,9,FALSE))</f>
        <v/>
      </c>
      <c r="AQ46" s="367" t="str">
        <f>IF(AQ45="","",VLOOKUP(AQ45,'シフト記号表（勤務時間帯）'!$C$4:$K$35,9,FALSE))</f>
        <v/>
      </c>
      <c r="AR46" s="367" t="str">
        <f>IF(AR45="","",VLOOKUP(AR45,'シフト記号表（勤務時間帯）'!$C$4:$K$35,9,FALSE))</f>
        <v/>
      </c>
      <c r="AS46" s="367" t="str">
        <f>IF(AS45="","",VLOOKUP(AS45,'シフト記号表（勤務時間帯）'!$C$4:$K$35,9,FALSE))</f>
        <v/>
      </c>
      <c r="AT46" s="380" t="str">
        <f>IF(AT45="","",VLOOKUP(AT45,'シフト記号表（勤務時間帯）'!$C$4:$K$35,9,FALSE))</f>
        <v/>
      </c>
      <c r="AU46" s="357" t="str">
        <f>IF(AU45="","",VLOOKUP(AU45,'シフト記号表（勤務時間帯）'!$C$4:$K$35,9,FALSE))</f>
        <v/>
      </c>
      <c r="AV46" s="367" t="str">
        <f>IF(AV45="","",VLOOKUP(AV45,'シフト記号表（勤務時間帯）'!$C$4:$K$35,9,FALSE))</f>
        <v/>
      </c>
      <c r="AW46" s="380" t="str">
        <f>IF(AW45="","",VLOOKUP(AW45,'シフト記号表（勤務時間帯）'!$C$4:$K$35,9,FALSE))</f>
        <v/>
      </c>
      <c r="AX46" s="410"/>
      <c r="AY46" s="417"/>
      <c r="AZ46" s="420"/>
      <c r="BA46" s="423"/>
      <c r="BB46" s="433"/>
      <c r="BC46" s="442"/>
      <c r="BD46" s="442"/>
      <c r="BE46" s="442"/>
      <c r="BF46" s="442"/>
      <c r="BG46" s="450"/>
    </row>
    <row r="47" spans="2:59" ht="20.25" hidden="1" customHeight="1">
      <c r="B47" s="243">
        <f>B45+1</f>
        <v>16</v>
      </c>
      <c r="C47" s="255"/>
      <c r="D47" s="266"/>
      <c r="E47" s="281"/>
      <c r="F47" s="266"/>
      <c r="G47" s="289"/>
      <c r="H47" s="291"/>
      <c r="I47" s="291"/>
      <c r="J47" s="291"/>
      <c r="K47" s="303"/>
      <c r="L47" s="310"/>
      <c r="M47" s="314"/>
      <c r="N47" s="314"/>
      <c r="O47" s="326"/>
      <c r="P47" s="330" t="s">
        <v>47</v>
      </c>
      <c r="Q47" s="339"/>
      <c r="R47" s="348"/>
      <c r="S47" s="358"/>
      <c r="T47" s="368"/>
      <c r="U47" s="368"/>
      <c r="V47" s="368"/>
      <c r="W47" s="368"/>
      <c r="X47" s="368"/>
      <c r="Y47" s="381"/>
      <c r="Z47" s="358"/>
      <c r="AA47" s="368"/>
      <c r="AB47" s="368"/>
      <c r="AC47" s="368"/>
      <c r="AD47" s="368"/>
      <c r="AE47" s="368"/>
      <c r="AF47" s="381"/>
      <c r="AG47" s="358"/>
      <c r="AH47" s="368"/>
      <c r="AI47" s="368"/>
      <c r="AJ47" s="368"/>
      <c r="AK47" s="368"/>
      <c r="AL47" s="368"/>
      <c r="AM47" s="381"/>
      <c r="AN47" s="358"/>
      <c r="AO47" s="368"/>
      <c r="AP47" s="368"/>
      <c r="AQ47" s="368"/>
      <c r="AR47" s="368"/>
      <c r="AS47" s="368"/>
      <c r="AT47" s="381"/>
      <c r="AU47" s="358"/>
      <c r="AV47" s="368"/>
      <c r="AW47" s="381"/>
      <c r="AX47" s="410">
        <f>IF($BC$3="計画",SUM(S48:AT48),IF($BC$3="実績",SUM(S48:AW48),""))</f>
        <v>0</v>
      </c>
      <c r="AY47" s="417"/>
      <c r="AZ47" s="420">
        <f>IF($BC$3="計画",AX47/4,IF($BC$3="実績",AX47/($AL$10/7),""))</f>
        <v>0</v>
      </c>
      <c r="BA47" s="423"/>
      <c r="BB47" s="430"/>
      <c r="BC47" s="439"/>
      <c r="BD47" s="439"/>
      <c r="BE47" s="439"/>
      <c r="BF47" s="439"/>
      <c r="BG47" s="447"/>
    </row>
    <row r="48" spans="2:59" ht="20.25" hidden="1" customHeight="1">
      <c r="B48" s="244"/>
      <c r="C48" s="254"/>
      <c r="D48" s="266"/>
      <c r="E48" s="283"/>
      <c r="F48" s="287"/>
      <c r="G48" s="290"/>
      <c r="H48" s="291"/>
      <c r="I48" s="291"/>
      <c r="J48" s="291"/>
      <c r="K48" s="303"/>
      <c r="L48" s="309"/>
      <c r="M48" s="313"/>
      <c r="N48" s="313"/>
      <c r="O48" s="325"/>
      <c r="P48" s="331" t="s">
        <v>81</v>
      </c>
      <c r="Q48" s="340"/>
      <c r="R48" s="349"/>
      <c r="S48" s="357" t="str">
        <f>IF(S47="","",VLOOKUP(S47,'シフト記号表（勤務時間帯）'!$C$4:$K$35,9,FALSE))</f>
        <v/>
      </c>
      <c r="T48" s="367" t="str">
        <f>IF(T47="","",VLOOKUP(T47,'シフト記号表（勤務時間帯）'!$C$4:$K$35,9,FALSE))</f>
        <v/>
      </c>
      <c r="U48" s="367" t="str">
        <f>IF(U47="","",VLOOKUP(U47,'シフト記号表（勤務時間帯）'!$C$4:$K$35,9,FALSE))</f>
        <v/>
      </c>
      <c r="V48" s="367" t="str">
        <f>IF(V47="","",VLOOKUP(V47,'シフト記号表（勤務時間帯）'!$C$4:$K$35,9,FALSE))</f>
        <v/>
      </c>
      <c r="W48" s="367" t="str">
        <f>IF(W47="","",VLOOKUP(W47,'シフト記号表（勤務時間帯）'!$C$4:$K$35,9,FALSE))</f>
        <v/>
      </c>
      <c r="X48" s="367" t="str">
        <f>IF(X47="","",VLOOKUP(X47,'シフト記号表（勤務時間帯）'!$C$4:$K$35,9,FALSE))</f>
        <v/>
      </c>
      <c r="Y48" s="380" t="str">
        <f>IF(Y47="","",VLOOKUP(Y47,'シフト記号表（勤務時間帯）'!$C$4:$K$35,9,FALSE))</f>
        <v/>
      </c>
      <c r="Z48" s="357" t="str">
        <f>IF(Z47="","",VLOOKUP(Z47,'シフト記号表（勤務時間帯）'!$C$4:$K$35,9,FALSE))</f>
        <v/>
      </c>
      <c r="AA48" s="367" t="str">
        <f>IF(AA47="","",VLOOKUP(AA47,'シフト記号表（勤務時間帯）'!$C$4:$K$35,9,FALSE))</f>
        <v/>
      </c>
      <c r="AB48" s="367" t="str">
        <f>IF(AB47="","",VLOOKUP(AB47,'シフト記号表（勤務時間帯）'!$C$4:$K$35,9,FALSE))</f>
        <v/>
      </c>
      <c r="AC48" s="367" t="str">
        <f>IF(AC47="","",VLOOKUP(AC47,'シフト記号表（勤務時間帯）'!$C$4:$K$35,9,FALSE))</f>
        <v/>
      </c>
      <c r="AD48" s="367" t="str">
        <f>IF(AD47="","",VLOOKUP(AD47,'シフト記号表（勤務時間帯）'!$C$4:$K$35,9,FALSE))</f>
        <v/>
      </c>
      <c r="AE48" s="367" t="str">
        <f>IF(AE47="","",VLOOKUP(AE47,'シフト記号表（勤務時間帯）'!$C$4:$K$35,9,FALSE))</f>
        <v/>
      </c>
      <c r="AF48" s="380" t="str">
        <f>IF(AF47="","",VLOOKUP(AF47,'シフト記号表（勤務時間帯）'!$C$4:$K$35,9,FALSE))</f>
        <v/>
      </c>
      <c r="AG48" s="357" t="str">
        <f>IF(AG47="","",VLOOKUP(AG47,'シフト記号表（勤務時間帯）'!$C$4:$K$35,9,FALSE))</f>
        <v/>
      </c>
      <c r="AH48" s="367" t="str">
        <f>IF(AH47="","",VLOOKUP(AH47,'シフト記号表（勤務時間帯）'!$C$4:$K$35,9,FALSE))</f>
        <v/>
      </c>
      <c r="AI48" s="367" t="str">
        <f>IF(AI47="","",VLOOKUP(AI47,'シフト記号表（勤務時間帯）'!$C$4:$K$35,9,FALSE))</f>
        <v/>
      </c>
      <c r="AJ48" s="367" t="str">
        <f>IF(AJ47="","",VLOOKUP(AJ47,'シフト記号表（勤務時間帯）'!$C$4:$K$35,9,FALSE))</f>
        <v/>
      </c>
      <c r="AK48" s="367" t="str">
        <f>IF(AK47="","",VLOOKUP(AK47,'シフト記号表（勤務時間帯）'!$C$4:$K$35,9,FALSE))</f>
        <v/>
      </c>
      <c r="AL48" s="367" t="str">
        <f>IF(AL47="","",VLOOKUP(AL47,'シフト記号表（勤務時間帯）'!$C$4:$K$35,9,FALSE))</f>
        <v/>
      </c>
      <c r="AM48" s="380" t="str">
        <f>IF(AM47="","",VLOOKUP(AM47,'シフト記号表（勤務時間帯）'!$C$4:$K$35,9,FALSE))</f>
        <v/>
      </c>
      <c r="AN48" s="357" t="str">
        <f>IF(AN47="","",VLOOKUP(AN47,'シフト記号表（勤務時間帯）'!$C$4:$K$35,9,FALSE))</f>
        <v/>
      </c>
      <c r="AO48" s="367" t="str">
        <f>IF(AO47="","",VLOOKUP(AO47,'シフト記号表（勤務時間帯）'!$C$4:$K$35,9,FALSE))</f>
        <v/>
      </c>
      <c r="AP48" s="367" t="str">
        <f>IF(AP47="","",VLOOKUP(AP47,'シフト記号表（勤務時間帯）'!$C$4:$K$35,9,FALSE))</f>
        <v/>
      </c>
      <c r="AQ48" s="367" t="str">
        <f>IF(AQ47="","",VLOOKUP(AQ47,'シフト記号表（勤務時間帯）'!$C$4:$K$35,9,FALSE))</f>
        <v/>
      </c>
      <c r="AR48" s="367" t="str">
        <f>IF(AR47="","",VLOOKUP(AR47,'シフト記号表（勤務時間帯）'!$C$4:$K$35,9,FALSE))</f>
        <v/>
      </c>
      <c r="AS48" s="367" t="str">
        <f>IF(AS47="","",VLOOKUP(AS47,'シフト記号表（勤務時間帯）'!$C$4:$K$35,9,FALSE))</f>
        <v/>
      </c>
      <c r="AT48" s="380" t="str">
        <f>IF(AT47="","",VLOOKUP(AT47,'シフト記号表（勤務時間帯）'!$C$4:$K$35,9,FALSE))</f>
        <v/>
      </c>
      <c r="AU48" s="357" t="str">
        <f>IF(AU47="","",VLOOKUP(AU47,'シフト記号表（勤務時間帯）'!$C$4:$K$35,9,FALSE))</f>
        <v/>
      </c>
      <c r="AV48" s="367" t="str">
        <f>IF(AV47="","",VLOOKUP(AV47,'シフト記号表（勤務時間帯）'!$C$4:$K$35,9,FALSE))</f>
        <v/>
      </c>
      <c r="AW48" s="380" t="str">
        <f>IF(AW47="","",VLOOKUP(AW47,'シフト記号表（勤務時間帯）'!$C$4:$K$35,9,FALSE))</f>
        <v/>
      </c>
      <c r="AX48" s="410"/>
      <c r="AY48" s="417"/>
      <c r="AZ48" s="420"/>
      <c r="BA48" s="423"/>
      <c r="BB48" s="433"/>
      <c r="BC48" s="442"/>
      <c r="BD48" s="442"/>
      <c r="BE48" s="442"/>
      <c r="BF48" s="442"/>
      <c r="BG48" s="450"/>
    </row>
    <row r="49" spans="1:60" ht="20.25" hidden="1" customHeight="1">
      <c r="B49" s="243">
        <f>B47+1</f>
        <v>17</v>
      </c>
      <c r="C49" s="255"/>
      <c r="D49" s="266"/>
      <c r="E49" s="281"/>
      <c r="F49" s="266"/>
      <c r="G49" s="289"/>
      <c r="H49" s="291"/>
      <c r="I49" s="291"/>
      <c r="J49" s="291"/>
      <c r="K49" s="303"/>
      <c r="L49" s="310"/>
      <c r="M49" s="314"/>
      <c r="N49" s="314"/>
      <c r="O49" s="326"/>
      <c r="P49" s="330" t="s">
        <v>47</v>
      </c>
      <c r="Q49" s="339"/>
      <c r="R49" s="348"/>
      <c r="S49" s="358"/>
      <c r="T49" s="368"/>
      <c r="U49" s="368"/>
      <c r="V49" s="368"/>
      <c r="W49" s="368"/>
      <c r="X49" s="368"/>
      <c r="Y49" s="381"/>
      <c r="Z49" s="358"/>
      <c r="AA49" s="368"/>
      <c r="AB49" s="368"/>
      <c r="AC49" s="368"/>
      <c r="AD49" s="368"/>
      <c r="AE49" s="368"/>
      <c r="AF49" s="381"/>
      <c r="AG49" s="358"/>
      <c r="AH49" s="368"/>
      <c r="AI49" s="368"/>
      <c r="AJ49" s="368"/>
      <c r="AK49" s="368"/>
      <c r="AL49" s="368"/>
      <c r="AM49" s="381"/>
      <c r="AN49" s="358"/>
      <c r="AO49" s="368"/>
      <c r="AP49" s="368"/>
      <c r="AQ49" s="368"/>
      <c r="AR49" s="368"/>
      <c r="AS49" s="368"/>
      <c r="AT49" s="381"/>
      <c r="AU49" s="358"/>
      <c r="AV49" s="368"/>
      <c r="AW49" s="381"/>
      <c r="AX49" s="410">
        <f>IF($BC$3="計画",SUM(S50:AT50),IF($BC$3="実績",SUM(S50:AW50),""))</f>
        <v>0</v>
      </c>
      <c r="AY49" s="417"/>
      <c r="AZ49" s="420">
        <f>IF($BC$3="計画",AX49/4,IF($BC$3="実績",AX49/($AL$10/7),""))</f>
        <v>0</v>
      </c>
      <c r="BA49" s="423"/>
      <c r="BB49" s="430"/>
      <c r="BC49" s="439"/>
      <c r="BD49" s="439"/>
      <c r="BE49" s="439"/>
      <c r="BF49" s="439"/>
      <c r="BG49" s="447"/>
    </row>
    <row r="50" spans="1:60" ht="20.25" hidden="1" customHeight="1">
      <c r="B50" s="244"/>
      <c r="C50" s="254"/>
      <c r="D50" s="266"/>
      <c r="E50" s="283"/>
      <c r="F50" s="287"/>
      <c r="G50" s="290"/>
      <c r="H50" s="291"/>
      <c r="I50" s="291"/>
      <c r="J50" s="291"/>
      <c r="K50" s="303"/>
      <c r="L50" s="309"/>
      <c r="M50" s="313"/>
      <c r="N50" s="313"/>
      <c r="O50" s="325"/>
      <c r="P50" s="331" t="s">
        <v>81</v>
      </c>
      <c r="Q50" s="340"/>
      <c r="R50" s="349"/>
      <c r="S50" s="357" t="str">
        <f>IF(S49="","",VLOOKUP(S49,'シフト記号表（勤務時間帯）'!$C$4:$K$35,9,FALSE))</f>
        <v/>
      </c>
      <c r="T50" s="367" t="str">
        <f>IF(T49="","",VLOOKUP(T49,'シフト記号表（勤務時間帯）'!$C$4:$K$35,9,FALSE))</f>
        <v/>
      </c>
      <c r="U50" s="367" t="str">
        <f>IF(U49="","",VLOOKUP(U49,'シフト記号表（勤務時間帯）'!$C$4:$K$35,9,FALSE))</f>
        <v/>
      </c>
      <c r="V50" s="367" t="str">
        <f>IF(V49="","",VLOOKUP(V49,'シフト記号表（勤務時間帯）'!$C$4:$K$35,9,FALSE))</f>
        <v/>
      </c>
      <c r="W50" s="367" t="str">
        <f>IF(W49="","",VLOOKUP(W49,'シフト記号表（勤務時間帯）'!$C$4:$K$35,9,FALSE))</f>
        <v/>
      </c>
      <c r="X50" s="367" t="str">
        <f>IF(X49="","",VLOOKUP(X49,'シフト記号表（勤務時間帯）'!$C$4:$K$35,9,FALSE))</f>
        <v/>
      </c>
      <c r="Y50" s="380" t="str">
        <f>IF(Y49="","",VLOOKUP(Y49,'シフト記号表（勤務時間帯）'!$C$4:$K$35,9,FALSE))</f>
        <v/>
      </c>
      <c r="Z50" s="357" t="str">
        <f>IF(Z49="","",VLOOKUP(Z49,'シフト記号表（勤務時間帯）'!$C$4:$K$35,9,FALSE))</f>
        <v/>
      </c>
      <c r="AA50" s="367" t="str">
        <f>IF(AA49="","",VLOOKUP(AA49,'シフト記号表（勤務時間帯）'!$C$4:$K$35,9,FALSE))</f>
        <v/>
      </c>
      <c r="AB50" s="367" t="str">
        <f>IF(AB49="","",VLOOKUP(AB49,'シフト記号表（勤務時間帯）'!$C$4:$K$35,9,FALSE))</f>
        <v/>
      </c>
      <c r="AC50" s="367" t="str">
        <f>IF(AC49="","",VLOOKUP(AC49,'シフト記号表（勤務時間帯）'!$C$4:$K$35,9,FALSE))</f>
        <v/>
      </c>
      <c r="AD50" s="367" t="str">
        <f>IF(AD49="","",VLOOKUP(AD49,'シフト記号表（勤務時間帯）'!$C$4:$K$35,9,FALSE))</f>
        <v/>
      </c>
      <c r="AE50" s="367" t="str">
        <f>IF(AE49="","",VLOOKUP(AE49,'シフト記号表（勤務時間帯）'!$C$4:$K$35,9,FALSE))</f>
        <v/>
      </c>
      <c r="AF50" s="380" t="str">
        <f>IF(AF49="","",VLOOKUP(AF49,'シフト記号表（勤務時間帯）'!$C$4:$K$35,9,FALSE))</f>
        <v/>
      </c>
      <c r="AG50" s="357" t="str">
        <f>IF(AG49="","",VLOOKUP(AG49,'シフト記号表（勤務時間帯）'!$C$4:$K$35,9,FALSE))</f>
        <v/>
      </c>
      <c r="AH50" s="367" t="str">
        <f>IF(AH49="","",VLOOKUP(AH49,'シフト記号表（勤務時間帯）'!$C$4:$K$35,9,FALSE))</f>
        <v/>
      </c>
      <c r="AI50" s="367" t="str">
        <f>IF(AI49="","",VLOOKUP(AI49,'シフト記号表（勤務時間帯）'!$C$4:$K$35,9,FALSE))</f>
        <v/>
      </c>
      <c r="AJ50" s="367" t="str">
        <f>IF(AJ49="","",VLOOKUP(AJ49,'シフト記号表（勤務時間帯）'!$C$4:$K$35,9,FALSE))</f>
        <v/>
      </c>
      <c r="AK50" s="367" t="str">
        <f>IF(AK49="","",VLOOKUP(AK49,'シフト記号表（勤務時間帯）'!$C$4:$K$35,9,FALSE))</f>
        <v/>
      </c>
      <c r="AL50" s="367" t="str">
        <f>IF(AL49="","",VLOOKUP(AL49,'シフト記号表（勤務時間帯）'!$C$4:$K$35,9,FALSE))</f>
        <v/>
      </c>
      <c r="AM50" s="380" t="str">
        <f>IF(AM49="","",VLOOKUP(AM49,'シフト記号表（勤務時間帯）'!$C$4:$K$35,9,FALSE))</f>
        <v/>
      </c>
      <c r="AN50" s="357" t="str">
        <f>IF(AN49="","",VLOOKUP(AN49,'シフト記号表（勤務時間帯）'!$C$4:$K$35,9,FALSE))</f>
        <v/>
      </c>
      <c r="AO50" s="367" t="str">
        <f>IF(AO49="","",VLOOKUP(AO49,'シフト記号表（勤務時間帯）'!$C$4:$K$35,9,FALSE))</f>
        <v/>
      </c>
      <c r="AP50" s="367" t="str">
        <f>IF(AP49="","",VLOOKUP(AP49,'シフト記号表（勤務時間帯）'!$C$4:$K$35,9,FALSE))</f>
        <v/>
      </c>
      <c r="AQ50" s="367" t="str">
        <f>IF(AQ49="","",VLOOKUP(AQ49,'シフト記号表（勤務時間帯）'!$C$4:$K$35,9,FALSE))</f>
        <v/>
      </c>
      <c r="AR50" s="367" t="str">
        <f>IF(AR49="","",VLOOKUP(AR49,'シフト記号表（勤務時間帯）'!$C$4:$K$35,9,FALSE))</f>
        <v/>
      </c>
      <c r="AS50" s="367" t="str">
        <f>IF(AS49="","",VLOOKUP(AS49,'シフト記号表（勤務時間帯）'!$C$4:$K$35,9,FALSE))</f>
        <v/>
      </c>
      <c r="AT50" s="380" t="str">
        <f>IF(AT49="","",VLOOKUP(AT49,'シフト記号表（勤務時間帯）'!$C$4:$K$35,9,FALSE))</f>
        <v/>
      </c>
      <c r="AU50" s="357" t="str">
        <f>IF(AU49="","",VLOOKUP(AU49,'シフト記号表（勤務時間帯）'!$C$4:$K$35,9,FALSE))</f>
        <v/>
      </c>
      <c r="AV50" s="367" t="str">
        <f>IF(AV49="","",VLOOKUP(AV49,'シフト記号表（勤務時間帯）'!$C$4:$K$35,9,FALSE))</f>
        <v/>
      </c>
      <c r="AW50" s="380" t="str">
        <f>IF(AW49="","",VLOOKUP(AW49,'シフト記号表（勤務時間帯）'!$C$4:$K$35,9,FALSE))</f>
        <v/>
      </c>
      <c r="AX50" s="410"/>
      <c r="AY50" s="417"/>
      <c r="AZ50" s="420"/>
      <c r="BA50" s="423"/>
      <c r="BB50" s="433"/>
      <c r="BC50" s="442"/>
      <c r="BD50" s="442"/>
      <c r="BE50" s="442"/>
      <c r="BF50" s="442"/>
      <c r="BG50" s="450"/>
    </row>
    <row r="51" spans="1:60" ht="20.25" hidden="1" customHeight="1">
      <c r="B51" s="243">
        <f>B49+1</f>
        <v>18</v>
      </c>
      <c r="C51" s="255"/>
      <c r="D51" s="266"/>
      <c r="E51" s="281"/>
      <c r="F51" s="266"/>
      <c r="G51" s="289"/>
      <c r="H51" s="291"/>
      <c r="I51" s="291"/>
      <c r="J51" s="291"/>
      <c r="K51" s="303"/>
      <c r="L51" s="310"/>
      <c r="M51" s="314"/>
      <c r="N51" s="314"/>
      <c r="O51" s="326"/>
      <c r="P51" s="330" t="s">
        <v>47</v>
      </c>
      <c r="Q51" s="339"/>
      <c r="R51" s="348"/>
      <c r="S51" s="358"/>
      <c r="T51" s="368"/>
      <c r="U51" s="368"/>
      <c r="V51" s="368"/>
      <c r="W51" s="368"/>
      <c r="X51" s="368"/>
      <c r="Y51" s="381"/>
      <c r="Z51" s="358"/>
      <c r="AA51" s="368"/>
      <c r="AB51" s="368"/>
      <c r="AC51" s="368"/>
      <c r="AD51" s="368"/>
      <c r="AE51" s="368"/>
      <c r="AF51" s="381"/>
      <c r="AG51" s="358"/>
      <c r="AH51" s="368"/>
      <c r="AI51" s="368"/>
      <c r="AJ51" s="368"/>
      <c r="AK51" s="368"/>
      <c r="AL51" s="368"/>
      <c r="AM51" s="381"/>
      <c r="AN51" s="358"/>
      <c r="AO51" s="368"/>
      <c r="AP51" s="368"/>
      <c r="AQ51" s="368"/>
      <c r="AR51" s="368"/>
      <c r="AS51" s="368"/>
      <c r="AT51" s="381"/>
      <c r="AU51" s="358"/>
      <c r="AV51" s="368"/>
      <c r="AW51" s="381"/>
      <c r="AX51" s="410">
        <f>IF($BC$3="計画",SUM(S52:AT52),IF($BC$3="実績",SUM(S52:AW52),""))</f>
        <v>0</v>
      </c>
      <c r="AY51" s="417"/>
      <c r="AZ51" s="420">
        <f>IF($BC$3="計画",AX51/4,IF($BC$3="実績",AX51/($AL$10/7),""))</f>
        <v>0</v>
      </c>
      <c r="BA51" s="423"/>
      <c r="BB51" s="430"/>
      <c r="BC51" s="439"/>
      <c r="BD51" s="439"/>
      <c r="BE51" s="439"/>
      <c r="BF51" s="439"/>
      <c r="BG51" s="447"/>
    </row>
    <row r="52" spans="1:60" ht="20.25" hidden="1" customHeight="1">
      <c r="B52" s="243"/>
      <c r="C52" s="256"/>
      <c r="D52" s="267"/>
      <c r="E52" s="282"/>
      <c r="F52" s="266"/>
      <c r="G52" s="290"/>
      <c r="H52" s="291"/>
      <c r="I52" s="291"/>
      <c r="J52" s="291"/>
      <c r="K52" s="303"/>
      <c r="L52" s="310"/>
      <c r="M52" s="314"/>
      <c r="N52" s="314"/>
      <c r="O52" s="326"/>
      <c r="P52" s="329" t="s">
        <v>81</v>
      </c>
      <c r="Q52" s="338"/>
      <c r="R52" s="347"/>
      <c r="S52" s="357" t="str">
        <f>IF(S51="","",VLOOKUP(S51,'シフト記号表（勤務時間帯）'!$C$4:$K$35,9,FALSE))</f>
        <v/>
      </c>
      <c r="T52" s="367" t="str">
        <f>IF(T51="","",VLOOKUP(T51,'シフト記号表（勤務時間帯）'!$C$4:$K$35,9,FALSE))</f>
        <v/>
      </c>
      <c r="U52" s="367" t="str">
        <f>IF(U51="","",VLOOKUP(U51,'シフト記号表（勤務時間帯）'!$C$4:$K$35,9,FALSE))</f>
        <v/>
      </c>
      <c r="V52" s="367" t="str">
        <f>IF(V51="","",VLOOKUP(V51,'シフト記号表（勤務時間帯）'!$C$4:$K$35,9,FALSE))</f>
        <v/>
      </c>
      <c r="W52" s="367" t="str">
        <f>IF(W51="","",VLOOKUP(W51,'シフト記号表（勤務時間帯）'!$C$4:$K$35,9,FALSE))</f>
        <v/>
      </c>
      <c r="X52" s="367" t="str">
        <f>IF(X51="","",VLOOKUP(X51,'シフト記号表（勤務時間帯）'!$C$4:$K$35,9,FALSE))</f>
        <v/>
      </c>
      <c r="Y52" s="380" t="str">
        <f>IF(Y51="","",VLOOKUP(Y51,'シフト記号表（勤務時間帯）'!$C$4:$K$35,9,FALSE))</f>
        <v/>
      </c>
      <c r="Z52" s="357" t="str">
        <f>IF(Z51="","",VLOOKUP(Z51,'シフト記号表（勤務時間帯）'!$C$4:$K$35,9,FALSE))</f>
        <v/>
      </c>
      <c r="AA52" s="367" t="str">
        <f>IF(AA51="","",VLOOKUP(AA51,'シフト記号表（勤務時間帯）'!$C$4:$K$35,9,FALSE))</f>
        <v/>
      </c>
      <c r="AB52" s="367" t="str">
        <f>IF(AB51="","",VLOOKUP(AB51,'シフト記号表（勤務時間帯）'!$C$4:$K$35,9,FALSE))</f>
        <v/>
      </c>
      <c r="AC52" s="367" t="str">
        <f>IF(AC51="","",VLOOKUP(AC51,'シフト記号表（勤務時間帯）'!$C$4:$K$35,9,FALSE))</f>
        <v/>
      </c>
      <c r="AD52" s="367" t="str">
        <f>IF(AD51="","",VLOOKUP(AD51,'シフト記号表（勤務時間帯）'!$C$4:$K$35,9,FALSE))</f>
        <v/>
      </c>
      <c r="AE52" s="367" t="str">
        <f>IF(AE51="","",VLOOKUP(AE51,'シフト記号表（勤務時間帯）'!$C$4:$K$35,9,FALSE))</f>
        <v/>
      </c>
      <c r="AF52" s="380" t="str">
        <f>IF(AF51="","",VLOOKUP(AF51,'シフト記号表（勤務時間帯）'!$C$4:$K$35,9,FALSE))</f>
        <v/>
      </c>
      <c r="AG52" s="357" t="str">
        <f>IF(AG51="","",VLOOKUP(AG51,'シフト記号表（勤務時間帯）'!$C$4:$K$35,9,FALSE))</f>
        <v/>
      </c>
      <c r="AH52" s="367" t="str">
        <f>IF(AH51="","",VLOOKUP(AH51,'シフト記号表（勤務時間帯）'!$C$4:$K$35,9,FALSE))</f>
        <v/>
      </c>
      <c r="AI52" s="367" t="str">
        <f>IF(AI51="","",VLOOKUP(AI51,'シフト記号表（勤務時間帯）'!$C$4:$K$35,9,FALSE))</f>
        <v/>
      </c>
      <c r="AJ52" s="367" t="str">
        <f>IF(AJ51="","",VLOOKUP(AJ51,'シフト記号表（勤務時間帯）'!$C$4:$K$35,9,FALSE))</f>
        <v/>
      </c>
      <c r="AK52" s="367" t="str">
        <f>IF(AK51="","",VLOOKUP(AK51,'シフト記号表（勤務時間帯）'!$C$4:$K$35,9,FALSE))</f>
        <v/>
      </c>
      <c r="AL52" s="367" t="str">
        <f>IF(AL51="","",VLOOKUP(AL51,'シフト記号表（勤務時間帯）'!$C$4:$K$35,9,FALSE))</f>
        <v/>
      </c>
      <c r="AM52" s="380" t="str">
        <f>IF(AM51="","",VLOOKUP(AM51,'シフト記号表（勤務時間帯）'!$C$4:$K$35,9,FALSE))</f>
        <v/>
      </c>
      <c r="AN52" s="357" t="str">
        <f>IF(AN51="","",VLOOKUP(AN51,'シフト記号表（勤務時間帯）'!$C$4:$K$35,9,FALSE))</f>
        <v/>
      </c>
      <c r="AO52" s="367" t="str">
        <f>IF(AO51="","",VLOOKUP(AO51,'シフト記号表（勤務時間帯）'!$C$4:$K$35,9,FALSE))</f>
        <v/>
      </c>
      <c r="AP52" s="367" t="str">
        <f>IF(AP51="","",VLOOKUP(AP51,'シフト記号表（勤務時間帯）'!$C$4:$K$35,9,FALSE))</f>
        <v/>
      </c>
      <c r="AQ52" s="367" t="str">
        <f>IF(AQ51="","",VLOOKUP(AQ51,'シフト記号表（勤務時間帯）'!$C$4:$K$35,9,FALSE))</f>
        <v/>
      </c>
      <c r="AR52" s="367" t="str">
        <f>IF(AR51="","",VLOOKUP(AR51,'シフト記号表（勤務時間帯）'!$C$4:$K$35,9,FALSE))</f>
        <v/>
      </c>
      <c r="AS52" s="367" t="str">
        <f>IF(AS51="","",VLOOKUP(AS51,'シフト記号表（勤務時間帯）'!$C$4:$K$35,9,FALSE))</f>
        <v/>
      </c>
      <c r="AT52" s="380" t="str">
        <f>IF(AT51="","",VLOOKUP(AT51,'シフト記号表（勤務時間帯）'!$C$4:$K$35,9,FALSE))</f>
        <v/>
      </c>
      <c r="AU52" s="357" t="str">
        <f>IF(AU51="","",VLOOKUP(AU51,'シフト記号表（勤務時間帯）'!$C$4:$K$35,9,FALSE))</f>
        <v/>
      </c>
      <c r="AV52" s="367" t="str">
        <f>IF(AV51="","",VLOOKUP(AV51,'シフト記号表（勤務時間帯）'!$C$4:$K$35,9,FALSE))</f>
        <v/>
      </c>
      <c r="AW52" s="380" t="str">
        <f>IF(AW51="","",VLOOKUP(AW51,'シフト記号表（勤務時間帯）'!$C$4:$K$35,9,FALSE))</f>
        <v/>
      </c>
      <c r="AX52" s="410"/>
      <c r="AY52" s="417"/>
      <c r="AZ52" s="420"/>
      <c r="BA52" s="423"/>
      <c r="BB52" s="429"/>
      <c r="BC52" s="438"/>
      <c r="BD52" s="438"/>
      <c r="BE52" s="438"/>
      <c r="BF52" s="438"/>
      <c r="BG52" s="446"/>
    </row>
    <row r="53" spans="1:60" ht="20.25" customHeight="1">
      <c r="B53" s="245"/>
      <c r="C53" s="257"/>
      <c r="D53" s="257"/>
      <c r="E53" s="257"/>
      <c r="F53" s="257"/>
      <c r="G53" s="257"/>
      <c r="H53" s="257"/>
      <c r="I53" s="257"/>
      <c r="J53" s="257"/>
      <c r="K53" s="257"/>
      <c r="L53" s="257"/>
      <c r="M53" s="257"/>
      <c r="N53" s="257"/>
      <c r="O53" s="257"/>
      <c r="P53" s="257"/>
      <c r="Q53" s="257"/>
      <c r="R53" s="350"/>
      <c r="S53" s="35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411">
        <f>SUM(AX17:AY52)</f>
        <v>0</v>
      </c>
      <c r="AY53" s="418"/>
      <c r="AZ53" s="421">
        <f>SUM(AZ17:BA52)</f>
        <v>0</v>
      </c>
      <c r="BA53" s="424"/>
      <c r="BB53" s="434"/>
      <c r="BC53" s="257"/>
      <c r="BD53" s="257"/>
      <c r="BE53" s="257"/>
      <c r="BF53" s="257"/>
      <c r="BG53" s="350"/>
    </row>
    <row r="54" spans="1:60" ht="20.25" customHeight="1">
      <c r="C54" s="258"/>
      <c r="D54" s="268"/>
      <c r="E54" s="284"/>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73"/>
      <c r="AG54" s="232"/>
      <c r="AH54" s="232"/>
      <c r="AI54" s="232"/>
      <c r="AJ54" s="232"/>
      <c r="AK54" s="232"/>
      <c r="AL54" s="232"/>
      <c r="AM54" s="232"/>
      <c r="AN54" s="232"/>
      <c r="AO54" s="232"/>
      <c r="AP54" s="232"/>
      <c r="AQ54" s="232"/>
      <c r="AR54" s="232"/>
      <c r="AS54" s="232"/>
      <c r="AT54" s="232"/>
      <c r="AU54" s="232"/>
      <c r="AV54" s="232"/>
      <c r="AW54" s="232"/>
      <c r="AX54" s="232"/>
    </row>
    <row r="55" spans="1:60" ht="20.25" customHeight="1">
      <c r="C55" s="232" t="s">
        <v>187</v>
      </c>
      <c r="D55" s="232"/>
      <c r="E55" s="232"/>
      <c r="F55" s="232"/>
      <c r="G55" s="232"/>
      <c r="H55" s="232"/>
      <c r="I55" s="232"/>
      <c r="J55" s="232"/>
      <c r="K55" s="232"/>
      <c r="L55" s="232"/>
      <c r="M55" s="273"/>
      <c r="N55" s="232"/>
      <c r="O55" s="232"/>
      <c r="P55" s="232"/>
      <c r="Q55" s="232"/>
      <c r="R55" s="232"/>
      <c r="S55" s="336"/>
      <c r="T55" s="336"/>
      <c r="U55" s="336"/>
      <c r="V55" s="336"/>
      <c r="W55" s="336"/>
      <c r="X55" s="336"/>
      <c r="Y55" s="336"/>
      <c r="Z55" s="336"/>
      <c r="AA55" s="336"/>
      <c r="AB55" s="336"/>
      <c r="AC55" s="336"/>
      <c r="AD55" s="336"/>
      <c r="AE55" s="336"/>
      <c r="AF55" s="336"/>
      <c r="AG55" s="336"/>
      <c r="AH55" s="336"/>
      <c r="AI55" s="232"/>
      <c r="AM55" s="370"/>
      <c r="AN55" s="384"/>
      <c r="AO55" s="384"/>
      <c r="AP55" s="232"/>
      <c r="AQ55" s="232"/>
      <c r="AR55" s="232"/>
      <c r="AS55" s="232"/>
      <c r="AT55" s="232"/>
      <c r="AU55" s="232"/>
      <c r="AV55" s="232"/>
      <c r="AW55" s="232"/>
      <c r="AX55" s="232"/>
      <c r="AY55" s="232"/>
      <c r="AZ55" s="232"/>
      <c r="BA55" s="232"/>
      <c r="BB55" s="232"/>
      <c r="BC55" s="232"/>
      <c r="BD55" s="232"/>
      <c r="BE55" s="232"/>
      <c r="BF55" s="232"/>
      <c r="BG55" s="232"/>
      <c r="BH55" s="384"/>
    </row>
    <row r="56" spans="1:60" ht="20.25" customHeight="1">
      <c r="A56" s="232"/>
      <c r="B56" s="232"/>
      <c r="C56" s="232"/>
      <c r="D56" s="232"/>
      <c r="E56" s="232"/>
      <c r="F56" s="232"/>
      <c r="G56" s="232"/>
      <c r="H56" s="232"/>
      <c r="I56" s="232"/>
      <c r="J56" s="232"/>
      <c r="K56" s="232"/>
      <c r="L56" s="232"/>
      <c r="M56" s="273"/>
      <c r="N56" s="232"/>
      <c r="O56" s="232"/>
      <c r="P56" s="232"/>
      <c r="Q56" s="232"/>
      <c r="R56" s="232"/>
      <c r="S56" s="336"/>
      <c r="T56" s="232"/>
      <c r="AA56" s="384"/>
      <c r="AB56" s="232"/>
      <c r="AC56" s="232"/>
      <c r="AD56" s="232"/>
      <c r="AE56" s="232"/>
      <c r="AF56" s="232"/>
      <c r="AG56" s="232"/>
      <c r="AH56" s="232"/>
      <c r="AI56" s="232"/>
      <c r="AJ56" s="232"/>
      <c r="AK56" s="232"/>
      <c r="AL56" s="232"/>
      <c r="AM56" s="232"/>
      <c r="AN56" s="232"/>
      <c r="AO56" s="232"/>
      <c r="AP56" s="232"/>
      <c r="AQ56" s="232"/>
      <c r="AR56" s="232"/>
      <c r="AS56" s="232"/>
      <c r="AT56" s="384"/>
    </row>
    <row r="57" spans="1:60" ht="20.25" customHeight="1">
      <c r="A57" s="232"/>
      <c r="B57" s="232"/>
      <c r="C57" s="232"/>
      <c r="D57" s="269" t="s">
        <v>94</v>
      </c>
      <c r="E57" s="269"/>
      <c r="F57" s="269" t="s">
        <v>96</v>
      </c>
      <c r="G57" s="269"/>
      <c r="H57" s="269"/>
      <c r="I57" s="269"/>
      <c r="J57" s="232"/>
      <c r="K57" s="251" t="s">
        <v>99</v>
      </c>
      <c r="L57" s="251"/>
      <c r="M57" s="251"/>
      <c r="N57" s="251"/>
      <c r="P57" s="332" t="s">
        <v>95</v>
      </c>
      <c r="Q57" s="332"/>
      <c r="R57" s="260"/>
      <c r="S57" s="336"/>
      <c r="T57" s="232"/>
      <c r="AA57" s="384"/>
      <c r="AB57" s="232"/>
      <c r="AC57" s="232"/>
      <c r="AD57" s="232"/>
      <c r="AE57" s="232"/>
      <c r="AF57" s="232"/>
      <c r="AG57" s="232"/>
      <c r="AH57" s="232"/>
      <c r="AI57" s="232"/>
      <c r="AJ57" s="232"/>
      <c r="AK57" s="232"/>
      <c r="AL57" s="232"/>
      <c r="AM57" s="232"/>
      <c r="AN57" s="232"/>
      <c r="AO57" s="232"/>
      <c r="AP57" s="232"/>
      <c r="AQ57" s="232"/>
      <c r="AR57" s="232"/>
      <c r="AS57" s="232"/>
      <c r="AT57" s="384"/>
    </row>
    <row r="58" spans="1:60" ht="20.25" customHeight="1">
      <c r="A58" s="232"/>
      <c r="B58" s="232"/>
      <c r="C58" s="232"/>
      <c r="D58" s="270"/>
      <c r="E58" s="270"/>
      <c r="F58" s="270" t="s">
        <v>98</v>
      </c>
      <c r="G58" s="270"/>
      <c r="H58" s="270" t="s">
        <v>63</v>
      </c>
      <c r="I58" s="270"/>
      <c r="J58" s="232"/>
      <c r="K58" s="270" t="s">
        <v>98</v>
      </c>
      <c r="L58" s="270"/>
      <c r="M58" s="270" t="s">
        <v>63</v>
      </c>
      <c r="N58" s="270"/>
      <c r="P58" s="332" t="s">
        <v>13</v>
      </c>
      <c r="Q58" s="332"/>
      <c r="R58" s="260"/>
      <c r="S58" s="336"/>
      <c r="T58" s="232"/>
      <c r="AA58" s="384"/>
      <c r="AB58" s="232"/>
      <c r="AC58" s="232"/>
      <c r="AD58" s="232"/>
      <c r="AE58" s="232"/>
      <c r="AF58" s="232"/>
      <c r="AG58" s="232"/>
      <c r="AH58" s="232"/>
      <c r="AI58" s="232"/>
      <c r="AJ58" s="232"/>
      <c r="AK58" s="232"/>
      <c r="AL58" s="232"/>
      <c r="AM58" s="232"/>
      <c r="AN58" s="232"/>
      <c r="AO58" s="232"/>
      <c r="AP58" s="232"/>
      <c r="AQ58" s="232"/>
      <c r="AR58" s="232"/>
      <c r="AS58" s="232"/>
      <c r="AT58" s="384"/>
    </row>
    <row r="59" spans="1:60" ht="20.25" customHeight="1">
      <c r="C59" s="232"/>
      <c r="D59" s="271" t="s">
        <v>9</v>
      </c>
      <c r="E59" s="271"/>
      <c r="F59" s="288">
        <f>SUMIFS($AX$17:$AY$52,$C$17:$D$52,"介護支援専門員",$E$17:$F$52,"A")</f>
        <v>0</v>
      </c>
      <c r="G59" s="288"/>
      <c r="H59" s="292">
        <f>SUMIFS($AZ$17:$BA$52,$C$17:$D$52,"介護支援専門員",$E$17:$F$52,"A")</f>
        <v>0</v>
      </c>
      <c r="I59" s="292"/>
      <c r="J59" s="232"/>
      <c r="K59" s="304">
        <v>0</v>
      </c>
      <c r="L59" s="304"/>
      <c r="M59" s="315">
        <v>0</v>
      </c>
      <c r="N59" s="315"/>
      <c r="P59" s="333">
        <f>COUNTIFS(C17:D46,"介護支援専門員",E17:F46,"A")</f>
        <v>0</v>
      </c>
      <c r="Q59" s="341"/>
      <c r="R59" s="260"/>
      <c r="S59" s="336"/>
      <c r="T59" s="370"/>
      <c r="AA59" s="384"/>
      <c r="AB59" s="232"/>
      <c r="AC59" s="232"/>
      <c r="AD59" s="232"/>
      <c r="AE59" s="232"/>
      <c r="AF59" s="232"/>
      <c r="AG59" s="232"/>
      <c r="AH59" s="232"/>
      <c r="AI59" s="232"/>
      <c r="AJ59" s="232"/>
      <c r="AK59" s="232"/>
      <c r="AL59" s="232"/>
      <c r="AM59" s="232"/>
      <c r="AN59" s="232"/>
      <c r="AO59" s="232"/>
      <c r="AP59" s="232"/>
      <c r="AQ59" s="232"/>
      <c r="AR59" s="232"/>
      <c r="AS59" s="232"/>
      <c r="AT59" s="384"/>
    </row>
    <row r="60" spans="1:60" ht="20.25" customHeight="1">
      <c r="C60" s="232"/>
      <c r="D60" s="271" t="s">
        <v>7</v>
      </c>
      <c r="E60" s="271"/>
      <c r="F60" s="288">
        <f>SUMIFS($AX$17:$AY$52,$C$17:$D$52,"介護支援専門員",$E$17:$F$52,"B")</f>
        <v>0</v>
      </c>
      <c r="G60" s="288"/>
      <c r="H60" s="292">
        <f>SUMIFS($AZ$17:$BA$52,$C$17:$D$52,"介護支援専門員",$E$17:$F$52,"B")</f>
        <v>0</v>
      </c>
      <c r="I60" s="292"/>
      <c r="J60" s="232"/>
      <c r="K60" s="304">
        <v>0</v>
      </c>
      <c r="L60" s="304"/>
      <c r="M60" s="315">
        <v>0</v>
      </c>
      <c r="N60" s="315"/>
      <c r="P60" s="333">
        <f>COUNTIFS(C17:D46,"介護支援専門員",E17:F46,"B")</f>
        <v>0</v>
      </c>
      <c r="Q60" s="341"/>
      <c r="R60" s="260"/>
      <c r="S60" s="336"/>
      <c r="T60" s="370"/>
      <c r="AA60" s="384"/>
      <c r="AB60" s="232"/>
      <c r="AC60" s="232"/>
      <c r="AD60" s="232"/>
      <c r="AE60" s="232"/>
      <c r="AF60" s="232"/>
      <c r="AG60" s="232"/>
      <c r="AH60" s="232"/>
      <c r="AI60" s="232"/>
      <c r="AJ60" s="232"/>
      <c r="AK60" s="232"/>
      <c r="AL60" s="232"/>
      <c r="AM60" s="232"/>
      <c r="AN60" s="232"/>
      <c r="AO60" s="232"/>
      <c r="AP60" s="232"/>
      <c r="AQ60" s="232"/>
      <c r="AR60" s="232"/>
      <c r="AS60" s="232"/>
      <c r="AT60" s="384"/>
    </row>
    <row r="61" spans="1:60" ht="20.25" customHeight="1">
      <c r="C61" s="232"/>
      <c r="D61" s="271" t="s">
        <v>8</v>
      </c>
      <c r="E61" s="271"/>
      <c r="F61" s="288">
        <f>SUMIFS($AX$17:$AY$52,$C$17:$D$52,"介護支援専門員",$E$17:$F$52,"C")</f>
        <v>0</v>
      </c>
      <c r="G61" s="288"/>
      <c r="H61" s="292">
        <f>SUMIFS($AZ$17:$BA$52,$C$17:$D$52,"介護支援専門員",$E$17:$F$52,"C")</f>
        <v>0</v>
      </c>
      <c r="I61" s="292"/>
      <c r="J61" s="232"/>
      <c r="K61" s="304">
        <v>0</v>
      </c>
      <c r="L61" s="304"/>
      <c r="M61" s="316">
        <v>0</v>
      </c>
      <c r="N61" s="316"/>
      <c r="P61" s="334" t="s">
        <v>91</v>
      </c>
      <c r="Q61" s="342"/>
      <c r="R61" s="260"/>
      <c r="S61" s="336"/>
    </row>
    <row r="62" spans="1:60" ht="20.25" customHeight="1">
      <c r="C62" s="232"/>
      <c r="D62" s="271" t="s">
        <v>14</v>
      </c>
      <c r="E62" s="271"/>
      <c r="F62" s="288">
        <f>SUMIFS($AX$17:$AY$52,$C$17:$D$52,"介護支援専門員",$E$17:$F$52,"D")</f>
        <v>0</v>
      </c>
      <c r="G62" s="288"/>
      <c r="H62" s="292">
        <f>SUMIFS($AZ$17:$BA$52,$C$17:$D$52,"介護支援専門員",$E$17:$F$52,"D")</f>
        <v>0</v>
      </c>
      <c r="I62" s="292"/>
      <c r="J62" s="232"/>
      <c r="K62" s="304">
        <v>0</v>
      </c>
      <c r="L62" s="304"/>
      <c r="M62" s="316">
        <v>0</v>
      </c>
      <c r="N62" s="316"/>
      <c r="P62" s="334" t="s">
        <v>91</v>
      </c>
      <c r="Q62" s="342"/>
      <c r="R62" s="260"/>
      <c r="S62" s="336"/>
    </row>
    <row r="63" spans="1:60" ht="20.25" customHeight="1">
      <c r="C63" s="232"/>
      <c r="D63" s="271" t="s">
        <v>17</v>
      </c>
      <c r="E63" s="271"/>
      <c r="F63" s="288">
        <f>SUM(F59:G62)</f>
        <v>0</v>
      </c>
      <c r="G63" s="288"/>
      <c r="H63" s="292">
        <f>SUM(H59:I62)</f>
        <v>0</v>
      </c>
      <c r="I63" s="292"/>
      <c r="J63" s="232"/>
      <c r="K63" s="288">
        <f>SUM(K59:L62)</f>
        <v>0</v>
      </c>
      <c r="L63" s="288"/>
      <c r="M63" s="292">
        <f>SUM(M59:N62)</f>
        <v>0</v>
      </c>
      <c r="N63" s="292"/>
      <c r="P63" s="335">
        <f>SUM(P59:Q60)</f>
        <v>0</v>
      </c>
      <c r="Q63" s="343"/>
      <c r="R63" s="260"/>
      <c r="S63" s="336"/>
    </row>
    <row r="64" spans="1:60" ht="20.25" customHeight="1">
      <c r="C64" s="259"/>
      <c r="D64" s="272"/>
      <c r="E64" s="272"/>
      <c r="F64" s="272"/>
      <c r="G64" s="272"/>
      <c r="H64" s="293"/>
      <c r="I64" s="293"/>
      <c r="J64" s="293"/>
      <c r="K64" s="305"/>
      <c r="L64" s="305"/>
      <c r="M64" s="305"/>
      <c r="N64" s="318"/>
      <c r="O64" s="327"/>
      <c r="P64" s="336"/>
      <c r="Q64" s="336"/>
      <c r="R64" s="336"/>
      <c r="S64" s="336"/>
    </row>
    <row r="65" spans="3:34" ht="20.25" customHeight="1">
      <c r="C65" s="259"/>
      <c r="D65" s="273" t="s">
        <v>106</v>
      </c>
      <c r="E65" s="232"/>
      <c r="F65" s="232"/>
      <c r="G65" s="232"/>
      <c r="H65" s="232"/>
      <c r="I65" s="232"/>
      <c r="J65" s="232"/>
      <c r="K65" s="232"/>
      <c r="L65" s="232"/>
      <c r="M65" s="317"/>
      <c r="N65" s="317"/>
      <c r="O65" s="232"/>
      <c r="P65" s="232"/>
      <c r="Q65" s="232"/>
      <c r="R65" s="336"/>
      <c r="S65" s="336"/>
      <c r="U65" s="232" t="s">
        <v>157</v>
      </c>
      <c r="V65" s="232"/>
      <c r="W65" s="232"/>
      <c r="X65" s="232"/>
      <c r="Y65" s="232"/>
      <c r="Z65" s="232"/>
    </row>
    <row r="66" spans="3:34" ht="20.25" customHeight="1">
      <c r="C66" s="259"/>
      <c r="D66" s="232" t="s">
        <v>101</v>
      </c>
      <c r="E66" s="232"/>
      <c r="F66" s="232"/>
      <c r="G66" s="232"/>
      <c r="H66" s="232"/>
      <c r="I66" s="232" t="s">
        <v>64</v>
      </c>
      <c r="J66" s="232"/>
      <c r="K66" s="232"/>
      <c r="L66" s="232"/>
      <c r="M66" s="273"/>
      <c r="N66" s="232"/>
      <c r="O66" s="232"/>
      <c r="P66" s="232"/>
      <c r="Q66" s="232"/>
      <c r="R66" s="336"/>
      <c r="S66" s="336"/>
      <c r="U66" s="271" t="s">
        <v>19</v>
      </c>
      <c r="V66" s="271"/>
      <c r="W66" s="271" t="s">
        <v>18</v>
      </c>
      <c r="X66" s="271"/>
      <c r="Y66" s="271"/>
      <c r="Z66" s="271"/>
    </row>
    <row r="67" spans="3:34" ht="20.25" customHeight="1">
      <c r="C67" s="259"/>
      <c r="D67" s="232" t="s">
        <v>59</v>
      </c>
      <c r="E67" s="232"/>
      <c r="F67" s="232"/>
      <c r="G67" s="232"/>
      <c r="H67" s="232"/>
      <c r="I67" s="232" t="s">
        <v>102</v>
      </c>
      <c r="J67" s="232"/>
      <c r="K67" s="232"/>
      <c r="L67" s="232"/>
      <c r="M67" s="273"/>
      <c r="N67" s="232" t="s">
        <v>103</v>
      </c>
      <c r="O67" s="232"/>
      <c r="P67" s="232"/>
      <c r="Q67" s="232"/>
      <c r="R67" s="336"/>
      <c r="S67" s="336"/>
      <c r="U67" s="271" t="s">
        <v>9</v>
      </c>
      <c r="V67" s="271"/>
      <c r="W67" s="271" t="s">
        <v>124</v>
      </c>
      <c r="X67" s="271"/>
      <c r="Y67" s="271"/>
      <c r="Z67" s="271"/>
    </row>
    <row r="68" spans="3:34" ht="20.25" customHeight="1">
      <c r="C68" s="260"/>
      <c r="D68" s="274">
        <f>M63</f>
        <v>0</v>
      </c>
      <c r="E68" s="271"/>
      <c r="F68" s="271"/>
      <c r="G68" s="271"/>
      <c r="H68" s="269" t="s">
        <v>40</v>
      </c>
      <c r="I68" s="271">
        <f>$AD$8</f>
        <v>40</v>
      </c>
      <c r="J68" s="271"/>
      <c r="K68" s="271"/>
      <c r="L68" s="271"/>
      <c r="M68" s="269" t="s">
        <v>84</v>
      </c>
      <c r="N68" s="296">
        <f>ROUNDDOWN(D68/I68,1)</f>
        <v>0</v>
      </c>
      <c r="O68" s="296"/>
      <c r="P68" s="296"/>
      <c r="Q68" s="296"/>
      <c r="R68" s="260"/>
      <c r="S68" s="260"/>
      <c r="U68" s="271" t="s">
        <v>7</v>
      </c>
      <c r="V68" s="271"/>
      <c r="W68" s="271" t="s">
        <v>125</v>
      </c>
      <c r="X68" s="271"/>
      <c r="Y68" s="271"/>
      <c r="Z68" s="271"/>
    </row>
    <row r="69" spans="3:34" ht="20.25" customHeight="1">
      <c r="C69" s="260"/>
      <c r="D69" s="232"/>
      <c r="E69" s="232"/>
      <c r="F69" s="232"/>
      <c r="G69" s="232"/>
      <c r="H69" s="232"/>
      <c r="I69" s="232"/>
      <c r="J69" s="232"/>
      <c r="K69" s="232"/>
      <c r="L69" s="232"/>
      <c r="M69" s="273"/>
      <c r="N69" s="232" t="s">
        <v>158</v>
      </c>
      <c r="O69" s="232"/>
      <c r="P69" s="232"/>
      <c r="Q69" s="232"/>
      <c r="R69" s="260"/>
      <c r="S69" s="260"/>
      <c r="U69" s="271" t="s">
        <v>8</v>
      </c>
      <c r="V69" s="271"/>
      <c r="W69" s="271" t="s">
        <v>126</v>
      </c>
      <c r="X69" s="271"/>
      <c r="Y69" s="271"/>
      <c r="Z69" s="271"/>
    </row>
    <row r="70" spans="3:34" ht="20.25" customHeight="1">
      <c r="C70" s="260"/>
      <c r="D70" s="232" t="s">
        <v>122</v>
      </c>
      <c r="E70" s="232"/>
      <c r="F70" s="232"/>
      <c r="G70" s="232"/>
      <c r="H70" s="232"/>
      <c r="I70" s="232"/>
      <c r="J70" s="232"/>
      <c r="K70" s="232"/>
      <c r="L70" s="232"/>
      <c r="M70" s="273"/>
      <c r="N70" s="232"/>
      <c r="O70" s="232"/>
      <c r="P70" s="232"/>
      <c r="Q70" s="232"/>
      <c r="R70" s="260"/>
      <c r="S70" s="260"/>
      <c r="U70" s="271" t="s">
        <v>14</v>
      </c>
      <c r="V70" s="271"/>
      <c r="W70" s="271" t="s">
        <v>30</v>
      </c>
      <c r="X70" s="271"/>
      <c r="Y70" s="271"/>
      <c r="Z70" s="271"/>
    </row>
    <row r="71" spans="3:34" ht="20.25" customHeight="1">
      <c r="C71" s="260"/>
      <c r="D71" s="232" t="s">
        <v>95</v>
      </c>
      <c r="E71" s="232"/>
      <c r="F71" s="232"/>
      <c r="G71" s="232"/>
      <c r="H71" s="232"/>
      <c r="I71" s="232"/>
      <c r="J71" s="232"/>
      <c r="K71" s="232"/>
      <c r="L71" s="232"/>
      <c r="M71" s="273"/>
      <c r="N71" s="269"/>
      <c r="O71" s="269"/>
      <c r="P71" s="269"/>
      <c r="Q71" s="269"/>
      <c r="R71" s="260"/>
      <c r="S71" s="260"/>
    </row>
    <row r="72" spans="3:34" ht="20.25" customHeight="1">
      <c r="C72" s="260"/>
      <c r="D72" s="228" t="s">
        <v>104</v>
      </c>
      <c r="I72" s="232" t="s">
        <v>107</v>
      </c>
      <c r="N72" s="270" t="s">
        <v>17</v>
      </c>
      <c r="O72" s="270"/>
      <c r="P72" s="270"/>
      <c r="Q72" s="270"/>
      <c r="R72" s="260"/>
      <c r="S72" s="360" t="s">
        <v>178</v>
      </c>
      <c r="T72" s="360"/>
      <c r="U72" s="360"/>
      <c r="V72" s="360"/>
    </row>
    <row r="73" spans="3:34" ht="20.25" customHeight="1">
      <c r="C73" s="260"/>
      <c r="D73" s="271">
        <f>P63</f>
        <v>0</v>
      </c>
      <c r="E73" s="271"/>
      <c r="F73" s="271"/>
      <c r="G73" s="271"/>
      <c r="H73" s="269" t="s">
        <v>170</v>
      </c>
      <c r="I73" s="296">
        <f>N68</f>
        <v>0</v>
      </c>
      <c r="J73" s="296"/>
      <c r="K73" s="296"/>
      <c r="L73" s="296"/>
      <c r="M73" s="269" t="s">
        <v>84</v>
      </c>
      <c r="N73" s="319">
        <f>ROUNDDOWN(D73+I73,1)</f>
        <v>0</v>
      </c>
      <c r="O73" s="319"/>
      <c r="P73" s="319"/>
      <c r="Q73" s="319"/>
      <c r="R73" s="260"/>
      <c r="S73" s="361" t="str">
        <f>IF(AX9="","",ROUNDUP(AX9/44,0))</f>
        <v/>
      </c>
      <c r="T73" s="361"/>
      <c r="U73" s="361"/>
      <c r="V73" s="361"/>
    </row>
    <row r="74" spans="3:34" ht="20.25" customHeight="1">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row>
  </sheetData>
  <sheetProtection sheet="1" insertRows="0"/>
  <mergeCells count="280">
    <mergeCell ref="AU1:BE1"/>
    <mergeCell ref="AU2:BE2"/>
    <mergeCell ref="BC3:BF3"/>
    <mergeCell ref="B5:I5"/>
    <mergeCell ref="K7:M7"/>
    <mergeCell ref="O7:Q7"/>
    <mergeCell ref="S7:T7"/>
    <mergeCell ref="K8:M8"/>
    <mergeCell ref="O8:Q8"/>
    <mergeCell ref="S8:T8"/>
    <mergeCell ref="Z8:AA8"/>
    <mergeCell ref="AD8:AE8"/>
    <mergeCell ref="AH8:AI8"/>
    <mergeCell ref="B9:U9"/>
    <mergeCell ref="AX9:AY9"/>
    <mergeCell ref="B10:U10"/>
    <mergeCell ref="AL10:AM10"/>
    <mergeCell ref="S12:AW12"/>
    <mergeCell ref="S13:Y13"/>
    <mergeCell ref="Z13:AF13"/>
    <mergeCell ref="AG13:AM13"/>
    <mergeCell ref="AN13:AT13"/>
    <mergeCell ref="AU13:AW13"/>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P34:R34"/>
    <mergeCell ref="P35:R35"/>
    <mergeCell ref="P36:R36"/>
    <mergeCell ref="P37:R37"/>
    <mergeCell ref="P38:R38"/>
    <mergeCell ref="P39:R39"/>
    <mergeCell ref="P40:R40"/>
    <mergeCell ref="P41:R41"/>
    <mergeCell ref="P42:R42"/>
    <mergeCell ref="P43:R43"/>
    <mergeCell ref="P44:R44"/>
    <mergeCell ref="P45:R45"/>
    <mergeCell ref="P46:R46"/>
    <mergeCell ref="P47:R47"/>
    <mergeCell ref="P48:R48"/>
    <mergeCell ref="P49:R49"/>
    <mergeCell ref="P50:R50"/>
    <mergeCell ref="P51:R51"/>
    <mergeCell ref="P52:R52"/>
    <mergeCell ref="S53:AW53"/>
    <mergeCell ref="AX53:AY53"/>
    <mergeCell ref="AZ53:BA53"/>
    <mergeCell ref="BB53:BG53"/>
    <mergeCell ref="F57:I57"/>
    <mergeCell ref="K57:N57"/>
    <mergeCell ref="F58:G58"/>
    <mergeCell ref="H58:I58"/>
    <mergeCell ref="K58:L58"/>
    <mergeCell ref="M58:N58"/>
    <mergeCell ref="D59:E59"/>
    <mergeCell ref="F59:G59"/>
    <mergeCell ref="H59:I59"/>
    <mergeCell ref="K59:L59"/>
    <mergeCell ref="M59:N59"/>
    <mergeCell ref="P59:Q59"/>
    <mergeCell ref="D60:E60"/>
    <mergeCell ref="F60:G60"/>
    <mergeCell ref="H60:I60"/>
    <mergeCell ref="K60:L60"/>
    <mergeCell ref="M60:N60"/>
    <mergeCell ref="P60:Q60"/>
    <mergeCell ref="D61:E61"/>
    <mergeCell ref="F61:G61"/>
    <mergeCell ref="H61:I61"/>
    <mergeCell ref="K61:L61"/>
    <mergeCell ref="M61:N61"/>
    <mergeCell ref="P61:Q61"/>
    <mergeCell ref="D62:E62"/>
    <mergeCell ref="F62:G62"/>
    <mergeCell ref="H62:I62"/>
    <mergeCell ref="K62:L62"/>
    <mergeCell ref="M62:N62"/>
    <mergeCell ref="P62:Q62"/>
    <mergeCell ref="D63:E63"/>
    <mergeCell ref="F63:G63"/>
    <mergeCell ref="H63:I63"/>
    <mergeCell ref="K63:L63"/>
    <mergeCell ref="M63:N63"/>
    <mergeCell ref="P63:Q63"/>
    <mergeCell ref="U66:V66"/>
    <mergeCell ref="W66:Z66"/>
    <mergeCell ref="U67:V67"/>
    <mergeCell ref="W67:Z67"/>
    <mergeCell ref="D68:G68"/>
    <mergeCell ref="I68:L68"/>
    <mergeCell ref="N68:Q68"/>
    <mergeCell ref="U68:V68"/>
    <mergeCell ref="W68:Z68"/>
    <mergeCell ref="U69:V69"/>
    <mergeCell ref="W69:Z69"/>
    <mergeCell ref="U70:V70"/>
    <mergeCell ref="W70:Z70"/>
    <mergeCell ref="N71:Q71"/>
    <mergeCell ref="N72:Q72"/>
    <mergeCell ref="D73:G73"/>
    <mergeCell ref="I73:L73"/>
    <mergeCell ref="N73:Q73"/>
    <mergeCell ref="S73:V73"/>
    <mergeCell ref="A1:AB2"/>
    <mergeCell ref="AC1:AD2"/>
    <mergeCell ref="AE1:AF2"/>
    <mergeCell ref="AG1:AG2"/>
    <mergeCell ref="AH1:AI2"/>
    <mergeCell ref="AJ1:AJ2"/>
    <mergeCell ref="AK1:AK2"/>
    <mergeCell ref="AL1:AM2"/>
    <mergeCell ref="AN1:AN2"/>
    <mergeCell ref="B12:B16"/>
    <mergeCell ref="C12:D16"/>
    <mergeCell ref="E12:F16"/>
    <mergeCell ref="G12:K16"/>
    <mergeCell ref="L12:O16"/>
    <mergeCell ref="AX12:AY16"/>
    <mergeCell ref="AZ12:BA16"/>
    <mergeCell ref="BB12:BG16"/>
    <mergeCell ref="B17:B18"/>
    <mergeCell ref="C17:D18"/>
    <mergeCell ref="E17:F18"/>
    <mergeCell ref="G17:K18"/>
    <mergeCell ref="L17:O18"/>
    <mergeCell ref="AX17:AY18"/>
    <mergeCell ref="AZ17:BA18"/>
    <mergeCell ref="BB17:BG18"/>
    <mergeCell ref="B19:B20"/>
    <mergeCell ref="C19:D20"/>
    <mergeCell ref="E19:F20"/>
    <mergeCell ref="G19:K20"/>
    <mergeCell ref="L19:O20"/>
    <mergeCell ref="AX19:AY20"/>
    <mergeCell ref="AZ19:BA20"/>
    <mergeCell ref="BB19:BG20"/>
    <mergeCell ref="B21:B22"/>
    <mergeCell ref="C21:D22"/>
    <mergeCell ref="E21:F22"/>
    <mergeCell ref="G21:K22"/>
    <mergeCell ref="L21:O22"/>
    <mergeCell ref="AX21:AY22"/>
    <mergeCell ref="AZ21:BA22"/>
    <mergeCell ref="BB21:BG22"/>
    <mergeCell ref="B23:B24"/>
    <mergeCell ref="C23:D24"/>
    <mergeCell ref="E23:F24"/>
    <mergeCell ref="G23:K24"/>
    <mergeCell ref="L23:O24"/>
    <mergeCell ref="AX23:AY24"/>
    <mergeCell ref="AZ23:BA24"/>
    <mergeCell ref="BB23:BG24"/>
    <mergeCell ref="B25:B26"/>
    <mergeCell ref="C25:D26"/>
    <mergeCell ref="E25:F26"/>
    <mergeCell ref="G25:K26"/>
    <mergeCell ref="L25:O26"/>
    <mergeCell ref="AX25:AY26"/>
    <mergeCell ref="AZ25:BA26"/>
    <mergeCell ref="BB25:BG26"/>
    <mergeCell ref="B27:B28"/>
    <mergeCell ref="C27:D28"/>
    <mergeCell ref="E27:F28"/>
    <mergeCell ref="G27:K28"/>
    <mergeCell ref="L27:O28"/>
    <mergeCell ref="AX27:AY28"/>
    <mergeCell ref="AZ27:BA28"/>
    <mergeCell ref="BB27:BG28"/>
    <mergeCell ref="B29:B30"/>
    <mergeCell ref="C29:D30"/>
    <mergeCell ref="E29:F30"/>
    <mergeCell ref="G29:K30"/>
    <mergeCell ref="L29:O30"/>
    <mergeCell ref="AX29:AY30"/>
    <mergeCell ref="AZ29:BA30"/>
    <mergeCell ref="BB29:BG30"/>
    <mergeCell ref="B31:B32"/>
    <mergeCell ref="C31:D32"/>
    <mergeCell ref="E31:F32"/>
    <mergeCell ref="G31:K32"/>
    <mergeCell ref="L31:O32"/>
    <mergeCell ref="AX31:AY32"/>
    <mergeCell ref="AZ31:BA32"/>
    <mergeCell ref="BB31:BG32"/>
    <mergeCell ref="B33:B34"/>
    <mergeCell ref="C33:D34"/>
    <mergeCell ref="E33:F34"/>
    <mergeCell ref="G33:K34"/>
    <mergeCell ref="L33:O34"/>
    <mergeCell ref="AX33:AY34"/>
    <mergeCell ref="AZ33:BA34"/>
    <mergeCell ref="BB33:BG34"/>
    <mergeCell ref="B35:B36"/>
    <mergeCell ref="C35:D36"/>
    <mergeCell ref="E35:F36"/>
    <mergeCell ref="G35:K36"/>
    <mergeCell ref="L35:O36"/>
    <mergeCell ref="AX35:AY36"/>
    <mergeCell ref="AZ35:BA36"/>
    <mergeCell ref="BB35:BG36"/>
    <mergeCell ref="B37:B38"/>
    <mergeCell ref="C37:D38"/>
    <mergeCell ref="E37:F38"/>
    <mergeCell ref="G37:K38"/>
    <mergeCell ref="L37:O38"/>
    <mergeCell ref="AX37:AY38"/>
    <mergeCell ref="AZ37:BA38"/>
    <mergeCell ref="BB37:BG38"/>
    <mergeCell ref="B39:B40"/>
    <mergeCell ref="C39:D40"/>
    <mergeCell ref="E39:F40"/>
    <mergeCell ref="G39:K40"/>
    <mergeCell ref="L39:O40"/>
    <mergeCell ref="AX39:AY40"/>
    <mergeCell ref="AZ39:BA40"/>
    <mergeCell ref="BB39:BG40"/>
    <mergeCell ref="B41:B42"/>
    <mergeCell ref="C41:D42"/>
    <mergeCell ref="E41:F42"/>
    <mergeCell ref="G41:K42"/>
    <mergeCell ref="L41:O42"/>
    <mergeCell ref="AX41:AY42"/>
    <mergeCell ref="AZ41:BA42"/>
    <mergeCell ref="BB41:BG42"/>
    <mergeCell ref="B43:B44"/>
    <mergeCell ref="C43:D44"/>
    <mergeCell ref="E43:F44"/>
    <mergeCell ref="G43:K44"/>
    <mergeCell ref="L43:O44"/>
    <mergeCell ref="AX43:AY44"/>
    <mergeCell ref="AZ43:BA44"/>
    <mergeCell ref="BB43:BG44"/>
    <mergeCell ref="B45:B46"/>
    <mergeCell ref="C45:D46"/>
    <mergeCell ref="E45:F46"/>
    <mergeCell ref="G45:K46"/>
    <mergeCell ref="L45:O46"/>
    <mergeCell ref="AX45:AY46"/>
    <mergeCell ref="AZ45:BA46"/>
    <mergeCell ref="BB45:BG46"/>
    <mergeCell ref="B47:B48"/>
    <mergeCell ref="C47:D48"/>
    <mergeCell ref="E47:F48"/>
    <mergeCell ref="G47:K48"/>
    <mergeCell ref="L47:O48"/>
    <mergeCell ref="AX47:AY48"/>
    <mergeCell ref="AZ47:BA48"/>
    <mergeCell ref="BB47:BG48"/>
    <mergeCell ref="B49:B50"/>
    <mergeCell ref="C49:D50"/>
    <mergeCell ref="E49:F50"/>
    <mergeCell ref="G49:K50"/>
    <mergeCell ref="L49:O50"/>
    <mergeCell ref="AX49:AY50"/>
    <mergeCell ref="AZ49:BA50"/>
    <mergeCell ref="BB49:BG50"/>
    <mergeCell ref="B51:B52"/>
    <mergeCell ref="C51:D52"/>
    <mergeCell ref="E51:F52"/>
    <mergeCell ref="G51:K52"/>
    <mergeCell ref="L51:O52"/>
    <mergeCell ref="AX51:AY52"/>
    <mergeCell ref="AZ51:BA52"/>
    <mergeCell ref="BB51:BG52"/>
    <mergeCell ref="D57:E58"/>
  </mergeCells>
  <phoneticPr fontId="1"/>
  <conditionalFormatting sqref="P55:AH55 S58:S61 P58:Q58 S63 P63 P60:P61 P64:S65 P56:S56">
    <cfRule type="expression" dxfId="26" priority="11">
      <formula>OR(#REF!=$B54,#REF!=$B54)</formula>
    </cfRule>
  </conditionalFormatting>
  <conditionalFormatting sqref="P67:S67">
    <cfRule type="expression" dxfId="25" priority="12">
      <formula>OR(#REF!=$B54,#REF!=$B54)</formula>
    </cfRule>
  </conditionalFormatting>
  <conditionalFormatting sqref="S62 P62">
    <cfRule type="expression" dxfId="24" priority="13">
      <formula>OR(#REF!=$B54,#REF!=$B54)</formula>
    </cfRule>
  </conditionalFormatting>
  <conditionalFormatting sqref="S57 P57:Q57 P66:S66">
    <cfRule type="expression" dxfId="23" priority="14">
      <formula>OR(#REF!=$B55,#REF!=$B55)</formula>
    </cfRule>
  </conditionalFormatting>
  <conditionalFormatting sqref="U66:Z68">
    <cfRule type="expression" dxfId="22" priority="3">
      <formula>OR(#REF!=$B56,#REF!=$B56)</formula>
    </cfRule>
  </conditionalFormatting>
  <conditionalFormatting sqref="U70:Z70">
    <cfRule type="expression" dxfId="21" priority="4">
      <formula>OR(#REF!=$B48,#REF!=$B48)</formula>
    </cfRule>
  </conditionalFormatting>
  <conditionalFormatting sqref="U65:Z65">
    <cfRule type="expression" dxfId="20" priority="5">
      <formula>OR(#REF!=$B48,#REF!=$B48)</formula>
    </cfRule>
  </conditionalFormatting>
  <conditionalFormatting sqref="U69:Z69">
    <cfRule type="expression" dxfId="19" priority="6">
      <formula>OR(#REF!=$B58,#REF!=$B58)</formula>
    </cfRule>
  </conditionalFormatting>
  <conditionalFormatting sqref="P59">
    <cfRule type="expression" dxfId="18" priority="1">
      <formula>OR(#REF!=$B58,#REF!=$B58)</formula>
    </cfRule>
  </conditionalFormatting>
  <dataValidations count="6">
    <dataValidation type="list" allowBlank="1" showDropDown="0" showInputMessage="1" showErrorMessage="1" sqref="E19 E21 E23 E25 E27 E29 E31 E33 E35 E51 E49 E17:F18 E45 E43 E41 E39 E37 E47">
      <formula1>"A, B, C, D"</formula1>
    </dataValidation>
    <dataValidation type="list" allowBlank="1" showDropDown="0" showInputMessage="1" showErrorMessage="1" sqref="C17 C19 C21 C23 C25 C27 C29 C31 C33 C35 C49 C51 C45 C43 C41 C39 C37 C47">
      <formula1>職種</formula1>
    </dataValidation>
    <dataValidation type="list" allowBlank="1" showDropDown="0" showInputMessage="1" showErrorMessage="1" sqref="B7:I8">
      <formula1>"○,－"</formula1>
    </dataValidation>
    <dataValidation type="list" allowBlank="1" showDropDown="0" showInputMessage="1" showErrorMessage="1" sqref="BC3:BF4">
      <formula1>"計画,実績"</formula1>
    </dataValidation>
    <dataValidation type="decimal" allowBlank="1" showDropDown="0" showInputMessage="1" showErrorMessage="1" error="入力可能範囲　32～40" sqref="AD8:AE8">
      <formula1>32</formula1>
      <formula2>40</formula2>
    </dataValidation>
    <dataValidation type="list" errorStyle="warning" allowBlank="1" showDropDown="0" showInputMessage="1" showErrorMessage="1" error="リストにない場合のみ、入力してください。" sqref="G17:K52">
      <formula1>INDIRECT(C17)</formula1>
    </dataValidation>
  </dataValidations>
  <printOptions horizontalCentered="1"/>
  <pageMargins left="0.23622047244094491" right="0.23622047244094491" top="0.47244094488188981" bottom="0.27559055118110237" header="0.31496062992125984" footer="0.31496062992125984"/>
  <pageSetup paperSize="9" scale="40" fitToWidth="1" fitToHeight="0" orientation="landscape" usePrinterDefaults="1" r:id="rId1"/>
  <colBreaks count="1" manualBreakCount="1">
    <brk id="61" max="1048575" man="1"/>
  </colBreaks>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AU1</xm:sqref>
        </x14:dataValidation>
        <x14:dataValidation type="list" allowBlank="1" showDropDown="0" showInputMessage="1" showErrorMessage="1">
          <x14:formula1>
            <xm:f>'シフト記号表（勤務時間帯）'!$C$4:$C$35</xm:f>
          </x14:formula1>
          <xm:sqref>S17:AW17 S19:AW19 S21:AW21 S23:AW23 S25:AW25 S27:AW27 S29:AW29 S31:AW31 S33:AW33 S35:AW35 S37:AW37 S39:AW39 S41:AW41 S43:AW43 S45:AW45 S47:AW47 S49:AW49 S51:AW51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tabColor rgb="FFFFC000"/>
    <pageSetUpPr fitToPage="1"/>
  </sheetPr>
  <dimension ref="A1:BL74"/>
  <sheetViews>
    <sheetView showGridLines="0" view="pageBreakPreview" zoomScale="90" zoomScaleNormal="55" zoomScaleSheetLayoutView="90" workbookViewId="0">
      <selection activeCell="AL3" sqref="AL3"/>
    </sheetView>
  </sheetViews>
  <sheetFormatPr defaultColWidth="4.5" defaultRowHeight="20.25" customHeight="1"/>
  <cols>
    <col min="1" max="1" width="1.375" style="228" customWidth="1"/>
    <col min="2" max="57" width="5.625" style="228" customWidth="1"/>
    <col min="58" max="58" width="4.5" style="228"/>
    <col min="59" max="59" width="3.25" style="228" customWidth="1"/>
    <col min="60" max="16384" width="4.5" style="228"/>
  </cols>
  <sheetData>
    <row r="1" spans="1:64" s="229" customFormat="1" ht="20.25" customHeight="1">
      <c r="A1" s="231" t="s">
        <v>111</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386" t="s">
        <v>42</v>
      </c>
      <c r="AD1" s="387"/>
      <c r="AE1" s="388">
        <v>8</v>
      </c>
      <c r="AF1" s="391"/>
      <c r="AG1" s="386" t="s">
        <v>38</v>
      </c>
      <c r="AH1" s="395">
        <f>IF(AE1=0,"",YEAR(DATE(2018+AE1,1,1)))</f>
        <v>2026</v>
      </c>
      <c r="AI1" s="395"/>
      <c r="AJ1" s="396" t="s">
        <v>45</v>
      </c>
      <c r="AK1" s="396" t="s">
        <v>48</v>
      </c>
      <c r="AL1" s="388">
        <v>3</v>
      </c>
      <c r="AM1" s="391"/>
      <c r="AN1" s="395" t="s">
        <v>49</v>
      </c>
      <c r="AS1" s="294" t="s">
        <v>41</v>
      </c>
      <c r="AT1" s="294" t="s">
        <v>38</v>
      </c>
      <c r="AU1" s="402" t="s">
        <v>171</v>
      </c>
      <c r="AV1" s="402"/>
      <c r="AW1" s="402"/>
      <c r="AX1" s="402"/>
      <c r="AY1" s="402"/>
      <c r="AZ1" s="402"/>
      <c r="BA1" s="402"/>
      <c r="BB1" s="402"/>
      <c r="BC1" s="402"/>
      <c r="BD1" s="402"/>
      <c r="BE1" s="402"/>
      <c r="BF1" s="398" t="s">
        <v>1</v>
      </c>
    </row>
    <row r="2" spans="1:64" s="230" customFormat="1" ht="20.2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386"/>
      <c r="AD2" s="387"/>
      <c r="AE2" s="389"/>
      <c r="AF2" s="392"/>
      <c r="AG2" s="386"/>
      <c r="AH2" s="395"/>
      <c r="AI2" s="395"/>
      <c r="AJ2" s="396"/>
      <c r="AK2" s="396"/>
      <c r="AL2" s="389"/>
      <c r="AM2" s="392"/>
      <c r="AN2" s="395"/>
      <c r="AQ2" s="398"/>
      <c r="AS2" s="294" t="s">
        <v>39</v>
      </c>
      <c r="AT2" s="294" t="s">
        <v>38</v>
      </c>
      <c r="AU2" s="403"/>
      <c r="AV2" s="403"/>
      <c r="AW2" s="403"/>
      <c r="AX2" s="403"/>
      <c r="AY2" s="403"/>
      <c r="AZ2" s="403"/>
      <c r="BA2" s="403"/>
      <c r="BB2" s="403"/>
      <c r="BC2" s="403"/>
      <c r="BD2" s="403"/>
      <c r="BE2" s="403"/>
      <c r="BF2" s="398" t="s">
        <v>1</v>
      </c>
      <c r="BG2" s="294"/>
      <c r="BH2" s="294"/>
    </row>
    <row r="3" spans="1:64" s="230" customFormat="1" ht="20.25" customHeight="1">
      <c r="D3" s="261"/>
      <c r="H3" s="261"/>
      <c r="I3" s="294"/>
      <c r="J3" s="294"/>
      <c r="K3" s="294"/>
      <c r="L3" s="294"/>
      <c r="M3" s="294"/>
      <c r="AM3" s="398"/>
      <c r="AN3" s="294"/>
      <c r="AO3" s="294"/>
      <c r="AP3" s="399"/>
      <c r="AQ3" s="399"/>
      <c r="AR3" s="399"/>
      <c r="AS3" s="399"/>
      <c r="AT3" s="399"/>
      <c r="AU3" s="399"/>
      <c r="AV3" s="399"/>
      <c r="AW3" s="399"/>
      <c r="AX3" s="399"/>
      <c r="AY3" s="399"/>
      <c r="AZ3" s="399"/>
      <c r="BA3" s="399"/>
      <c r="BB3" s="425" t="s">
        <v>159</v>
      </c>
      <c r="BC3" s="435" t="s">
        <v>197</v>
      </c>
      <c r="BD3" s="443"/>
      <c r="BE3" s="443"/>
      <c r="BF3" s="443"/>
      <c r="BG3" s="294"/>
      <c r="BH3" s="294"/>
    </row>
    <row r="4" spans="1:64" s="230" customFormat="1" ht="20.25" customHeight="1">
      <c r="D4" s="261"/>
      <c r="H4" s="261"/>
      <c r="I4" s="294"/>
      <c r="J4" s="294"/>
      <c r="K4" s="294"/>
      <c r="L4" s="294"/>
      <c r="M4" s="294"/>
      <c r="AM4" s="398"/>
      <c r="AN4" s="294"/>
      <c r="AO4" s="294"/>
      <c r="AP4" s="399"/>
      <c r="AQ4" s="399"/>
      <c r="AR4" s="399"/>
      <c r="AS4" s="399"/>
      <c r="AT4" s="399"/>
      <c r="AU4" s="399"/>
      <c r="AV4" s="399"/>
      <c r="AW4" s="399"/>
      <c r="AX4" s="399"/>
      <c r="AY4" s="399"/>
      <c r="AZ4" s="399"/>
      <c r="BA4" s="399"/>
      <c r="BB4" s="425"/>
      <c r="BC4" s="436"/>
      <c r="BD4" s="436"/>
      <c r="BE4" s="436"/>
      <c r="BF4" s="436"/>
      <c r="BG4" s="294"/>
      <c r="BH4" s="294"/>
    </row>
    <row r="5" spans="1:64" s="230" customFormat="1" ht="20.25" customHeight="1">
      <c r="B5" s="233" t="s">
        <v>32</v>
      </c>
      <c r="C5" s="246"/>
      <c r="D5" s="246"/>
      <c r="E5" s="246"/>
      <c r="F5" s="246"/>
      <c r="G5" s="246"/>
      <c r="H5" s="246"/>
      <c r="I5" s="295"/>
      <c r="J5" s="297"/>
      <c r="K5" s="299"/>
      <c r="L5" s="299"/>
      <c r="M5" s="299"/>
      <c r="N5" s="299"/>
      <c r="O5" s="299"/>
      <c r="P5" s="299"/>
      <c r="Q5" s="299"/>
      <c r="R5" s="344"/>
      <c r="S5" s="344"/>
      <c r="T5" s="299"/>
      <c r="Y5" s="374"/>
      <c r="AG5" s="394"/>
      <c r="AM5" s="398"/>
      <c r="AN5" s="294"/>
      <c r="AO5" s="294"/>
      <c r="AP5" s="399"/>
      <c r="AQ5" s="399"/>
      <c r="AR5" s="399"/>
      <c r="AS5" s="399"/>
      <c r="AT5" s="399"/>
      <c r="AU5" s="399"/>
      <c r="AV5" s="399"/>
      <c r="AW5" s="399"/>
      <c r="AX5" s="399"/>
      <c r="AY5" s="399"/>
      <c r="AZ5" s="399"/>
      <c r="BA5" s="399"/>
      <c r="BB5" s="399"/>
      <c r="BC5" s="399"/>
      <c r="BD5" s="399"/>
      <c r="BE5" s="398"/>
      <c r="BF5" s="294"/>
      <c r="BG5" s="294"/>
      <c r="BH5" s="294"/>
    </row>
    <row r="6" spans="1:64" s="230" customFormat="1" ht="20.25" customHeight="1">
      <c r="B6" s="234" t="s">
        <v>49</v>
      </c>
      <c r="C6" s="234" t="s">
        <v>112</v>
      </c>
      <c r="D6" s="234" t="s">
        <v>113</v>
      </c>
      <c r="E6" s="234" t="s">
        <v>114</v>
      </c>
      <c r="F6" s="234" t="s">
        <v>115</v>
      </c>
      <c r="G6" s="234" t="s">
        <v>116</v>
      </c>
      <c r="H6" s="234" t="s">
        <v>28</v>
      </c>
      <c r="I6" s="234" t="s">
        <v>166</v>
      </c>
      <c r="K6" s="300" t="s">
        <v>117</v>
      </c>
      <c r="L6" s="306"/>
      <c r="M6" s="306"/>
      <c r="N6" s="306"/>
      <c r="O6" s="306"/>
      <c r="P6" s="306"/>
      <c r="Q6" s="306"/>
      <c r="R6" s="298"/>
      <c r="S6" s="298"/>
      <c r="T6" s="362"/>
      <c r="U6" s="362"/>
      <c r="V6" s="362"/>
      <c r="Y6" s="374" t="s">
        <v>134</v>
      </c>
      <c r="Z6" s="374"/>
      <c r="AA6" s="374"/>
      <c r="AB6" s="374"/>
      <c r="AC6" s="374"/>
      <c r="AD6" s="374"/>
      <c r="AE6" s="374"/>
      <c r="AF6" s="374"/>
      <c r="AG6" s="374"/>
      <c r="AH6" s="374"/>
      <c r="AI6" s="374"/>
      <c r="AJ6" s="374"/>
      <c r="AW6" s="404"/>
      <c r="AX6" s="294"/>
      <c r="AY6" s="294"/>
      <c r="AZ6" s="294"/>
    </row>
    <row r="7" spans="1:64" s="230" customFormat="1" ht="20.25" customHeight="1">
      <c r="B7" s="235" t="s">
        <v>118</v>
      </c>
      <c r="C7" s="235" t="s">
        <v>118</v>
      </c>
      <c r="D7" s="235" t="s">
        <v>118</v>
      </c>
      <c r="E7" s="235" t="s">
        <v>118</v>
      </c>
      <c r="F7" s="235" t="s">
        <v>118</v>
      </c>
      <c r="G7" s="235" t="s">
        <v>88</v>
      </c>
      <c r="H7" s="235" t="s">
        <v>88</v>
      </c>
      <c r="I7" s="235" t="s">
        <v>118</v>
      </c>
      <c r="J7" s="298" t="s">
        <v>85</v>
      </c>
      <c r="K7" s="301"/>
      <c r="L7" s="301"/>
      <c r="M7" s="301"/>
      <c r="N7" s="298" t="s">
        <v>2</v>
      </c>
      <c r="O7" s="301"/>
      <c r="P7" s="301"/>
      <c r="Q7" s="301"/>
      <c r="R7" s="345" t="s">
        <v>119</v>
      </c>
      <c r="S7" s="351">
        <f>(O7-K7)*24</f>
        <v>0</v>
      </c>
      <c r="T7" s="351"/>
      <c r="U7" s="371" t="s">
        <v>120</v>
      </c>
      <c r="V7" s="298"/>
      <c r="Y7" s="375"/>
      <c r="Z7" s="229"/>
      <c r="AA7" s="229"/>
      <c r="AB7" s="229"/>
      <c r="AC7" s="229"/>
      <c r="AD7" s="229"/>
      <c r="AE7" s="390"/>
      <c r="AF7" s="393"/>
      <c r="AG7" s="393"/>
      <c r="AH7" s="383"/>
      <c r="AI7" s="383"/>
      <c r="AJ7" s="383"/>
      <c r="AR7" s="400" t="s">
        <v>177</v>
      </c>
      <c r="AS7" s="383"/>
      <c r="AT7" s="383"/>
      <c r="AU7" s="383"/>
      <c r="AV7" s="383"/>
      <c r="AW7" s="374"/>
      <c r="AX7" s="374"/>
      <c r="AY7" s="374"/>
      <c r="AZ7" s="393"/>
    </row>
    <row r="8" spans="1:64" s="230" customFormat="1" ht="20.25" customHeight="1">
      <c r="B8" s="236" t="s">
        <v>88</v>
      </c>
      <c r="C8" s="236" t="s">
        <v>88</v>
      </c>
      <c r="D8" s="236" t="s">
        <v>88</v>
      </c>
      <c r="E8" s="236" t="s">
        <v>88</v>
      </c>
      <c r="F8" s="236" t="s">
        <v>88</v>
      </c>
      <c r="G8" s="236" t="s">
        <v>118</v>
      </c>
      <c r="H8" s="236" t="s">
        <v>118</v>
      </c>
      <c r="I8" s="236" t="s">
        <v>88</v>
      </c>
      <c r="J8" s="298" t="s">
        <v>85</v>
      </c>
      <c r="K8" s="301"/>
      <c r="L8" s="301"/>
      <c r="M8" s="301"/>
      <c r="N8" s="298" t="s">
        <v>2</v>
      </c>
      <c r="O8" s="301"/>
      <c r="P8" s="301"/>
      <c r="Q8" s="301"/>
      <c r="R8" s="345" t="s">
        <v>119</v>
      </c>
      <c r="S8" s="351">
        <f>(O8-K8)*24</f>
        <v>0</v>
      </c>
      <c r="T8" s="351"/>
      <c r="U8" s="371" t="s">
        <v>120</v>
      </c>
      <c r="V8" s="298"/>
      <c r="Y8" s="375"/>
      <c r="Z8" s="382">
        <v>8</v>
      </c>
      <c r="AA8" s="382"/>
      <c r="AB8" s="385" t="s">
        <v>83</v>
      </c>
      <c r="AC8" s="374"/>
      <c r="AD8" s="382">
        <v>40</v>
      </c>
      <c r="AE8" s="382"/>
      <c r="AF8" s="385" t="s">
        <v>67</v>
      </c>
      <c r="AG8" s="374"/>
      <c r="AH8" s="382">
        <v>160</v>
      </c>
      <c r="AI8" s="382"/>
      <c r="AJ8" s="385" t="s">
        <v>51</v>
      </c>
      <c r="AK8" s="374"/>
      <c r="AW8" s="398"/>
      <c r="AX8" s="294"/>
      <c r="AY8" s="294"/>
      <c r="AZ8" s="294"/>
    </row>
    <row r="9" spans="1:64" s="230" customFormat="1" ht="20.25" customHeight="1">
      <c r="B9" s="237" t="s">
        <v>167</v>
      </c>
      <c r="C9" s="247"/>
      <c r="D9" s="247"/>
      <c r="E9" s="247"/>
      <c r="F9" s="247"/>
      <c r="G9" s="247"/>
      <c r="H9" s="247"/>
      <c r="I9" s="247"/>
      <c r="J9" s="247"/>
      <c r="K9" s="302"/>
      <c r="L9" s="302"/>
      <c r="M9" s="302"/>
      <c r="N9" s="247"/>
      <c r="O9" s="302"/>
      <c r="P9" s="302"/>
      <c r="Q9" s="302"/>
      <c r="R9" s="247"/>
      <c r="S9" s="302"/>
      <c r="T9" s="302"/>
      <c r="U9" s="372"/>
      <c r="V9" s="298"/>
      <c r="Y9" s="375"/>
      <c r="Z9" s="383"/>
      <c r="AA9" s="383"/>
      <c r="AB9" s="383"/>
      <c r="AC9" s="383"/>
      <c r="AD9" s="383"/>
      <c r="AE9" s="383"/>
      <c r="AF9" s="383"/>
      <c r="AG9" s="383"/>
      <c r="AH9" s="383"/>
      <c r="AI9" s="383"/>
      <c r="AJ9" s="383"/>
      <c r="AK9" s="383"/>
      <c r="AL9" s="383"/>
      <c r="AM9" s="383"/>
      <c r="AN9" s="383"/>
      <c r="AO9" s="374"/>
      <c r="AP9" s="374"/>
      <c r="AQ9" s="374"/>
      <c r="AR9" s="374"/>
      <c r="AS9" s="401"/>
      <c r="AT9" s="401"/>
      <c r="AU9" s="385"/>
      <c r="AV9" s="383"/>
      <c r="AW9" s="398"/>
      <c r="AX9" s="405"/>
      <c r="AY9" s="412"/>
      <c r="AZ9" s="385" t="s">
        <v>176</v>
      </c>
    </row>
    <row r="10" spans="1:64" s="230" customFormat="1" ht="20.25" customHeight="1">
      <c r="B10" s="238"/>
      <c r="C10" s="248"/>
      <c r="D10" s="248"/>
      <c r="E10" s="248"/>
      <c r="F10" s="248"/>
      <c r="G10" s="248"/>
      <c r="H10" s="248"/>
      <c r="I10" s="248"/>
      <c r="J10" s="248"/>
      <c r="K10" s="248"/>
      <c r="L10" s="248"/>
      <c r="M10" s="248"/>
      <c r="N10" s="248"/>
      <c r="O10" s="248"/>
      <c r="P10" s="248"/>
      <c r="Q10" s="248"/>
      <c r="R10" s="248"/>
      <c r="S10" s="248"/>
      <c r="T10" s="248"/>
      <c r="U10" s="373"/>
      <c r="V10" s="298"/>
      <c r="Z10" s="383"/>
      <c r="AA10" s="383"/>
      <c r="AB10" s="383"/>
      <c r="AC10" s="383"/>
      <c r="AD10" s="383"/>
      <c r="AE10" s="383"/>
      <c r="AF10" s="383"/>
      <c r="AG10" s="383"/>
      <c r="AH10" s="374"/>
      <c r="AI10" s="374" t="s">
        <v>34</v>
      </c>
      <c r="AJ10" s="374"/>
      <c r="AK10" s="374"/>
      <c r="AL10" s="397">
        <f>DAY(EOMONTH(DATE(AH1,AL1,1),0))</f>
        <v>31</v>
      </c>
      <c r="AM10" s="397"/>
      <c r="AN10" s="385" t="s">
        <v>28</v>
      </c>
      <c r="AO10" s="383"/>
      <c r="AP10" s="229"/>
      <c r="AQ10" s="390"/>
      <c r="AR10" s="393"/>
      <c r="AS10" s="393"/>
      <c r="AT10" s="383"/>
      <c r="AU10" s="383"/>
      <c r="BH10" s="383"/>
      <c r="BI10" s="398"/>
      <c r="BJ10" s="294"/>
      <c r="BK10" s="294"/>
      <c r="BL10" s="294"/>
    </row>
    <row r="11" spans="1:64" ht="34.5" customHeight="1">
      <c r="C11" s="249"/>
      <c r="D11" s="249"/>
      <c r="G11" s="232"/>
      <c r="V11" s="249"/>
      <c r="AM11" s="249"/>
      <c r="BF11" s="444"/>
      <c r="BG11" s="444"/>
      <c r="BH11" s="444"/>
    </row>
    <row r="12" spans="1:64" ht="20.25" customHeight="1">
      <c r="B12" s="239" t="s">
        <v>80</v>
      </c>
      <c r="C12" s="250" t="s">
        <v>145</v>
      </c>
      <c r="D12" s="262"/>
      <c r="E12" s="275" t="s">
        <v>146</v>
      </c>
      <c r="F12" s="262"/>
      <c r="G12" s="275" t="s">
        <v>36</v>
      </c>
      <c r="H12" s="250"/>
      <c r="I12" s="250"/>
      <c r="J12" s="250"/>
      <c r="K12" s="262"/>
      <c r="L12" s="275" t="s">
        <v>147</v>
      </c>
      <c r="M12" s="250"/>
      <c r="N12" s="250"/>
      <c r="O12" s="320"/>
      <c r="P12" s="250"/>
      <c r="Q12" s="250"/>
      <c r="R12" s="250"/>
      <c r="S12" s="352" t="s">
        <v>148</v>
      </c>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406" t="str">
        <f>IF(BC3="計画","(9)1～4週目の勤務時間数合計","(9)1か月の勤務時間数合計")</f>
        <v>(9)1か月の勤務時間数合計</v>
      </c>
      <c r="AY12" s="413"/>
      <c r="AZ12" s="406" t="s">
        <v>150</v>
      </c>
      <c r="BA12" s="413"/>
      <c r="BB12" s="426" t="s">
        <v>149</v>
      </c>
      <c r="BC12" s="426"/>
      <c r="BD12" s="426"/>
      <c r="BE12" s="426"/>
      <c r="BF12" s="426"/>
      <c r="BG12" s="426"/>
    </row>
    <row r="13" spans="1:64" ht="20.25" customHeight="1">
      <c r="B13" s="240"/>
      <c r="C13" s="251"/>
      <c r="D13" s="263"/>
      <c r="E13" s="276"/>
      <c r="F13" s="263"/>
      <c r="G13" s="276"/>
      <c r="H13" s="251"/>
      <c r="I13" s="251"/>
      <c r="J13" s="251"/>
      <c r="K13" s="263"/>
      <c r="L13" s="276"/>
      <c r="M13" s="251"/>
      <c r="N13" s="251"/>
      <c r="O13" s="321"/>
      <c r="P13" s="251"/>
      <c r="Q13" s="251"/>
      <c r="R13" s="251"/>
      <c r="S13" s="353" t="s">
        <v>3</v>
      </c>
      <c r="T13" s="364"/>
      <c r="U13" s="364"/>
      <c r="V13" s="364"/>
      <c r="W13" s="364"/>
      <c r="X13" s="364"/>
      <c r="Y13" s="376"/>
      <c r="Z13" s="353" t="s">
        <v>24</v>
      </c>
      <c r="AA13" s="364"/>
      <c r="AB13" s="364"/>
      <c r="AC13" s="364"/>
      <c r="AD13" s="364"/>
      <c r="AE13" s="364"/>
      <c r="AF13" s="376"/>
      <c r="AG13" s="353" t="s">
        <v>26</v>
      </c>
      <c r="AH13" s="364"/>
      <c r="AI13" s="364"/>
      <c r="AJ13" s="364"/>
      <c r="AK13" s="364"/>
      <c r="AL13" s="364"/>
      <c r="AM13" s="376"/>
      <c r="AN13" s="353" t="s">
        <v>20</v>
      </c>
      <c r="AO13" s="364"/>
      <c r="AP13" s="364"/>
      <c r="AQ13" s="364"/>
      <c r="AR13" s="364"/>
      <c r="AS13" s="364"/>
      <c r="AT13" s="376"/>
      <c r="AU13" s="353" t="s">
        <v>31</v>
      </c>
      <c r="AV13" s="364"/>
      <c r="AW13" s="376"/>
      <c r="AX13" s="407"/>
      <c r="AY13" s="414"/>
      <c r="AZ13" s="407"/>
      <c r="BA13" s="414"/>
      <c r="BB13" s="426"/>
      <c r="BC13" s="426"/>
      <c r="BD13" s="426"/>
      <c r="BE13" s="426"/>
      <c r="BF13" s="426"/>
      <c r="BG13" s="426"/>
    </row>
    <row r="14" spans="1:64" ht="20.25" customHeight="1">
      <c r="B14" s="240"/>
      <c r="C14" s="251"/>
      <c r="D14" s="263"/>
      <c r="E14" s="276"/>
      <c r="F14" s="263"/>
      <c r="G14" s="276"/>
      <c r="H14" s="251"/>
      <c r="I14" s="251"/>
      <c r="J14" s="251"/>
      <c r="K14" s="263"/>
      <c r="L14" s="276"/>
      <c r="M14" s="251"/>
      <c r="N14" s="251"/>
      <c r="O14" s="321"/>
      <c r="P14" s="251"/>
      <c r="Q14" s="251"/>
      <c r="R14" s="251"/>
      <c r="S14" s="354">
        <f>DAY(DATE($AH$1,$AL$1,1))</f>
        <v>1</v>
      </c>
      <c r="T14" s="271">
        <f>DAY(DATE($AH$1,$AL$1,2))</f>
        <v>2</v>
      </c>
      <c r="U14" s="271">
        <f>DAY(DATE($AH$1,$AL$1,3))</f>
        <v>3</v>
      </c>
      <c r="V14" s="271">
        <f>DAY(DATE($AH$1,$AL$1,4))</f>
        <v>4</v>
      </c>
      <c r="W14" s="271">
        <f>DAY(DATE($AH$1,$AL$1,5))</f>
        <v>5</v>
      </c>
      <c r="X14" s="271">
        <f>DAY(DATE($AH$1,$AL$1,6))</f>
        <v>6</v>
      </c>
      <c r="Y14" s="377">
        <f>DAY(DATE($AH$1,$AL$1,7))</f>
        <v>7</v>
      </c>
      <c r="Z14" s="354">
        <f>DAY(DATE($AH$1,$AL$1,8))</f>
        <v>8</v>
      </c>
      <c r="AA14" s="271">
        <f>DAY(DATE($AH$1,$AL$1,9))</f>
        <v>9</v>
      </c>
      <c r="AB14" s="271">
        <f>DAY(DATE($AH$1,$AL$1,10))</f>
        <v>10</v>
      </c>
      <c r="AC14" s="271">
        <f>DAY(DATE($AH$1,$AL$1,11))</f>
        <v>11</v>
      </c>
      <c r="AD14" s="271">
        <f>DAY(DATE($AH$1,$AL$1,12))</f>
        <v>12</v>
      </c>
      <c r="AE14" s="271">
        <f>DAY(DATE($AH$1,$AL$1,13))</f>
        <v>13</v>
      </c>
      <c r="AF14" s="377">
        <f>DAY(DATE($AH$1,$AL$1,14))</f>
        <v>14</v>
      </c>
      <c r="AG14" s="354">
        <f>DAY(DATE($AH$1,$AL$1,15))</f>
        <v>15</v>
      </c>
      <c r="AH14" s="271">
        <f>DAY(DATE($AH$1,$AL$1,16))</f>
        <v>16</v>
      </c>
      <c r="AI14" s="271">
        <f>DAY(DATE($AH$1,$AL$1,17))</f>
        <v>17</v>
      </c>
      <c r="AJ14" s="271">
        <f>DAY(DATE($AH$1,$AL$1,18))</f>
        <v>18</v>
      </c>
      <c r="AK14" s="271">
        <f>DAY(DATE($AH$1,$AL$1,19))</f>
        <v>19</v>
      </c>
      <c r="AL14" s="271">
        <f>DAY(DATE($AH$1,$AL$1,20))</f>
        <v>20</v>
      </c>
      <c r="AM14" s="377">
        <f>DAY(DATE($AH$1,$AL$1,21))</f>
        <v>21</v>
      </c>
      <c r="AN14" s="354">
        <f>DAY(DATE($AH$1,$AL$1,22))</f>
        <v>22</v>
      </c>
      <c r="AO14" s="271">
        <f>DAY(DATE($AH$1,$AL$1,23))</f>
        <v>23</v>
      </c>
      <c r="AP14" s="271">
        <f>DAY(DATE($AH$1,$AL$1,24))</f>
        <v>24</v>
      </c>
      <c r="AQ14" s="271">
        <f>DAY(DATE($AH$1,$AL$1,25))</f>
        <v>25</v>
      </c>
      <c r="AR14" s="271">
        <f>DAY(DATE($AH$1,$AL$1,26))</f>
        <v>26</v>
      </c>
      <c r="AS14" s="271">
        <f>DAY(DATE($AH$1,$AL$1,27))</f>
        <v>27</v>
      </c>
      <c r="AT14" s="377">
        <f>DAY(DATE($AH$1,$AL$1,28))</f>
        <v>28</v>
      </c>
      <c r="AU14" s="354">
        <f>IF(BC3="実績",IF(DAY(DATE($AH$1,$AL$1,29))=29,29,""),"")</f>
        <v>29</v>
      </c>
      <c r="AV14" s="271">
        <f>IF(BC3="実績",IF(DAY(DATE($AH$1,$AL$1,30))=30,30,""),"")</f>
        <v>30</v>
      </c>
      <c r="AW14" s="377">
        <f>IF(BC3="実績",IF(DAY(DATE($AH$1,$AL$1,31))=31,31,""),"")</f>
        <v>31</v>
      </c>
      <c r="AX14" s="407"/>
      <c r="AY14" s="414"/>
      <c r="AZ14" s="407"/>
      <c r="BA14" s="414"/>
      <c r="BB14" s="426"/>
      <c r="BC14" s="426"/>
      <c r="BD14" s="426"/>
      <c r="BE14" s="426"/>
      <c r="BF14" s="426"/>
      <c r="BG14" s="426"/>
    </row>
    <row r="15" spans="1:64" ht="20.25" hidden="1" customHeight="1">
      <c r="B15" s="240"/>
      <c r="C15" s="251"/>
      <c r="D15" s="263"/>
      <c r="E15" s="276"/>
      <c r="F15" s="263"/>
      <c r="G15" s="276"/>
      <c r="H15" s="251"/>
      <c r="I15" s="251"/>
      <c r="J15" s="251"/>
      <c r="K15" s="263"/>
      <c r="L15" s="276"/>
      <c r="M15" s="251"/>
      <c r="N15" s="251"/>
      <c r="O15" s="321"/>
      <c r="P15" s="251"/>
      <c r="Q15" s="251"/>
      <c r="R15" s="251"/>
      <c r="S15" s="354">
        <f>WEEKDAY(DATE($AH$1,$AL$1,1))</f>
        <v>1</v>
      </c>
      <c r="T15" s="271">
        <f>WEEKDAY(DATE($AH$1,$AL$1,2))</f>
        <v>2</v>
      </c>
      <c r="U15" s="271">
        <f>WEEKDAY(DATE($AH$1,$AL$1,3))</f>
        <v>3</v>
      </c>
      <c r="V15" s="271">
        <f>WEEKDAY(DATE($AH$1,$AL$1,4))</f>
        <v>4</v>
      </c>
      <c r="W15" s="271">
        <f>WEEKDAY(DATE($AH$1,$AL$1,5))</f>
        <v>5</v>
      </c>
      <c r="X15" s="271">
        <f>WEEKDAY(DATE($AH$1,$AL$1,6))</f>
        <v>6</v>
      </c>
      <c r="Y15" s="377">
        <f>WEEKDAY(DATE($AH$1,$AL$1,7))</f>
        <v>7</v>
      </c>
      <c r="Z15" s="354">
        <f>WEEKDAY(DATE($AH$1,$AL$1,8))</f>
        <v>1</v>
      </c>
      <c r="AA15" s="271">
        <f>WEEKDAY(DATE($AH$1,$AL$1,9))</f>
        <v>2</v>
      </c>
      <c r="AB15" s="271">
        <f>WEEKDAY(DATE($AH$1,$AL$1,10))</f>
        <v>3</v>
      </c>
      <c r="AC15" s="271">
        <f>WEEKDAY(DATE($AH$1,$AL$1,11))</f>
        <v>4</v>
      </c>
      <c r="AD15" s="271">
        <f>WEEKDAY(DATE($AH$1,$AL$1,12))</f>
        <v>5</v>
      </c>
      <c r="AE15" s="271">
        <f>WEEKDAY(DATE($AH$1,$AL$1,13))</f>
        <v>6</v>
      </c>
      <c r="AF15" s="377">
        <f>WEEKDAY(DATE($AH$1,$AL$1,14))</f>
        <v>7</v>
      </c>
      <c r="AG15" s="354">
        <f>WEEKDAY(DATE($AH$1,$AL$1,15))</f>
        <v>1</v>
      </c>
      <c r="AH15" s="271">
        <f>WEEKDAY(DATE($AH$1,$AL$1,16))</f>
        <v>2</v>
      </c>
      <c r="AI15" s="271">
        <f>WEEKDAY(DATE($AH$1,$AL$1,17))</f>
        <v>3</v>
      </c>
      <c r="AJ15" s="271">
        <f>WEEKDAY(DATE($AH$1,$AL$1,18))</f>
        <v>4</v>
      </c>
      <c r="AK15" s="271">
        <f>WEEKDAY(DATE($AH$1,$AL$1,19))</f>
        <v>5</v>
      </c>
      <c r="AL15" s="271">
        <f>WEEKDAY(DATE($AH$1,$AL$1,20))</f>
        <v>6</v>
      </c>
      <c r="AM15" s="377">
        <f>WEEKDAY(DATE($AH$1,$AL$1,21))</f>
        <v>7</v>
      </c>
      <c r="AN15" s="354">
        <f>WEEKDAY(DATE($AH$1,$AL$1,22))</f>
        <v>1</v>
      </c>
      <c r="AO15" s="271">
        <f>WEEKDAY(DATE($AH$1,$AL$1,23))</f>
        <v>2</v>
      </c>
      <c r="AP15" s="271">
        <f>WEEKDAY(DATE($AH$1,$AL$1,24))</f>
        <v>3</v>
      </c>
      <c r="AQ15" s="271">
        <f>WEEKDAY(DATE($AH$1,$AL$1,25))</f>
        <v>4</v>
      </c>
      <c r="AR15" s="271">
        <f>WEEKDAY(DATE($AH$1,$AL$1,26))</f>
        <v>5</v>
      </c>
      <c r="AS15" s="271">
        <f>WEEKDAY(DATE($AH$1,$AL$1,27))</f>
        <v>6</v>
      </c>
      <c r="AT15" s="377">
        <f>WEEKDAY(DATE($AH$1,$AL$1,28))</f>
        <v>7</v>
      </c>
      <c r="AU15" s="354">
        <f>IF(AU14=29,WEEKDAY(DATE($AH$1,$AL$1,29)),0)</f>
        <v>1</v>
      </c>
      <c r="AV15" s="271">
        <f>IF(AV14=30,WEEKDAY(DATE($AH$1,$AL$1,30)),0)</f>
        <v>2</v>
      </c>
      <c r="AW15" s="377">
        <f>IF(AW14=31,WEEKDAY(DATE($AH$1,$AL$1,31)),0)</f>
        <v>3</v>
      </c>
      <c r="AX15" s="408"/>
      <c r="AY15" s="415"/>
      <c r="AZ15" s="408"/>
      <c r="BA15" s="415"/>
      <c r="BB15" s="427"/>
      <c r="BC15" s="427"/>
      <c r="BD15" s="427"/>
      <c r="BE15" s="427"/>
      <c r="BF15" s="427"/>
      <c r="BG15" s="427"/>
    </row>
    <row r="16" spans="1:64" ht="20.25" customHeight="1">
      <c r="B16" s="241"/>
      <c r="C16" s="252"/>
      <c r="D16" s="264"/>
      <c r="E16" s="277"/>
      <c r="F16" s="264"/>
      <c r="G16" s="277"/>
      <c r="H16" s="252"/>
      <c r="I16" s="252"/>
      <c r="J16" s="252"/>
      <c r="K16" s="264"/>
      <c r="L16" s="277"/>
      <c r="M16" s="252"/>
      <c r="N16" s="252"/>
      <c r="O16" s="322"/>
      <c r="P16" s="252"/>
      <c r="Q16" s="252"/>
      <c r="R16" s="252"/>
      <c r="S16" s="355" t="str">
        <f t="shared" ref="S16:AT16" si="0">IF(S15=1,"日",IF(S15=2,"月",IF(S15=3,"火",IF(S15=4,"水",IF(S15=5,"木",IF(S15=6,"金","土"))))))</f>
        <v>日</v>
      </c>
      <c r="T16" s="365" t="str">
        <f t="shared" si="0"/>
        <v>月</v>
      </c>
      <c r="U16" s="365" t="str">
        <f t="shared" si="0"/>
        <v>火</v>
      </c>
      <c r="V16" s="365" t="str">
        <f t="shared" si="0"/>
        <v>水</v>
      </c>
      <c r="W16" s="365" t="str">
        <f t="shared" si="0"/>
        <v>木</v>
      </c>
      <c r="X16" s="365" t="str">
        <f t="shared" si="0"/>
        <v>金</v>
      </c>
      <c r="Y16" s="378" t="str">
        <f t="shared" si="0"/>
        <v>土</v>
      </c>
      <c r="Z16" s="355" t="str">
        <f t="shared" si="0"/>
        <v>日</v>
      </c>
      <c r="AA16" s="365" t="str">
        <f t="shared" si="0"/>
        <v>月</v>
      </c>
      <c r="AB16" s="365" t="str">
        <f t="shared" si="0"/>
        <v>火</v>
      </c>
      <c r="AC16" s="365" t="str">
        <f t="shared" si="0"/>
        <v>水</v>
      </c>
      <c r="AD16" s="365" t="str">
        <f t="shared" si="0"/>
        <v>木</v>
      </c>
      <c r="AE16" s="365" t="str">
        <f t="shared" si="0"/>
        <v>金</v>
      </c>
      <c r="AF16" s="378" t="str">
        <f t="shared" si="0"/>
        <v>土</v>
      </c>
      <c r="AG16" s="355" t="str">
        <f t="shared" si="0"/>
        <v>日</v>
      </c>
      <c r="AH16" s="365" t="str">
        <f t="shared" si="0"/>
        <v>月</v>
      </c>
      <c r="AI16" s="365" t="str">
        <f t="shared" si="0"/>
        <v>火</v>
      </c>
      <c r="AJ16" s="365" t="str">
        <f t="shared" si="0"/>
        <v>水</v>
      </c>
      <c r="AK16" s="365" t="str">
        <f t="shared" si="0"/>
        <v>木</v>
      </c>
      <c r="AL16" s="365" t="str">
        <f t="shared" si="0"/>
        <v>金</v>
      </c>
      <c r="AM16" s="378" t="str">
        <f t="shared" si="0"/>
        <v>土</v>
      </c>
      <c r="AN16" s="355" t="str">
        <f t="shared" si="0"/>
        <v>日</v>
      </c>
      <c r="AO16" s="365" t="str">
        <f t="shared" si="0"/>
        <v>月</v>
      </c>
      <c r="AP16" s="365" t="str">
        <f t="shared" si="0"/>
        <v>火</v>
      </c>
      <c r="AQ16" s="365" t="str">
        <f t="shared" si="0"/>
        <v>水</v>
      </c>
      <c r="AR16" s="365" t="str">
        <f t="shared" si="0"/>
        <v>木</v>
      </c>
      <c r="AS16" s="365" t="str">
        <f t="shared" si="0"/>
        <v>金</v>
      </c>
      <c r="AT16" s="378" t="str">
        <f t="shared" si="0"/>
        <v>土</v>
      </c>
      <c r="AU16" s="365" t="str">
        <f>IF(AU15=1,"日",IF(AU15=2,"月",IF(AU15=3,"火",IF(AU15=4,"水",IF(AU15=5,"木",IF(AU15=6,"金",IF(AU15=0,"","土")))))))</f>
        <v>日</v>
      </c>
      <c r="AV16" s="365" t="str">
        <f>IF(AV15=1,"日",IF(AV15=2,"月",IF(AV15=3,"火",IF(AV15=4,"水",IF(AV15=5,"木",IF(AV15=6,"金",IF(AV15=0,"","土")))))))</f>
        <v>月</v>
      </c>
      <c r="AW16" s="365" t="str">
        <f>IF(AW15=1,"日",IF(AW15=2,"月",IF(AW15=3,"火",IF(AW15=4,"水",IF(AW15=5,"木",IF(AW15=6,"金",IF(AW15=0,"","土")))))))</f>
        <v>火</v>
      </c>
      <c r="AX16" s="355"/>
      <c r="AY16" s="378"/>
      <c r="AZ16" s="355"/>
      <c r="BA16" s="378"/>
      <c r="BB16" s="427"/>
      <c r="BC16" s="427"/>
      <c r="BD16" s="427"/>
      <c r="BE16" s="427"/>
      <c r="BF16" s="427"/>
      <c r="BG16" s="427"/>
    </row>
    <row r="17" spans="2:59" ht="20.25" customHeight="1">
      <c r="B17" s="242">
        <v>1</v>
      </c>
      <c r="C17" s="253"/>
      <c r="D17" s="265"/>
      <c r="E17" s="278"/>
      <c r="F17" s="285"/>
      <c r="G17" s="289"/>
      <c r="H17" s="291"/>
      <c r="I17" s="291"/>
      <c r="J17" s="291"/>
      <c r="K17" s="303"/>
      <c r="L17" s="307"/>
      <c r="M17" s="311"/>
      <c r="N17" s="311"/>
      <c r="O17" s="323"/>
      <c r="P17" s="328" t="s">
        <v>47</v>
      </c>
      <c r="Q17" s="337"/>
      <c r="R17" s="346"/>
      <c r="S17" s="356"/>
      <c r="T17" s="366"/>
      <c r="U17" s="366"/>
      <c r="V17" s="366"/>
      <c r="W17" s="366"/>
      <c r="X17" s="366"/>
      <c r="Y17" s="379"/>
      <c r="Z17" s="356"/>
      <c r="AA17" s="366"/>
      <c r="AB17" s="366"/>
      <c r="AC17" s="366"/>
      <c r="AD17" s="366"/>
      <c r="AE17" s="366"/>
      <c r="AF17" s="379"/>
      <c r="AG17" s="356"/>
      <c r="AH17" s="366"/>
      <c r="AI17" s="366"/>
      <c r="AJ17" s="366"/>
      <c r="AK17" s="366"/>
      <c r="AL17" s="366"/>
      <c r="AM17" s="379"/>
      <c r="AN17" s="356"/>
      <c r="AO17" s="366"/>
      <c r="AP17" s="366"/>
      <c r="AQ17" s="366"/>
      <c r="AR17" s="366"/>
      <c r="AS17" s="366"/>
      <c r="AT17" s="379"/>
      <c r="AU17" s="356"/>
      <c r="AV17" s="366"/>
      <c r="AW17" s="379"/>
      <c r="AX17" s="409">
        <f>IF($BC$3="計画",SUM(S18:AT18),IF($BC$3="実績",SUM(S18:AW18),""))</f>
        <v>0</v>
      </c>
      <c r="AY17" s="416"/>
      <c r="AZ17" s="419">
        <f>IF($BC$3="計画",AX17/4,IF($BC$3="実績",AX17/($AL$10/7),""))</f>
        <v>0</v>
      </c>
      <c r="BA17" s="422"/>
      <c r="BB17" s="428"/>
      <c r="BC17" s="437"/>
      <c r="BD17" s="437"/>
      <c r="BE17" s="437"/>
      <c r="BF17" s="437"/>
      <c r="BG17" s="445"/>
    </row>
    <row r="18" spans="2:59" ht="20.25" customHeight="1">
      <c r="B18" s="243"/>
      <c r="C18" s="254"/>
      <c r="D18" s="266"/>
      <c r="E18" s="279"/>
      <c r="F18" s="286"/>
      <c r="G18" s="290"/>
      <c r="H18" s="291"/>
      <c r="I18" s="291"/>
      <c r="J18" s="291"/>
      <c r="K18" s="303"/>
      <c r="L18" s="308"/>
      <c r="M18" s="312"/>
      <c r="N18" s="312"/>
      <c r="O18" s="324"/>
      <c r="P18" s="329" t="s">
        <v>81</v>
      </c>
      <c r="Q18" s="338"/>
      <c r="R18" s="347"/>
      <c r="S18" s="357" t="str">
        <f>IF(S17="","",VLOOKUP(S17,'シフト記号表（勤務時間帯）'!$C$4:$K$35,9,FALSE))</f>
        <v/>
      </c>
      <c r="T18" s="367" t="str">
        <f>IF(T17="","",VLOOKUP(T17,'シフト記号表（勤務時間帯）'!$C$4:$K$35,9,FALSE))</f>
        <v/>
      </c>
      <c r="U18" s="367" t="str">
        <f>IF(U17="","",VLOOKUP(U17,'シフト記号表（勤務時間帯）'!$C$4:$K$35,9,FALSE))</f>
        <v/>
      </c>
      <c r="V18" s="367" t="str">
        <f>IF(V17="","",VLOOKUP(V17,'シフト記号表（勤務時間帯）'!$C$4:$K$35,9,FALSE))</f>
        <v/>
      </c>
      <c r="W18" s="367" t="str">
        <f>IF(W17="","",VLOOKUP(W17,'シフト記号表（勤務時間帯）'!$C$4:$K$35,9,FALSE))</f>
        <v/>
      </c>
      <c r="X18" s="367" t="str">
        <f>IF(X17="","",VLOOKUP(X17,'シフト記号表（勤務時間帯）'!$C$4:$K$35,9,FALSE))</f>
        <v/>
      </c>
      <c r="Y18" s="380" t="str">
        <f>IF(Y17="","",VLOOKUP(Y17,'シフト記号表（勤務時間帯）'!$C$4:$K$35,9,FALSE))</f>
        <v/>
      </c>
      <c r="Z18" s="357" t="str">
        <f>IF(Z17="","",VLOOKUP(Z17,'シフト記号表（勤務時間帯）'!$C$4:$K$35,9,FALSE))</f>
        <v/>
      </c>
      <c r="AA18" s="367" t="str">
        <f>IF(AA17="","",VLOOKUP(AA17,'シフト記号表（勤務時間帯）'!$C$4:$K$35,9,FALSE))</f>
        <v/>
      </c>
      <c r="AB18" s="367" t="str">
        <f>IF(AB17="","",VLOOKUP(AB17,'シフト記号表（勤務時間帯）'!$C$4:$K$35,9,FALSE))</f>
        <v/>
      </c>
      <c r="AC18" s="367" t="str">
        <f>IF(AC17="","",VLOOKUP(AC17,'シフト記号表（勤務時間帯）'!$C$4:$K$35,9,FALSE))</f>
        <v/>
      </c>
      <c r="AD18" s="367" t="str">
        <f>IF(AD17="","",VLOOKUP(AD17,'シフト記号表（勤務時間帯）'!$C$4:$K$35,9,FALSE))</f>
        <v/>
      </c>
      <c r="AE18" s="367" t="str">
        <f>IF(AE17="","",VLOOKUP(AE17,'シフト記号表（勤務時間帯）'!$C$4:$K$35,9,FALSE))</f>
        <v/>
      </c>
      <c r="AF18" s="380" t="str">
        <f>IF(AF17="","",VLOOKUP(AF17,'シフト記号表（勤務時間帯）'!$C$4:$K$35,9,FALSE))</f>
        <v/>
      </c>
      <c r="AG18" s="357" t="str">
        <f>IF(AG17="","",VLOOKUP(AG17,'シフト記号表（勤務時間帯）'!$C$4:$K$35,9,FALSE))</f>
        <v/>
      </c>
      <c r="AH18" s="367" t="str">
        <f>IF(AH17="","",VLOOKUP(AH17,'シフト記号表（勤務時間帯）'!$C$4:$K$35,9,FALSE))</f>
        <v/>
      </c>
      <c r="AI18" s="367" t="str">
        <f>IF(AI17="","",VLOOKUP(AI17,'シフト記号表（勤務時間帯）'!$C$4:$K$35,9,FALSE))</f>
        <v/>
      </c>
      <c r="AJ18" s="367" t="str">
        <f>IF(AJ17="","",VLOOKUP(AJ17,'シフト記号表（勤務時間帯）'!$C$4:$K$35,9,FALSE))</f>
        <v/>
      </c>
      <c r="AK18" s="367" t="str">
        <f>IF(AK17="","",VLOOKUP(AK17,'シフト記号表（勤務時間帯）'!$C$4:$K$35,9,FALSE))</f>
        <v/>
      </c>
      <c r="AL18" s="367" t="str">
        <f>IF(AL17="","",VLOOKUP(AL17,'シフト記号表（勤務時間帯）'!$C$4:$K$35,9,FALSE))</f>
        <v/>
      </c>
      <c r="AM18" s="380" t="str">
        <f>IF(AM17="","",VLOOKUP(AM17,'シフト記号表（勤務時間帯）'!$C$4:$K$35,9,FALSE))</f>
        <v/>
      </c>
      <c r="AN18" s="357" t="str">
        <f>IF(AN17="","",VLOOKUP(AN17,'シフト記号表（勤務時間帯）'!$C$4:$K$35,9,FALSE))</f>
        <v/>
      </c>
      <c r="AO18" s="367" t="str">
        <f>IF(AO17="","",VLOOKUP(AO17,'シフト記号表（勤務時間帯）'!$C$4:$K$35,9,FALSE))</f>
        <v/>
      </c>
      <c r="AP18" s="367" t="str">
        <f>IF(AP17="","",VLOOKUP(AP17,'シフト記号表（勤務時間帯）'!$C$4:$K$35,9,FALSE))</f>
        <v/>
      </c>
      <c r="AQ18" s="367" t="str">
        <f>IF(AQ17="","",VLOOKUP(AQ17,'シフト記号表（勤務時間帯）'!$C$4:$K$35,9,FALSE))</f>
        <v/>
      </c>
      <c r="AR18" s="367" t="str">
        <f>IF(AR17="","",VLOOKUP(AR17,'シフト記号表（勤務時間帯）'!$C$4:$K$35,9,FALSE))</f>
        <v/>
      </c>
      <c r="AS18" s="367" t="str">
        <f>IF(AS17="","",VLOOKUP(AS17,'シフト記号表（勤務時間帯）'!$C$4:$K$35,9,FALSE))</f>
        <v/>
      </c>
      <c r="AT18" s="380" t="str">
        <f>IF(AT17="","",VLOOKUP(AT17,'シフト記号表（勤務時間帯）'!$C$4:$K$35,9,FALSE))</f>
        <v/>
      </c>
      <c r="AU18" s="357" t="str">
        <f>IF(AU17="","",VLOOKUP(AU17,'シフト記号表（勤務時間帯）'!$C$4:$K$35,9,FALSE))</f>
        <v/>
      </c>
      <c r="AV18" s="367" t="str">
        <f>IF(AV17="","",VLOOKUP(AV17,'シフト記号表（勤務時間帯）'!$C$4:$K$35,9,FALSE))</f>
        <v/>
      </c>
      <c r="AW18" s="380" t="str">
        <f>IF(AW17="","",VLOOKUP(AW17,'シフト記号表（勤務時間帯）'!$C$4:$K$35,9,FALSE))</f>
        <v/>
      </c>
      <c r="AX18" s="410"/>
      <c r="AY18" s="417"/>
      <c r="AZ18" s="420"/>
      <c r="BA18" s="423"/>
      <c r="BB18" s="429"/>
      <c r="BC18" s="438"/>
      <c r="BD18" s="438"/>
      <c r="BE18" s="438"/>
      <c r="BF18" s="438"/>
      <c r="BG18" s="446"/>
    </row>
    <row r="19" spans="2:59" ht="20.25" customHeight="1">
      <c r="B19" s="243">
        <f>B17+1</f>
        <v>2</v>
      </c>
      <c r="C19" s="255"/>
      <c r="D19" s="266"/>
      <c r="E19" s="280"/>
      <c r="F19" s="287"/>
      <c r="G19" s="289"/>
      <c r="H19" s="291"/>
      <c r="I19" s="291"/>
      <c r="J19" s="291"/>
      <c r="K19" s="303"/>
      <c r="L19" s="309"/>
      <c r="M19" s="313"/>
      <c r="N19" s="313"/>
      <c r="O19" s="325"/>
      <c r="P19" s="330" t="s">
        <v>47</v>
      </c>
      <c r="Q19" s="339"/>
      <c r="R19" s="348"/>
      <c r="S19" s="358"/>
      <c r="T19" s="368"/>
      <c r="U19" s="368"/>
      <c r="V19" s="368"/>
      <c r="W19" s="368"/>
      <c r="X19" s="368"/>
      <c r="Y19" s="381"/>
      <c r="Z19" s="358"/>
      <c r="AA19" s="368"/>
      <c r="AB19" s="368"/>
      <c r="AC19" s="368"/>
      <c r="AD19" s="368"/>
      <c r="AE19" s="368"/>
      <c r="AF19" s="381"/>
      <c r="AG19" s="358"/>
      <c r="AH19" s="368"/>
      <c r="AI19" s="368"/>
      <c r="AJ19" s="368"/>
      <c r="AK19" s="368"/>
      <c r="AL19" s="368"/>
      <c r="AM19" s="381"/>
      <c r="AN19" s="358"/>
      <c r="AO19" s="368"/>
      <c r="AP19" s="368"/>
      <c r="AQ19" s="368"/>
      <c r="AR19" s="368"/>
      <c r="AS19" s="368"/>
      <c r="AT19" s="381"/>
      <c r="AU19" s="358"/>
      <c r="AV19" s="368"/>
      <c r="AW19" s="381"/>
      <c r="AX19" s="410">
        <f>IF($BC$3="計画",SUM(S20:AT20),IF($BC$3="実績",SUM(S20:AW20),""))</f>
        <v>0</v>
      </c>
      <c r="AY19" s="417"/>
      <c r="AZ19" s="420">
        <f>IF($BC$3="計画",AX19/4,IF($BC$3="実績",AX19/($AL$10/7),""))</f>
        <v>0</v>
      </c>
      <c r="BA19" s="423"/>
      <c r="BB19" s="430"/>
      <c r="BC19" s="439"/>
      <c r="BD19" s="439"/>
      <c r="BE19" s="439"/>
      <c r="BF19" s="439"/>
      <c r="BG19" s="447"/>
    </row>
    <row r="20" spans="2:59" ht="20.25" customHeight="1">
      <c r="B20" s="243"/>
      <c r="C20" s="254"/>
      <c r="D20" s="266"/>
      <c r="E20" s="279"/>
      <c r="F20" s="286"/>
      <c r="G20" s="290"/>
      <c r="H20" s="291"/>
      <c r="I20" s="291"/>
      <c r="J20" s="291"/>
      <c r="K20" s="303"/>
      <c r="L20" s="308"/>
      <c r="M20" s="312"/>
      <c r="N20" s="312"/>
      <c r="O20" s="324"/>
      <c r="P20" s="329" t="s">
        <v>81</v>
      </c>
      <c r="Q20" s="338"/>
      <c r="R20" s="347"/>
      <c r="S20" s="357" t="str">
        <f>IF(S19="","",VLOOKUP(S19,'シフト記号表（勤務時間帯）'!$C$4:$K$35,9,FALSE))</f>
        <v/>
      </c>
      <c r="T20" s="367" t="str">
        <f>IF(T19="","",VLOOKUP(T19,'シフト記号表（勤務時間帯）'!$C$4:$K$35,9,FALSE))</f>
        <v/>
      </c>
      <c r="U20" s="367" t="str">
        <f>IF(U19="","",VLOOKUP(U19,'シフト記号表（勤務時間帯）'!$C$4:$K$35,9,FALSE))</f>
        <v/>
      </c>
      <c r="V20" s="367" t="str">
        <f>IF(V19="","",VLOOKUP(V19,'シフト記号表（勤務時間帯）'!$C$4:$K$35,9,FALSE))</f>
        <v/>
      </c>
      <c r="W20" s="367" t="str">
        <f>IF(W19="","",VLOOKUP(W19,'シフト記号表（勤務時間帯）'!$C$4:$K$35,9,FALSE))</f>
        <v/>
      </c>
      <c r="X20" s="367" t="str">
        <f>IF(X19="","",VLOOKUP(X19,'シフト記号表（勤務時間帯）'!$C$4:$K$35,9,FALSE))</f>
        <v/>
      </c>
      <c r="Y20" s="380" t="str">
        <f>IF(Y19="","",VLOOKUP(Y19,'シフト記号表（勤務時間帯）'!$C$4:$K$35,9,FALSE))</f>
        <v/>
      </c>
      <c r="Z20" s="357" t="str">
        <f>IF(Z19="","",VLOOKUP(Z19,'シフト記号表（勤務時間帯）'!$C$4:$K$35,9,FALSE))</f>
        <v/>
      </c>
      <c r="AA20" s="367" t="str">
        <f>IF(AA19="","",VLOOKUP(AA19,'シフト記号表（勤務時間帯）'!$C$4:$K$35,9,FALSE))</f>
        <v/>
      </c>
      <c r="AB20" s="367" t="str">
        <f>IF(AB19="","",VLOOKUP(AB19,'シフト記号表（勤務時間帯）'!$C$4:$K$35,9,FALSE))</f>
        <v/>
      </c>
      <c r="AC20" s="367" t="str">
        <f>IF(AC19="","",VLOOKUP(AC19,'シフト記号表（勤務時間帯）'!$C$4:$K$35,9,FALSE))</f>
        <v/>
      </c>
      <c r="AD20" s="367" t="str">
        <f>IF(AD19="","",VLOOKUP(AD19,'シフト記号表（勤務時間帯）'!$C$4:$K$35,9,FALSE))</f>
        <v/>
      </c>
      <c r="AE20" s="367" t="str">
        <f>IF(AE19="","",VLOOKUP(AE19,'シフト記号表（勤務時間帯）'!$C$4:$K$35,9,FALSE))</f>
        <v/>
      </c>
      <c r="AF20" s="380" t="str">
        <f>IF(AF19="","",VLOOKUP(AF19,'シフト記号表（勤務時間帯）'!$C$4:$K$35,9,FALSE))</f>
        <v/>
      </c>
      <c r="AG20" s="357" t="str">
        <f>IF(AG19="","",VLOOKUP(AG19,'シフト記号表（勤務時間帯）'!$C$4:$K$35,9,FALSE))</f>
        <v/>
      </c>
      <c r="AH20" s="367" t="str">
        <f>IF(AH19="","",VLOOKUP(AH19,'シフト記号表（勤務時間帯）'!$C$4:$K$35,9,FALSE))</f>
        <v/>
      </c>
      <c r="AI20" s="367" t="str">
        <f>IF(AI19="","",VLOOKUP(AI19,'シフト記号表（勤務時間帯）'!$C$4:$K$35,9,FALSE))</f>
        <v/>
      </c>
      <c r="AJ20" s="367" t="str">
        <f>IF(AJ19="","",VLOOKUP(AJ19,'シフト記号表（勤務時間帯）'!$C$4:$K$35,9,FALSE))</f>
        <v/>
      </c>
      <c r="AK20" s="367" t="str">
        <f>IF(AK19="","",VLOOKUP(AK19,'シフト記号表（勤務時間帯）'!$C$4:$K$35,9,FALSE))</f>
        <v/>
      </c>
      <c r="AL20" s="367" t="str">
        <f>IF(AL19="","",VLOOKUP(AL19,'シフト記号表（勤務時間帯）'!$C$4:$K$35,9,FALSE))</f>
        <v/>
      </c>
      <c r="AM20" s="380" t="str">
        <f>IF(AM19="","",VLOOKUP(AM19,'シフト記号表（勤務時間帯）'!$C$4:$K$35,9,FALSE))</f>
        <v/>
      </c>
      <c r="AN20" s="357" t="str">
        <f>IF(AN19="","",VLOOKUP(AN19,'シフト記号表（勤務時間帯）'!$C$4:$K$35,9,FALSE))</f>
        <v/>
      </c>
      <c r="AO20" s="367" t="str">
        <f>IF(AO19="","",VLOOKUP(AO19,'シフト記号表（勤務時間帯）'!$C$4:$K$35,9,FALSE))</f>
        <v/>
      </c>
      <c r="AP20" s="367" t="str">
        <f>IF(AP19="","",VLOOKUP(AP19,'シフト記号表（勤務時間帯）'!$C$4:$K$35,9,FALSE))</f>
        <v/>
      </c>
      <c r="AQ20" s="367" t="str">
        <f>IF(AQ19="","",VLOOKUP(AQ19,'シフト記号表（勤務時間帯）'!$C$4:$K$35,9,FALSE))</f>
        <v/>
      </c>
      <c r="AR20" s="367" t="str">
        <f>IF(AR19="","",VLOOKUP(AR19,'シフト記号表（勤務時間帯）'!$C$4:$K$35,9,FALSE))</f>
        <v/>
      </c>
      <c r="AS20" s="367" t="str">
        <f>IF(AS19="","",VLOOKUP(AS19,'シフト記号表（勤務時間帯）'!$C$4:$K$35,9,FALSE))</f>
        <v/>
      </c>
      <c r="AT20" s="380" t="str">
        <f>IF(AT19="","",VLOOKUP(AT19,'シフト記号表（勤務時間帯）'!$C$4:$K$35,9,FALSE))</f>
        <v/>
      </c>
      <c r="AU20" s="357" t="str">
        <f>IF(AU19="","",VLOOKUP(AU19,'シフト記号表（勤務時間帯）'!$C$4:$K$35,9,FALSE))</f>
        <v/>
      </c>
      <c r="AV20" s="367" t="str">
        <f>IF(AV19="","",VLOOKUP(AV19,'シフト記号表（勤務時間帯）'!$C$4:$K$35,9,FALSE))</f>
        <v/>
      </c>
      <c r="AW20" s="380" t="str">
        <f>IF(AW19="","",VLOOKUP(AW19,'シフト記号表（勤務時間帯）'!$C$4:$K$35,9,FALSE))</f>
        <v/>
      </c>
      <c r="AX20" s="410"/>
      <c r="AY20" s="417"/>
      <c r="AZ20" s="420"/>
      <c r="BA20" s="423"/>
      <c r="BB20" s="429"/>
      <c r="BC20" s="438"/>
      <c r="BD20" s="438"/>
      <c r="BE20" s="438"/>
      <c r="BF20" s="438"/>
      <c r="BG20" s="446"/>
    </row>
    <row r="21" spans="2:59" ht="20.25" customHeight="1">
      <c r="B21" s="243">
        <f>B19+1</f>
        <v>3</v>
      </c>
      <c r="C21" s="255"/>
      <c r="D21" s="266"/>
      <c r="E21" s="281"/>
      <c r="F21" s="266"/>
      <c r="G21" s="289"/>
      <c r="H21" s="291"/>
      <c r="I21" s="291"/>
      <c r="J21" s="291"/>
      <c r="K21" s="303"/>
      <c r="L21" s="310"/>
      <c r="M21" s="314"/>
      <c r="N21" s="314"/>
      <c r="O21" s="326"/>
      <c r="P21" s="330" t="s">
        <v>47</v>
      </c>
      <c r="Q21" s="339"/>
      <c r="R21" s="348"/>
      <c r="S21" s="358"/>
      <c r="T21" s="368"/>
      <c r="U21" s="368"/>
      <c r="V21" s="368"/>
      <c r="W21" s="368"/>
      <c r="X21" s="368"/>
      <c r="Y21" s="381"/>
      <c r="Z21" s="358"/>
      <c r="AA21" s="368"/>
      <c r="AB21" s="368"/>
      <c r="AC21" s="368"/>
      <c r="AD21" s="368"/>
      <c r="AE21" s="368"/>
      <c r="AF21" s="381"/>
      <c r="AG21" s="358"/>
      <c r="AH21" s="368"/>
      <c r="AI21" s="368"/>
      <c r="AJ21" s="368"/>
      <c r="AK21" s="368"/>
      <c r="AL21" s="368"/>
      <c r="AM21" s="381"/>
      <c r="AN21" s="358"/>
      <c r="AO21" s="368"/>
      <c r="AP21" s="368"/>
      <c r="AQ21" s="368"/>
      <c r="AR21" s="368"/>
      <c r="AS21" s="368"/>
      <c r="AT21" s="381"/>
      <c r="AU21" s="358"/>
      <c r="AV21" s="368"/>
      <c r="AW21" s="381"/>
      <c r="AX21" s="410">
        <f>IF($BC$3="計画",SUM(S22:AT22),IF($BC$3="実績",SUM(S22:AW22),""))</f>
        <v>0</v>
      </c>
      <c r="AY21" s="417"/>
      <c r="AZ21" s="420">
        <f>IF($BC$3="計画",AX21/4,IF($BC$3="実績",AX21/($AL$10/7),""))</f>
        <v>0</v>
      </c>
      <c r="BA21" s="423"/>
      <c r="BB21" s="430"/>
      <c r="BC21" s="439"/>
      <c r="BD21" s="439"/>
      <c r="BE21" s="439"/>
      <c r="BF21" s="439"/>
      <c r="BG21" s="447"/>
    </row>
    <row r="22" spans="2:59" ht="20.25" customHeight="1">
      <c r="B22" s="243"/>
      <c r="C22" s="254"/>
      <c r="D22" s="266"/>
      <c r="E22" s="282"/>
      <c r="F22" s="266"/>
      <c r="G22" s="290"/>
      <c r="H22" s="291"/>
      <c r="I22" s="291"/>
      <c r="J22" s="291"/>
      <c r="K22" s="303"/>
      <c r="L22" s="310"/>
      <c r="M22" s="314"/>
      <c r="N22" s="314"/>
      <c r="O22" s="326"/>
      <c r="P22" s="329" t="s">
        <v>81</v>
      </c>
      <c r="Q22" s="338"/>
      <c r="R22" s="347"/>
      <c r="S22" s="357" t="str">
        <f>IF(S21="","",VLOOKUP(S21,'シフト記号表（勤務時間帯）'!$C$4:$K$35,9,FALSE))</f>
        <v/>
      </c>
      <c r="T22" s="367" t="str">
        <f>IF(T21="","",VLOOKUP(T21,'シフト記号表（勤務時間帯）'!$C$4:$K$35,9,FALSE))</f>
        <v/>
      </c>
      <c r="U22" s="367" t="str">
        <f>IF(U21="","",VLOOKUP(U21,'シフト記号表（勤務時間帯）'!$C$4:$K$35,9,FALSE))</f>
        <v/>
      </c>
      <c r="V22" s="367" t="str">
        <f>IF(V21="","",VLOOKUP(V21,'シフト記号表（勤務時間帯）'!$C$4:$K$35,9,FALSE))</f>
        <v/>
      </c>
      <c r="W22" s="367" t="str">
        <f>IF(W21="","",VLOOKUP(W21,'シフト記号表（勤務時間帯）'!$C$4:$K$35,9,FALSE))</f>
        <v/>
      </c>
      <c r="X22" s="367" t="str">
        <f>IF(X21="","",VLOOKUP(X21,'シフト記号表（勤務時間帯）'!$C$4:$K$35,9,FALSE))</f>
        <v/>
      </c>
      <c r="Y22" s="380" t="str">
        <f>IF(Y21="","",VLOOKUP(Y21,'シフト記号表（勤務時間帯）'!$C$4:$K$35,9,FALSE))</f>
        <v/>
      </c>
      <c r="Z22" s="357" t="str">
        <f>IF(Z21="","",VLOOKUP(Z21,'シフト記号表（勤務時間帯）'!$C$4:$K$35,9,FALSE))</f>
        <v/>
      </c>
      <c r="AA22" s="367" t="str">
        <f>IF(AA21="","",VLOOKUP(AA21,'シフト記号表（勤務時間帯）'!$C$4:$K$35,9,FALSE))</f>
        <v/>
      </c>
      <c r="AB22" s="367" t="str">
        <f>IF(AB21="","",VLOOKUP(AB21,'シフト記号表（勤務時間帯）'!$C$4:$K$35,9,FALSE))</f>
        <v/>
      </c>
      <c r="AC22" s="367" t="str">
        <f>IF(AC21="","",VLOOKUP(AC21,'シフト記号表（勤務時間帯）'!$C$4:$K$35,9,FALSE))</f>
        <v/>
      </c>
      <c r="AD22" s="367" t="str">
        <f>IF(AD21="","",VLOOKUP(AD21,'シフト記号表（勤務時間帯）'!$C$4:$K$35,9,FALSE))</f>
        <v/>
      </c>
      <c r="AE22" s="367" t="str">
        <f>IF(AE21="","",VLOOKUP(AE21,'シフト記号表（勤務時間帯）'!$C$4:$K$35,9,FALSE))</f>
        <v/>
      </c>
      <c r="AF22" s="380" t="str">
        <f>IF(AF21="","",VLOOKUP(AF21,'シフト記号表（勤務時間帯）'!$C$4:$K$35,9,FALSE))</f>
        <v/>
      </c>
      <c r="AG22" s="357" t="str">
        <f>IF(AG21="","",VLOOKUP(AG21,'シフト記号表（勤務時間帯）'!$C$4:$K$35,9,FALSE))</f>
        <v/>
      </c>
      <c r="AH22" s="367" t="str">
        <f>IF(AH21="","",VLOOKUP(AH21,'シフト記号表（勤務時間帯）'!$C$4:$K$35,9,FALSE))</f>
        <v/>
      </c>
      <c r="AI22" s="367" t="str">
        <f>IF(AI21="","",VLOOKUP(AI21,'シフト記号表（勤務時間帯）'!$C$4:$K$35,9,FALSE))</f>
        <v/>
      </c>
      <c r="AJ22" s="367" t="str">
        <f>IF(AJ21="","",VLOOKUP(AJ21,'シフト記号表（勤務時間帯）'!$C$4:$K$35,9,FALSE))</f>
        <v/>
      </c>
      <c r="AK22" s="367" t="str">
        <f>IF(AK21="","",VLOOKUP(AK21,'シフト記号表（勤務時間帯）'!$C$4:$K$35,9,FALSE))</f>
        <v/>
      </c>
      <c r="AL22" s="367" t="str">
        <f>IF(AL21="","",VLOOKUP(AL21,'シフト記号表（勤務時間帯）'!$C$4:$K$35,9,FALSE))</f>
        <v/>
      </c>
      <c r="AM22" s="380" t="str">
        <f>IF(AM21="","",VLOOKUP(AM21,'シフト記号表（勤務時間帯）'!$C$4:$K$35,9,FALSE))</f>
        <v/>
      </c>
      <c r="AN22" s="357" t="str">
        <f>IF(AN21="","",VLOOKUP(AN21,'シフト記号表（勤務時間帯）'!$C$4:$K$35,9,FALSE))</f>
        <v/>
      </c>
      <c r="AO22" s="367" t="str">
        <f>IF(AO21="","",VLOOKUP(AO21,'シフト記号表（勤務時間帯）'!$C$4:$K$35,9,FALSE))</f>
        <v/>
      </c>
      <c r="AP22" s="367" t="str">
        <f>IF(AP21="","",VLOOKUP(AP21,'シフト記号表（勤務時間帯）'!$C$4:$K$35,9,FALSE))</f>
        <v/>
      </c>
      <c r="AQ22" s="367" t="str">
        <f>IF(AQ21="","",VLOOKUP(AQ21,'シフト記号表（勤務時間帯）'!$C$4:$K$35,9,FALSE))</f>
        <v/>
      </c>
      <c r="AR22" s="367" t="str">
        <f>IF(AR21="","",VLOOKUP(AR21,'シフト記号表（勤務時間帯）'!$C$4:$K$35,9,FALSE))</f>
        <v/>
      </c>
      <c r="AS22" s="367" t="str">
        <f>IF(AS21="","",VLOOKUP(AS21,'シフト記号表（勤務時間帯）'!$C$4:$K$35,9,FALSE))</f>
        <v/>
      </c>
      <c r="AT22" s="380" t="str">
        <f>IF(AT21="","",VLOOKUP(AT21,'シフト記号表（勤務時間帯）'!$C$4:$K$35,9,FALSE))</f>
        <v/>
      </c>
      <c r="AU22" s="357" t="str">
        <f>IF(AU21="","",VLOOKUP(AU21,'シフト記号表（勤務時間帯）'!$C$4:$K$35,9,FALSE))</f>
        <v/>
      </c>
      <c r="AV22" s="367" t="str">
        <f>IF(AV21="","",VLOOKUP(AV21,'シフト記号表（勤務時間帯）'!$C$4:$K$35,9,FALSE))</f>
        <v/>
      </c>
      <c r="AW22" s="380" t="str">
        <f>IF(AW21="","",VLOOKUP(AW21,'シフト記号表（勤務時間帯）'!$C$4:$K$35,9,FALSE))</f>
        <v/>
      </c>
      <c r="AX22" s="410"/>
      <c r="AY22" s="417"/>
      <c r="AZ22" s="420"/>
      <c r="BA22" s="423"/>
      <c r="BB22" s="429"/>
      <c r="BC22" s="438"/>
      <c r="BD22" s="438"/>
      <c r="BE22" s="438"/>
      <c r="BF22" s="438"/>
      <c r="BG22" s="446"/>
    </row>
    <row r="23" spans="2:59" ht="20.25" customHeight="1">
      <c r="B23" s="243">
        <f>B21+1</f>
        <v>4</v>
      </c>
      <c r="C23" s="255"/>
      <c r="D23" s="266"/>
      <c r="E23" s="281"/>
      <c r="F23" s="266"/>
      <c r="G23" s="289"/>
      <c r="H23" s="291"/>
      <c r="I23" s="291"/>
      <c r="J23" s="291"/>
      <c r="K23" s="303"/>
      <c r="L23" s="310"/>
      <c r="M23" s="314"/>
      <c r="N23" s="314"/>
      <c r="O23" s="326"/>
      <c r="P23" s="330" t="s">
        <v>47</v>
      </c>
      <c r="Q23" s="339"/>
      <c r="R23" s="348"/>
      <c r="S23" s="358"/>
      <c r="T23" s="368"/>
      <c r="U23" s="368"/>
      <c r="V23" s="368"/>
      <c r="W23" s="368"/>
      <c r="X23" s="368"/>
      <c r="Y23" s="381"/>
      <c r="Z23" s="358"/>
      <c r="AA23" s="368"/>
      <c r="AB23" s="368"/>
      <c r="AC23" s="368"/>
      <c r="AD23" s="368"/>
      <c r="AE23" s="368"/>
      <c r="AF23" s="381"/>
      <c r="AG23" s="358"/>
      <c r="AH23" s="368"/>
      <c r="AI23" s="368"/>
      <c r="AJ23" s="368"/>
      <c r="AK23" s="368"/>
      <c r="AL23" s="368"/>
      <c r="AM23" s="381"/>
      <c r="AN23" s="358"/>
      <c r="AO23" s="368"/>
      <c r="AP23" s="368"/>
      <c r="AQ23" s="368"/>
      <c r="AR23" s="368"/>
      <c r="AS23" s="368"/>
      <c r="AT23" s="381"/>
      <c r="AU23" s="358"/>
      <c r="AV23" s="368"/>
      <c r="AW23" s="381"/>
      <c r="AX23" s="410">
        <f>IF($BC$3="計画",SUM(S24:AT24),IF($BC$3="実績",SUM(S24:AW24),""))</f>
        <v>0</v>
      </c>
      <c r="AY23" s="417"/>
      <c r="AZ23" s="420">
        <f>IF($BC$3="計画",AX23/4,IF($BC$3="実績",AX23/($AL$10/7),""))</f>
        <v>0</v>
      </c>
      <c r="BA23" s="423"/>
      <c r="BB23" s="430"/>
      <c r="BC23" s="439"/>
      <c r="BD23" s="439"/>
      <c r="BE23" s="439"/>
      <c r="BF23" s="439"/>
      <c r="BG23" s="447"/>
    </row>
    <row r="24" spans="2:59" ht="20.25" customHeight="1">
      <c r="B24" s="243"/>
      <c r="C24" s="254"/>
      <c r="D24" s="266"/>
      <c r="E24" s="282"/>
      <c r="F24" s="266"/>
      <c r="G24" s="290"/>
      <c r="H24" s="291"/>
      <c r="I24" s="291"/>
      <c r="J24" s="291"/>
      <c r="K24" s="303"/>
      <c r="L24" s="310"/>
      <c r="M24" s="314"/>
      <c r="N24" s="314"/>
      <c r="O24" s="326"/>
      <c r="P24" s="329" t="s">
        <v>81</v>
      </c>
      <c r="Q24" s="338"/>
      <c r="R24" s="347"/>
      <c r="S24" s="357" t="str">
        <f>IF(S23="","",VLOOKUP(S23,'シフト記号表（勤務時間帯）'!$C$4:$K$35,9,FALSE))</f>
        <v/>
      </c>
      <c r="T24" s="367" t="str">
        <f>IF(T23="","",VLOOKUP(T23,'シフト記号表（勤務時間帯）'!$C$4:$K$35,9,FALSE))</f>
        <v/>
      </c>
      <c r="U24" s="367" t="str">
        <f>IF(U23="","",VLOOKUP(U23,'シフト記号表（勤務時間帯）'!$C$4:$K$35,9,FALSE))</f>
        <v/>
      </c>
      <c r="V24" s="367" t="str">
        <f>IF(V23="","",VLOOKUP(V23,'シフト記号表（勤務時間帯）'!$C$4:$K$35,9,FALSE))</f>
        <v/>
      </c>
      <c r="W24" s="367" t="str">
        <f>IF(W23="","",VLOOKUP(W23,'シフト記号表（勤務時間帯）'!$C$4:$K$35,9,FALSE))</f>
        <v/>
      </c>
      <c r="X24" s="367" t="str">
        <f>IF(X23="","",VLOOKUP(X23,'シフト記号表（勤務時間帯）'!$C$4:$K$35,9,FALSE))</f>
        <v/>
      </c>
      <c r="Y24" s="380" t="str">
        <f>IF(Y23="","",VLOOKUP(Y23,'シフト記号表（勤務時間帯）'!$C$4:$K$35,9,FALSE))</f>
        <v/>
      </c>
      <c r="Z24" s="357" t="str">
        <f>IF(Z23="","",VLOOKUP(Z23,'シフト記号表（勤務時間帯）'!$C$4:$K$35,9,FALSE))</f>
        <v/>
      </c>
      <c r="AA24" s="367" t="str">
        <f>IF(AA23="","",VLOOKUP(AA23,'シフト記号表（勤務時間帯）'!$C$4:$K$35,9,FALSE))</f>
        <v/>
      </c>
      <c r="AB24" s="367" t="str">
        <f>IF(AB23="","",VLOOKUP(AB23,'シフト記号表（勤務時間帯）'!$C$4:$K$35,9,FALSE))</f>
        <v/>
      </c>
      <c r="AC24" s="367" t="str">
        <f>IF(AC23="","",VLOOKUP(AC23,'シフト記号表（勤務時間帯）'!$C$4:$K$35,9,FALSE))</f>
        <v/>
      </c>
      <c r="AD24" s="367" t="str">
        <f>IF(AD23="","",VLOOKUP(AD23,'シフト記号表（勤務時間帯）'!$C$4:$K$35,9,FALSE))</f>
        <v/>
      </c>
      <c r="AE24" s="367" t="str">
        <f>IF(AE23="","",VLOOKUP(AE23,'シフト記号表（勤務時間帯）'!$C$4:$K$35,9,FALSE))</f>
        <v/>
      </c>
      <c r="AF24" s="380" t="str">
        <f>IF(AF23="","",VLOOKUP(AF23,'シフト記号表（勤務時間帯）'!$C$4:$K$35,9,FALSE))</f>
        <v/>
      </c>
      <c r="AG24" s="357" t="str">
        <f>IF(AG23="","",VLOOKUP(AG23,'シフト記号表（勤務時間帯）'!$C$4:$K$35,9,FALSE))</f>
        <v/>
      </c>
      <c r="AH24" s="367" t="str">
        <f>IF(AH23="","",VLOOKUP(AH23,'シフト記号表（勤務時間帯）'!$C$4:$K$35,9,FALSE))</f>
        <v/>
      </c>
      <c r="AI24" s="367" t="str">
        <f>IF(AI23="","",VLOOKUP(AI23,'シフト記号表（勤務時間帯）'!$C$4:$K$35,9,FALSE))</f>
        <v/>
      </c>
      <c r="AJ24" s="367" t="str">
        <f>IF(AJ23="","",VLOOKUP(AJ23,'シフト記号表（勤務時間帯）'!$C$4:$K$35,9,FALSE))</f>
        <v/>
      </c>
      <c r="AK24" s="367" t="str">
        <f>IF(AK23="","",VLOOKUP(AK23,'シフト記号表（勤務時間帯）'!$C$4:$K$35,9,FALSE))</f>
        <v/>
      </c>
      <c r="AL24" s="367" t="str">
        <f>IF(AL23="","",VLOOKUP(AL23,'シフト記号表（勤務時間帯）'!$C$4:$K$35,9,FALSE))</f>
        <v/>
      </c>
      <c r="AM24" s="380" t="str">
        <f>IF(AM23="","",VLOOKUP(AM23,'シフト記号表（勤務時間帯）'!$C$4:$K$35,9,FALSE))</f>
        <v/>
      </c>
      <c r="AN24" s="357" t="str">
        <f>IF(AN23="","",VLOOKUP(AN23,'シフト記号表（勤務時間帯）'!$C$4:$K$35,9,FALSE))</f>
        <v/>
      </c>
      <c r="AO24" s="367" t="str">
        <f>IF(AO23="","",VLOOKUP(AO23,'シフト記号表（勤務時間帯）'!$C$4:$K$35,9,FALSE))</f>
        <v/>
      </c>
      <c r="AP24" s="367" t="str">
        <f>IF(AP23="","",VLOOKUP(AP23,'シフト記号表（勤務時間帯）'!$C$4:$K$35,9,FALSE))</f>
        <v/>
      </c>
      <c r="AQ24" s="367" t="str">
        <f>IF(AQ23="","",VLOOKUP(AQ23,'シフト記号表（勤務時間帯）'!$C$4:$K$35,9,FALSE))</f>
        <v/>
      </c>
      <c r="AR24" s="367" t="str">
        <f>IF(AR23="","",VLOOKUP(AR23,'シフト記号表（勤務時間帯）'!$C$4:$K$35,9,FALSE))</f>
        <v/>
      </c>
      <c r="AS24" s="367" t="str">
        <f>IF(AS23="","",VLOOKUP(AS23,'シフト記号表（勤務時間帯）'!$C$4:$K$35,9,FALSE))</f>
        <v/>
      </c>
      <c r="AT24" s="380" t="str">
        <f>IF(AT23="","",VLOOKUP(AT23,'シフト記号表（勤務時間帯）'!$C$4:$K$35,9,FALSE))</f>
        <v/>
      </c>
      <c r="AU24" s="357" t="str">
        <f>IF(AU23="","",VLOOKUP(AU23,'シフト記号表（勤務時間帯）'!$C$4:$K$35,9,FALSE))</f>
        <v/>
      </c>
      <c r="AV24" s="367" t="str">
        <f>IF(AV23="","",VLOOKUP(AV23,'シフト記号表（勤務時間帯）'!$C$4:$K$35,9,FALSE))</f>
        <v/>
      </c>
      <c r="AW24" s="380" t="str">
        <f>IF(AW23="","",VLOOKUP(AW23,'シフト記号表（勤務時間帯）'!$C$4:$K$35,9,FALSE))</f>
        <v/>
      </c>
      <c r="AX24" s="410"/>
      <c r="AY24" s="417"/>
      <c r="AZ24" s="420"/>
      <c r="BA24" s="423"/>
      <c r="BB24" s="429"/>
      <c r="BC24" s="438"/>
      <c r="BD24" s="438"/>
      <c r="BE24" s="438"/>
      <c r="BF24" s="438"/>
      <c r="BG24" s="446"/>
    </row>
    <row r="25" spans="2:59" ht="20.25" customHeight="1">
      <c r="B25" s="243">
        <f>B23+1</f>
        <v>5</v>
      </c>
      <c r="C25" s="255"/>
      <c r="D25" s="266"/>
      <c r="E25" s="281"/>
      <c r="F25" s="266"/>
      <c r="G25" s="289"/>
      <c r="H25" s="291"/>
      <c r="I25" s="291"/>
      <c r="J25" s="291"/>
      <c r="K25" s="303"/>
      <c r="L25" s="310"/>
      <c r="M25" s="314"/>
      <c r="N25" s="314"/>
      <c r="O25" s="326"/>
      <c r="P25" s="330" t="s">
        <v>47</v>
      </c>
      <c r="Q25" s="339"/>
      <c r="R25" s="348"/>
      <c r="S25" s="358"/>
      <c r="T25" s="368"/>
      <c r="U25" s="368"/>
      <c r="V25" s="368"/>
      <c r="W25" s="368"/>
      <c r="X25" s="368"/>
      <c r="Y25" s="381"/>
      <c r="Z25" s="358"/>
      <c r="AA25" s="368"/>
      <c r="AB25" s="368"/>
      <c r="AC25" s="368"/>
      <c r="AD25" s="368"/>
      <c r="AE25" s="368"/>
      <c r="AF25" s="381"/>
      <c r="AG25" s="358"/>
      <c r="AH25" s="368"/>
      <c r="AI25" s="368"/>
      <c r="AJ25" s="368"/>
      <c r="AK25" s="368"/>
      <c r="AL25" s="368"/>
      <c r="AM25" s="381"/>
      <c r="AN25" s="358"/>
      <c r="AO25" s="368"/>
      <c r="AP25" s="368"/>
      <c r="AQ25" s="368"/>
      <c r="AR25" s="368"/>
      <c r="AS25" s="368"/>
      <c r="AT25" s="381"/>
      <c r="AU25" s="358"/>
      <c r="AV25" s="368"/>
      <c r="AW25" s="381"/>
      <c r="AX25" s="410">
        <f>IF($BC$3="計画",SUM(S26:AT26),IF($BC$3="実績",SUM(S26:AW26),""))</f>
        <v>0</v>
      </c>
      <c r="AY25" s="417"/>
      <c r="AZ25" s="420">
        <f>IF($BC$3="計画",AX25/4,IF($BC$3="実績",AX25/($AL$10/7),""))</f>
        <v>0</v>
      </c>
      <c r="BA25" s="423"/>
      <c r="BB25" s="430"/>
      <c r="BC25" s="439"/>
      <c r="BD25" s="439"/>
      <c r="BE25" s="439"/>
      <c r="BF25" s="439"/>
      <c r="BG25" s="447"/>
    </row>
    <row r="26" spans="2:59" ht="20.25" customHeight="1">
      <c r="B26" s="243"/>
      <c r="C26" s="254"/>
      <c r="D26" s="266"/>
      <c r="E26" s="282"/>
      <c r="F26" s="266"/>
      <c r="G26" s="290"/>
      <c r="H26" s="291"/>
      <c r="I26" s="291"/>
      <c r="J26" s="291"/>
      <c r="K26" s="303"/>
      <c r="L26" s="310"/>
      <c r="M26" s="314"/>
      <c r="N26" s="314"/>
      <c r="O26" s="326"/>
      <c r="P26" s="329" t="s">
        <v>81</v>
      </c>
      <c r="Q26" s="338"/>
      <c r="R26" s="347"/>
      <c r="S26" s="357" t="str">
        <f>IF(S25="","",VLOOKUP(S25,'シフト記号表（勤務時間帯）'!$C$4:$K$35,9,FALSE))</f>
        <v/>
      </c>
      <c r="T26" s="367" t="str">
        <f>IF(T25="","",VLOOKUP(T25,'シフト記号表（勤務時間帯）'!$C$4:$K$35,9,FALSE))</f>
        <v/>
      </c>
      <c r="U26" s="367" t="str">
        <f>IF(U25="","",VLOOKUP(U25,'シフト記号表（勤務時間帯）'!$C$4:$K$35,9,FALSE))</f>
        <v/>
      </c>
      <c r="V26" s="367" t="str">
        <f>IF(V25="","",VLOOKUP(V25,'シフト記号表（勤務時間帯）'!$C$4:$K$35,9,FALSE))</f>
        <v/>
      </c>
      <c r="W26" s="367" t="str">
        <f>IF(W25="","",VLOOKUP(W25,'シフト記号表（勤務時間帯）'!$C$4:$K$35,9,FALSE))</f>
        <v/>
      </c>
      <c r="X26" s="367" t="str">
        <f>IF(X25="","",VLOOKUP(X25,'シフト記号表（勤務時間帯）'!$C$4:$K$35,9,FALSE))</f>
        <v/>
      </c>
      <c r="Y26" s="380" t="str">
        <f>IF(Y25="","",VLOOKUP(Y25,'シフト記号表（勤務時間帯）'!$C$4:$K$35,9,FALSE))</f>
        <v/>
      </c>
      <c r="Z26" s="357" t="str">
        <f>IF(Z25="","",VLOOKUP(Z25,'シフト記号表（勤務時間帯）'!$C$4:$K$35,9,FALSE))</f>
        <v/>
      </c>
      <c r="AA26" s="367" t="str">
        <f>IF(AA25="","",VLOOKUP(AA25,'シフト記号表（勤務時間帯）'!$C$4:$K$35,9,FALSE))</f>
        <v/>
      </c>
      <c r="AB26" s="367" t="str">
        <f>IF(AB25="","",VLOOKUP(AB25,'シフト記号表（勤務時間帯）'!$C$4:$K$35,9,FALSE))</f>
        <v/>
      </c>
      <c r="AC26" s="367" t="str">
        <f>IF(AC25="","",VLOOKUP(AC25,'シフト記号表（勤務時間帯）'!$C$4:$K$35,9,FALSE))</f>
        <v/>
      </c>
      <c r="AD26" s="367" t="str">
        <f>IF(AD25="","",VLOOKUP(AD25,'シフト記号表（勤務時間帯）'!$C$4:$K$35,9,FALSE))</f>
        <v/>
      </c>
      <c r="AE26" s="367" t="str">
        <f>IF(AE25="","",VLOOKUP(AE25,'シフト記号表（勤務時間帯）'!$C$4:$K$35,9,FALSE))</f>
        <v/>
      </c>
      <c r="AF26" s="380" t="str">
        <f>IF(AF25="","",VLOOKUP(AF25,'シフト記号表（勤務時間帯）'!$C$4:$K$35,9,FALSE))</f>
        <v/>
      </c>
      <c r="AG26" s="357" t="str">
        <f>IF(AG25="","",VLOOKUP(AG25,'シフト記号表（勤務時間帯）'!$C$4:$K$35,9,FALSE))</f>
        <v/>
      </c>
      <c r="AH26" s="367" t="str">
        <f>IF(AH25="","",VLOOKUP(AH25,'シフト記号表（勤務時間帯）'!$C$4:$K$35,9,FALSE))</f>
        <v/>
      </c>
      <c r="AI26" s="367" t="str">
        <f>IF(AI25="","",VLOOKUP(AI25,'シフト記号表（勤務時間帯）'!$C$4:$K$35,9,FALSE))</f>
        <v/>
      </c>
      <c r="AJ26" s="367" t="str">
        <f>IF(AJ25="","",VLOOKUP(AJ25,'シフト記号表（勤務時間帯）'!$C$4:$K$35,9,FALSE))</f>
        <v/>
      </c>
      <c r="AK26" s="367" t="str">
        <f>IF(AK25="","",VLOOKUP(AK25,'シフト記号表（勤務時間帯）'!$C$4:$K$35,9,FALSE))</f>
        <v/>
      </c>
      <c r="AL26" s="367" t="str">
        <f>IF(AL25="","",VLOOKUP(AL25,'シフト記号表（勤務時間帯）'!$C$4:$K$35,9,FALSE))</f>
        <v/>
      </c>
      <c r="AM26" s="380" t="str">
        <f>IF(AM25="","",VLOOKUP(AM25,'シフト記号表（勤務時間帯）'!$C$4:$K$35,9,FALSE))</f>
        <v/>
      </c>
      <c r="AN26" s="357" t="str">
        <f>IF(AN25="","",VLOOKUP(AN25,'シフト記号表（勤務時間帯）'!$C$4:$K$35,9,FALSE))</f>
        <v/>
      </c>
      <c r="AO26" s="367" t="str">
        <f>IF(AO25="","",VLOOKUP(AO25,'シフト記号表（勤務時間帯）'!$C$4:$K$35,9,FALSE))</f>
        <v/>
      </c>
      <c r="AP26" s="367" t="str">
        <f>IF(AP25="","",VLOOKUP(AP25,'シフト記号表（勤務時間帯）'!$C$4:$K$35,9,FALSE))</f>
        <v/>
      </c>
      <c r="AQ26" s="367" t="str">
        <f>IF(AQ25="","",VLOOKUP(AQ25,'シフト記号表（勤務時間帯）'!$C$4:$K$35,9,FALSE))</f>
        <v/>
      </c>
      <c r="AR26" s="367" t="str">
        <f>IF(AR25="","",VLOOKUP(AR25,'シフト記号表（勤務時間帯）'!$C$4:$K$35,9,FALSE))</f>
        <v/>
      </c>
      <c r="AS26" s="367" t="str">
        <f>IF(AS25="","",VLOOKUP(AS25,'シフト記号表（勤務時間帯）'!$C$4:$K$35,9,FALSE))</f>
        <v/>
      </c>
      <c r="AT26" s="380" t="str">
        <f>IF(AT25="","",VLOOKUP(AT25,'シフト記号表（勤務時間帯）'!$C$4:$K$35,9,FALSE))</f>
        <v/>
      </c>
      <c r="AU26" s="357" t="str">
        <f>IF(AU25="","",VLOOKUP(AU25,'シフト記号表（勤務時間帯）'!$C$4:$K$35,9,FALSE))</f>
        <v/>
      </c>
      <c r="AV26" s="367" t="str">
        <f>IF(AV25="","",VLOOKUP(AV25,'シフト記号表（勤務時間帯）'!$C$4:$K$35,9,FALSE))</f>
        <v/>
      </c>
      <c r="AW26" s="380" t="str">
        <f>IF(AW25="","",VLOOKUP(AW25,'シフト記号表（勤務時間帯）'!$C$4:$K$35,9,FALSE))</f>
        <v/>
      </c>
      <c r="AX26" s="410"/>
      <c r="AY26" s="417"/>
      <c r="AZ26" s="420"/>
      <c r="BA26" s="423"/>
      <c r="BB26" s="429"/>
      <c r="BC26" s="438"/>
      <c r="BD26" s="438"/>
      <c r="BE26" s="438"/>
      <c r="BF26" s="438"/>
      <c r="BG26" s="446"/>
    </row>
    <row r="27" spans="2:59" ht="20.25" customHeight="1">
      <c r="B27" s="243">
        <f>B25+1</f>
        <v>6</v>
      </c>
      <c r="C27" s="255"/>
      <c r="D27" s="266"/>
      <c r="E27" s="281"/>
      <c r="F27" s="266"/>
      <c r="G27" s="289"/>
      <c r="H27" s="291"/>
      <c r="I27" s="291"/>
      <c r="J27" s="291"/>
      <c r="K27" s="303"/>
      <c r="L27" s="310"/>
      <c r="M27" s="314"/>
      <c r="N27" s="314"/>
      <c r="O27" s="326"/>
      <c r="P27" s="330" t="s">
        <v>47</v>
      </c>
      <c r="Q27" s="339"/>
      <c r="R27" s="348"/>
      <c r="S27" s="358"/>
      <c r="T27" s="368"/>
      <c r="U27" s="368"/>
      <c r="V27" s="368"/>
      <c r="W27" s="368"/>
      <c r="X27" s="368"/>
      <c r="Y27" s="381"/>
      <c r="Z27" s="358"/>
      <c r="AA27" s="368"/>
      <c r="AB27" s="368"/>
      <c r="AC27" s="368"/>
      <c r="AD27" s="368"/>
      <c r="AE27" s="368"/>
      <c r="AF27" s="381"/>
      <c r="AG27" s="358"/>
      <c r="AH27" s="368"/>
      <c r="AI27" s="368"/>
      <c r="AJ27" s="368"/>
      <c r="AK27" s="368"/>
      <c r="AL27" s="368"/>
      <c r="AM27" s="381"/>
      <c r="AN27" s="358"/>
      <c r="AO27" s="368"/>
      <c r="AP27" s="368"/>
      <c r="AQ27" s="368"/>
      <c r="AR27" s="368"/>
      <c r="AS27" s="368"/>
      <c r="AT27" s="381"/>
      <c r="AU27" s="358"/>
      <c r="AV27" s="368"/>
      <c r="AW27" s="381"/>
      <c r="AX27" s="410">
        <f>IF($BC$3="計画",SUM(S28:AT28),IF($BC$3="実績",SUM(S28:AW28),""))</f>
        <v>0</v>
      </c>
      <c r="AY27" s="417"/>
      <c r="AZ27" s="420">
        <f>IF($BC$3="計画",AX27/4,IF($BC$3="実績",AX27/($AL$10/7),""))</f>
        <v>0</v>
      </c>
      <c r="BA27" s="423"/>
      <c r="BB27" s="430"/>
      <c r="BC27" s="439"/>
      <c r="BD27" s="439"/>
      <c r="BE27" s="439"/>
      <c r="BF27" s="439"/>
      <c r="BG27" s="447"/>
    </row>
    <row r="28" spans="2:59" ht="20.25" customHeight="1">
      <c r="B28" s="243"/>
      <c r="C28" s="254"/>
      <c r="D28" s="266"/>
      <c r="E28" s="282"/>
      <c r="F28" s="266"/>
      <c r="G28" s="290"/>
      <c r="H28" s="291"/>
      <c r="I28" s="291"/>
      <c r="J28" s="291"/>
      <c r="K28" s="303"/>
      <c r="L28" s="310"/>
      <c r="M28" s="314"/>
      <c r="N28" s="314"/>
      <c r="O28" s="326"/>
      <c r="P28" s="329" t="s">
        <v>81</v>
      </c>
      <c r="Q28" s="338"/>
      <c r="R28" s="347"/>
      <c r="S28" s="357" t="str">
        <f>IF(S27="","",VLOOKUP(S27,'シフト記号表（勤務時間帯）'!$C$4:$K$35,9,FALSE))</f>
        <v/>
      </c>
      <c r="T28" s="367" t="str">
        <f>IF(T27="","",VLOOKUP(T27,'シフト記号表（勤務時間帯）'!$C$4:$K$35,9,FALSE))</f>
        <v/>
      </c>
      <c r="U28" s="367" t="str">
        <f>IF(U27="","",VLOOKUP(U27,'シフト記号表（勤務時間帯）'!$C$4:$K$35,9,FALSE))</f>
        <v/>
      </c>
      <c r="V28" s="367" t="str">
        <f>IF(V27="","",VLOOKUP(V27,'シフト記号表（勤務時間帯）'!$C$4:$K$35,9,FALSE))</f>
        <v/>
      </c>
      <c r="W28" s="367" t="str">
        <f>IF(W27="","",VLOOKUP(W27,'シフト記号表（勤務時間帯）'!$C$4:$K$35,9,FALSE))</f>
        <v/>
      </c>
      <c r="X28" s="367" t="str">
        <f>IF(X27="","",VLOOKUP(X27,'シフト記号表（勤務時間帯）'!$C$4:$K$35,9,FALSE))</f>
        <v/>
      </c>
      <c r="Y28" s="380" t="str">
        <f>IF(Y27="","",VLOOKUP(Y27,'シフト記号表（勤務時間帯）'!$C$4:$K$35,9,FALSE))</f>
        <v/>
      </c>
      <c r="Z28" s="357" t="str">
        <f>IF(Z27="","",VLOOKUP(Z27,'シフト記号表（勤務時間帯）'!$C$4:$K$35,9,FALSE))</f>
        <v/>
      </c>
      <c r="AA28" s="367" t="str">
        <f>IF(AA27="","",VLOOKUP(AA27,'シフト記号表（勤務時間帯）'!$C$4:$K$35,9,FALSE))</f>
        <v/>
      </c>
      <c r="AB28" s="367" t="str">
        <f>IF(AB27="","",VLOOKUP(AB27,'シフト記号表（勤務時間帯）'!$C$4:$K$35,9,FALSE))</f>
        <v/>
      </c>
      <c r="AC28" s="367" t="str">
        <f>IF(AC27="","",VLOOKUP(AC27,'シフト記号表（勤務時間帯）'!$C$4:$K$35,9,FALSE))</f>
        <v/>
      </c>
      <c r="AD28" s="367" t="str">
        <f>IF(AD27="","",VLOOKUP(AD27,'シフト記号表（勤務時間帯）'!$C$4:$K$35,9,FALSE))</f>
        <v/>
      </c>
      <c r="AE28" s="367" t="str">
        <f>IF(AE27="","",VLOOKUP(AE27,'シフト記号表（勤務時間帯）'!$C$4:$K$35,9,FALSE))</f>
        <v/>
      </c>
      <c r="AF28" s="380" t="str">
        <f>IF(AF27="","",VLOOKUP(AF27,'シフト記号表（勤務時間帯）'!$C$4:$K$35,9,FALSE))</f>
        <v/>
      </c>
      <c r="AG28" s="357" t="str">
        <f>IF(AG27="","",VLOOKUP(AG27,'シフト記号表（勤務時間帯）'!$C$4:$K$35,9,FALSE))</f>
        <v/>
      </c>
      <c r="AH28" s="367" t="str">
        <f>IF(AH27="","",VLOOKUP(AH27,'シフト記号表（勤務時間帯）'!$C$4:$K$35,9,FALSE))</f>
        <v/>
      </c>
      <c r="AI28" s="367" t="str">
        <f>IF(AI27="","",VLOOKUP(AI27,'シフト記号表（勤務時間帯）'!$C$4:$K$35,9,FALSE))</f>
        <v/>
      </c>
      <c r="AJ28" s="367" t="str">
        <f>IF(AJ27="","",VLOOKUP(AJ27,'シフト記号表（勤務時間帯）'!$C$4:$K$35,9,FALSE))</f>
        <v/>
      </c>
      <c r="AK28" s="367" t="str">
        <f>IF(AK27="","",VLOOKUP(AK27,'シフト記号表（勤務時間帯）'!$C$4:$K$35,9,FALSE))</f>
        <v/>
      </c>
      <c r="AL28" s="367" t="str">
        <f>IF(AL27="","",VLOOKUP(AL27,'シフト記号表（勤務時間帯）'!$C$4:$K$35,9,FALSE))</f>
        <v/>
      </c>
      <c r="AM28" s="380" t="str">
        <f>IF(AM27="","",VLOOKUP(AM27,'シフト記号表（勤務時間帯）'!$C$4:$K$35,9,FALSE))</f>
        <v/>
      </c>
      <c r="AN28" s="357" t="str">
        <f>IF(AN27="","",VLOOKUP(AN27,'シフト記号表（勤務時間帯）'!$C$4:$K$35,9,FALSE))</f>
        <v/>
      </c>
      <c r="AO28" s="367" t="str">
        <f>IF(AO27="","",VLOOKUP(AO27,'シフト記号表（勤務時間帯）'!$C$4:$K$35,9,FALSE))</f>
        <v/>
      </c>
      <c r="AP28" s="367" t="str">
        <f>IF(AP27="","",VLOOKUP(AP27,'シフト記号表（勤務時間帯）'!$C$4:$K$35,9,FALSE))</f>
        <v/>
      </c>
      <c r="AQ28" s="367" t="str">
        <f>IF(AQ27="","",VLOOKUP(AQ27,'シフト記号表（勤務時間帯）'!$C$4:$K$35,9,FALSE))</f>
        <v/>
      </c>
      <c r="AR28" s="367" t="str">
        <f>IF(AR27="","",VLOOKUP(AR27,'シフト記号表（勤務時間帯）'!$C$4:$K$35,9,FALSE))</f>
        <v/>
      </c>
      <c r="AS28" s="367" t="str">
        <f>IF(AS27="","",VLOOKUP(AS27,'シフト記号表（勤務時間帯）'!$C$4:$K$35,9,FALSE))</f>
        <v/>
      </c>
      <c r="AT28" s="380" t="str">
        <f>IF(AT27="","",VLOOKUP(AT27,'シフト記号表（勤務時間帯）'!$C$4:$K$35,9,FALSE))</f>
        <v/>
      </c>
      <c r="AU28" s="357" t="str">
        <f>IF(AU27="","",VLOOKUP(AU27,'シフト記号表（勤務時間帯）'!$C$4:$K$35,9,FALSE))</f>
        <v/>
      </c>
      <c r="AV28" s="367" t="str">
        <f>IF(AV27="","",VLOOKUP(AV27,'シフト記号表（勤務時間帯）'!$C$4:$K$35,9,FALSE))</f>
        <v/>
      </c>
      <c r="AW28" s="380" t="str">
        <f>IF(AW27="","",VLOOKUP(AW27,'シフト記号表（勤務時間帯）'!$C$4:$K$35,9,FALSE))</f>
        <v/>
      </c>
      <c r="AX28" s="410"/>
      <c r="AY28" s="417"/>
      <c r="AZ28" s="420"/>
      <c r="BA28" s="423"/>
      <c r="BB28" s="429"/>
      <c r="BC28" s="438"/>
      <c r="BD28" s="438"/>
      <c r="BE28" s="438"/>
      <c r="BF28" s="438"/>
      <c r="BG28" s="446"/>
    </row>
    <row r="29" spans="2:59" ht="20.25" customHeight="1">
      <c r="B29" s="243">
        <f>B27+1</f>
        <v>7</v>
      </c>
      <c r="C29" s="255"/>
      <c r="D29" s="266"/>
      <c r="E29" s="281"/>
      <c r="F29" s="266"/>
      <c r="G29" s="289"/>
      <c r="H29" s="291"/>
      <c r="I29" s="291"/>
      <c r="J29" s="291"/>
      <c r="K29" s="303"/>
      <c r="L29" s="310"/>
      <c r="M29" s="314"/>
      <c r="N29" s="314"/>
      <c r="O29" s="326"/>
      <c r="P29" s="330" t="s">
        <v>47</v>
      </c>
      <c r="Q29" s="339"/>
      <c r="R29" s="348"/>
      <c r="S29" s="358"/>
      <c r="T29" s="368"/>
      <c r="U29" s="368"/>
      <c r="V29" s="368"/>
      <c r="W29" s="368"/>
      <c r="X29" s="368"/>
      <c r="Y29" s="381"/>
      <c r="Z29" s="358"/>
      <c r="AA29" s="368"/>
      <c r="AB29" s="368"/>
      <c r="AC29" s="368"/>
      <c r="AD29" s="368"/>
      <c r="AE29" s="368"/>
      <c r="AF29" s="381"/>
      <c r="AG29" s="358"/>
      <c r="AH29" s="368"/>
      <c r="AI29" s="368"/>
      <c r="AJ29" s="368"/>
      <c r="AK29" s="368"/>
      <c r="AL29" s="368"/>
      <c r="AM29" s="381"/>
      <c r="AN29" s="358"/>
      <c r="AO29" s="368"/>
      <c r="AP29" s="368"/>
      <c r="AQ29" s="368"/>
      <c r="AR29" s="368"/>
      <c r="AS29" s="368"/>
      <c r="AT29" s="381"/>
      <c r="AU29" s="358"/>
      <c r="AV29" s="368"/>
      <c r="AW29" s="381"/>
      <c r="AX29" s="410">
        <f>IF($BC$3="計画",SUM(S30:AT30),IF($BC$3="実績",SUM(S30:AW30),""))</f>
        <v>0</v>
      </c>
      <c r="AY29" s="417"/>
      <c r="AZ29" s="420">
        <f>IF($BC$3="計画",AX29/4,IF($BC$3="実績",AX29/($AL$10/7),""))</f>
        <v>0</v>
      </c>
      <c r="BA29" s="423"/>
      <c r="BB29" s="430"/>
      <c r="BC29" s="439"/>
      <c r="BD29" s="439"/>
      <c r="BE29" s="439"/>
      <c r="BF29" s="439"/>
      <c r="BG29" s="447"/>
    </row>
    <row r="30" spans="2:59" ht="20.25" customHeight="1">
      <c r="B30" s="243"/>
      <c r="C30" s="254"/>
      <c r="D30" s="266"/>
      <c r="E30" s="282"/>
      <c r="F30" s="266"/>
      <c r="G30" s="290"/>
      <c r="H30" s="291"/>
      <c r="I30" s="291"/>
      <c r="J30" s="291"/>
      <c r="K30" s="303"/>
      <c r="L30" s="310"/>
      <c r="M30" s="314"/>
      <c r="N30" s="314"/>
      <c r="O30" s="326"/>
      <c r="P30" s="329" t="s">
        <v>81</v>
      </c>
      <c r="Q30" s="338"/>
      <c r="R30" s="347"/>
      <c r="S30" s="357" t="str">
        <f>IF(S29="","",VLOOKUP(S29,'シフト記号表（勤務時間帯）'!$C$4:$K$35,9,FALSE))</f>
        <v/>
      </c>
      <c r="T30" s="367" t="str">
        <f>IF(T29="","",VLOOKUP(T29,'シフト記号表（勤務時間帯）'!$C$4:$K$35,9,FALSE))</f>
        <v/>
      </c>
      <c r="U30" s="367" t="str">
        <f>IF(U29="","",VLOOKUP(U29,'シフト記号表（勤務時間帯）'!$C$4:$K$35,9,FALSE))</f>
        <v/>
      </c>
      <c r="V30" s="367" t="str">
        <f>IF(V29="","",VLOOKUP(V29,'シフト記号表（勤務時間帯）'!$C$4:$K$35,9,FALSE))</f>
        <v/>
      </c>
      <c r="W30" s="367" t="str">
        <f>IF(W29="","",VLOOKUP(W29,'シフト記号表（勤務時間帯）'!$C$4:$K$35,9,FALSE))</f>
        <v/>
      </c>
      <c r="X30" s="367" t="str">
        <f>IF(X29="","",VLOOKUP(X29,'シフト記号表（勤務時間帯）'!$C$4:$K$35,9,FALSE))</f>
        <v/>
      </c>
      <c r="Y30" s="380" t="str">
        <f>IF(Y29="","",VLOOKUP(Y29,'シフト記号表（勤務時間帯）'!$C$4:$K$35,9,FALSE))</f>
        <v/>
      </c>
      <c r="Z30" s="357" t="str">
        <f>IF(Z29="","",VLOOKUP(Z29,'シフト記号表（勤務時間帯）'!$C$4:$K$35,9,FALSE))</f>
        <v/>
      </c>
      <c r="AA30" s="367" t="str">
        <f>IF(AA29="","",VLOOKUP(AA29,'シフト記号表（勤務時間帯）'!$C$4:$K$35,9,FALSE))</f>
        <v/>
      </c>
      <c r="AB30" s="367" t="str">
        <f>IF(AB29="","",VLOOKUP(AB29,'シフト記号表（勤務時間帯）'!$C$4:$K$35,9,FALSE))</f>
        <v/>
      </c>
      <c r="AC30" s="367" t="str">
        <f>IF(AC29="","",VLOOKUP(AC29,'シフト記号表（勤務時間帯）'!$C$4:$K$35,9,FALSE))</f>
        <v/>
      </c>
      <c r="AD30" s="367" t="str">
        <f>IF(AD29="","",VLOOKUP(AD29,'シフト記号表（勤務時間帯）'!$C$4:$K$35,9,FALSE))</f>
        <v/>
      </c>
      <c r="AE30" s="367" t="str">
        <f>IF(AE29="","",VLOOKUP(AE29,'シフト記号表（勤務時間帯）'!$C$4:$K$35,9,FALSE))</f>
        <v/>
      </c>
      <c r="AF30" s="380" t="str">
        <f>IF(AF29="","",VLOOKUP(AF29,'シフト記号表（勤務時間帯）'!$C$4:$K$35,9,FALSE))</f>
        <v/>
      </c>
      <c r="AG30" s="357" t="str">
        <f>IF(AG29="","",VLOOKUP(AG29,'シフト記号表（勤務時間帯）'!$C$4:$K$35,9,FALSE))</f>
        <v/>
      </c>
      <c r="AH30" s="367" t="str">
        <f>IF(AH29="","",VLOOKUP(AH29,'シフト記号表（勤務時間帯）'!$C$4:$K$35,9,FALSE))</f>
        <v/>
      </c>
      <c r="AI30" s="367" t="str">
        <f>IF(AI29="","",VLOOKUP(AI29,'シフト記号表（勤務時間帯）'!$C$4:$K$35,9,FALSE))</f>
        <v/>
      </c>
      <c r="AJ30" s="367" t="str">
        <f>IF(AJ29="","",VLOOKUP(AJ29,'シフト記号表（勤務時間帯）'!$C$4:$K$35,9,FALSE))</f>
        <v/>
      </c>
      <c r="AK30" s="367" t="str">
        <f>IF(AK29="","",VLOOKUP(AK29,'シフト記号表（勤務時間帯）'!$C$4:$K$35,9,FALSE))</f>
        <v/>
      </c>
      <c r="AL30" s="367" t="str">
        <f>IF(AL29="","",VLOOKUP(AL29,'シフト記号表（勤務時間帯）'!$C$4:$K$35,9,FALSE))</f>
        <v/>
      </c>
      <c r="AM30" s="380" t="str">
        <f>IF(AM29="","",VLOOKUP(AM29,'シフト記号表（勤務時間帯）'!$C$4:$K$35,9,FALSE))</f>
        <v/>
      </c>
      <c r="AN30" s="357" t="str">
        <f>IF(AN29="","",VLOOKUP(AN29,'シフト記号表（勤務時間帯）'!$C$4:$K$35,9,FALSE))</f>
        <v/>
      </c>
      <c r="AO30" s="367" t="str">
        <f>IF(AO29="","",VLOOKUP(AO29,'シフト記号表（勤務時間帯）'!$C$4:$K$35,9,FALSE))</f>
        <v/>
      </c>
      <c r="AP30" s="367" t="str">
        <f>IF(AP29="","",VLOOKUP(AP29,'シフト記号表（勤務時間帯）'!$C$4:$K$35,9,FALSE))</f>
        <v/>
      </c>
      <c r="AQ30" s="367" t="str">
        <f>IF(AQ29="","",VLOOKUP(AQ29,'シフト記号表（勤務時間帯）'!$C$4:$K$35,9,FALSE))</f>
        <v/>
      </c>
      <c r="AR30" s="367" t="str">
        <f>IF(AR29="","",VLOOKUP(AR29,'シフト記号表（勤務時間帯）'!$C$4:$K$35,9,FALSE))</f>
        <v/>
      </c>
      <c r="AS30" s="367" t="str">
        <f>IF(AS29="","",VLOOKUP(AS29,'シフト記号表（勤務時間帯）'!$C$4:$K$35,9,FALSE))</f>
        <v/>
      </c>
      <c r="AT30" s="380" t="str">
        <f>IF(AT29="","",VLOOKUP(AT29,'シフト記号表（勤務時間帯）'!$C$4:$K$35,9,FALSE))</f>
        <v/>
      </c>
      <c r="AU30" s="357" t="str">
        <f>IF(AU29="","",VLOOKUP(AU29,'シフト記号表（勤務時間帯）'!$C$4:$K$35,9,FALSE))</f>
        <v/>
      </c>
      <c r="AV30" s="367" t="str">
        <f>IF(AV29="","",VLOOKUP(AV29,'シフト記号表（勤務時間帯）'!$C$4:$K$35,9,FALSE))</f>
        <v/>
      </c>
      <c r="AW30" s="380" t="str">
        <f>IF(AW29="","",VLOOKUP(AW29,'シフト記号表（勤務時間帯）'!$C$4:$K$35,9,FALSE))</f>
        <v/>
      </c>
      <c r="AX30" s="410"/>
      <c r="AY30" s="417"/>
      <c r="AZ30" s="420"/>
      <c r="BA30" s="423"/>
      <c r="BB30" s="429"/>
      <c r="BC30" s="438"/>
      <c r="BD30" s="438"/>
      <c r="BE30" s="438"/>
      <c r="BF30" s="438"/>
      <c r="BG30" s="446"/>
    </row>
    <row r="31" spans="2:59" ht="20.25" customHeight="1">
      <c r="B31" s="243">
        <f>B29+1</f>
        <v>8</v>
      </c>
      <c r="C31" s="255"/>
      <c r="D31" s="266"/>
      <c r="E31" s="281"/>
      <c r="F31" s="266"/>
      <c r="G31" s="289"/>
      <c r="H31" s="291"/>
      <c r="I31" s="291"/>
      <c r="J31" s="291"/>
      <c r="K31" s="303"/>
      <c r="L31" s="310"/>
      <c r="M31" s="314"/>
      <c r="N31" s="314"/>
      <c r="O31" s="326"/>
      <c r="P31" s="330" t="s">
        <v>47</v>
      </c>
      <c r="Q31" s="339"/>
      <c r="R31" s="348"/>
      <c r="S31" s="358"/>
      <c r="T31" s="368"/>
      <c r="U31" s="368"/>
      <c r="V31" s="368"/>
      <c r="W31" s="368"/>
      <c r="X31" s="368"/>
      <c r="Y31" s="381"/>
      <c r="Z31" s="358"/>
      <c r="AA31" s="368"/>
      <c r="AB31" s="368"/>
      <c r="AC31" s="368"/>
      <c r="AD31" s="368"/>
      <c r="AE31" s="368"/>
      <c r="AF31" s="381"/>
      <c r="AG31" s="358"/>
      <c r="AH31" s="368"/>
      <c r="AI31" s="368"/>
      <c r="AJ31" s="368"/>
      <c r="AK31" s="368"/>
      <c r="AL31" s="368"/>
      <c r="AM31" s="381"/>
      <c r="AN31" s="358"/>
      <c r="AO31" s="368"/>
      <c r="AP31" s="368"/>
      <c r="AQ31" s="368"/>
      <c r="AR31" s="368"/>
      <c r="AS31" s="368"/>
      <c r="AT31" s="381"/>
      <c r="AU31" s="358"/>
      <c r="AV31" s="368"/>
      <c r="AW31" s="381"/>
      <c r="AX31" s="410">
        <f>IF($BC$3="計画",SUM(S32:AT32),IF($BC$3="実績",SUM(S32:AW32),""))</f>
        <v>0</v>
      </c>
      <c r="AY31" s="417"/>
      <c r="AZ31" s="420">
        <f>IF($BC$3="計画",AX31/4,IF($BC$3="実績",AX31/($AL$10/7),""))</f>
        <v>0</v>
      </c>
      <c r="BA31" s="423"/>
      <c r="BB31" s="430"/>
      <c r="BC31" s="439"/>
      <c r="BD31" s="439"/>
      <c r="BE31" s="439"/>
      <c r="BF31" s="439"/>
      <c r="BG31" s="447"/>
    </row>
    <row r="32" spans="2:59" ht="20.25" customHeight="1">
      <c r="B32" s="243"/>
      <c r="C32" s="254"/>
      <c r="D32" s="266"/>
      <c r="E32" s="282"/>
      <c r="F32" s="266"/>
      <c r="G32" s="290"/>
      <c r="H32" s="291"/>
      <c r="I32" s="291"/>
      <c r="J32" s="291"/>
      <c r="K32" s="303"/>
      <c r="L32" s="310"/>
      <c r="M32" s="314"/>
      <c r="N32" s="314"/>
      <c r="O32" s="326"/>
      <c r="P32" s="329" t="s">
        <v>81</v>
      </c>
      <c r="Q32" s="338"/>
      <c r="R32" s="347"/>
      <c r="S32" s="357" t="str">
        <f>IF(S31="","",VLOOKUP(S31,'シフト記号表（勤務時間帯）'!$C$4:$K$35,9,FALSE))</f>
        <v/>
      </c>
      <c r="T32" s="367" t="str">
        <f>IF(T31="","",VLOOKUP(T31,'シフト記号表（勤務時間帯）'!$C$4:$K$35,9,FALSE))</f>
        <v/>
      </c>
      <c r="U32" s="367" t="str">
        <f>IF(U31="","",VLOOKUP(U31,'シフト記号表（勤務時間帯）'!$C$4:$K$35,9,FALSE))</f>
        <v/>
      </c>
      <c r="V32" s="367" t="str">
        <f>IF(V31="","",VLOOKUP(V31,'シフト記号表（勤務時間帯）'!$C$4:$K$35,9,FALSE))</f>
        <v/>
      </c>
      <c r="W32" s="367" t="str">
        <f>IF(W31="","",VLOOKUP(W31,'シフト記号表（勤務時間帯）'!$C$4:$K$35,9,FALSE))</f>
        <v/>
      </c>
      <c r="X32" s="367" t="str">
        <f>IF(X31="","",VLOOKUP(X31,'シフト記号表（勤務時間帯）'!$C$4:$K$35,9,FALSE))</f>
        <v/>
      </c>
      <c r="Y32" s="380" t="str">
        <f>IF(Y31="","",VLOOKUP(Y31,'シフト記号表（勤務時間帯）'!$C$4:$K$35,9,FALSE))</f>
        <v/>
      </c>
      <c r="Z32" s="357" t="str">
        <f>IF(Z31="","",VLOOKUP(Z31,'シフト記号表（勤務時間帯）'!$C$4:$K$35,9,FALSE))</f>
        <v/>
      </c>
      <c r="AA32" s="367" t="str">
        <f>IF(AA31="","",VLOOKUP(AA31,'シフト記号表（勤務時間帯）'!$C$4:$K$35,9,FALSE))</f>
        <v/>
      </c>
      <c r="AB32" s="367" t="str">
        <f>IF(AB31="","",VLOOKUP(AB31,'シフト記号表（勤務時間帯）'!$C$4:$K$35,9,FALSE))</f>
        <v/>
      </c>
      <c r="AC32" s="367" t="str">
        <f>IF(AC31="","",VLOOKUP(AC31,'シフト記号表（勤務時間帯）'!$C$4:$K$35,9,FALSE))</f>
        <v/>
      </c>
      <c r="AD32" s="367" t="str">
        <f>IF(AD31="","",VLOOKUP(AD31,'シフト記号表（勤務時間帯）'!$C$4:$K$35,9,FALSE))</f>
        <v/>
      </c>
      <c r="AE32" s="367" t="str">
        <f>IF(AE31="","",VLOOKUP(AE31,'シフト記号表（勤務時間帯）'!$C$4:$K$35,9,FALSE))</f>
        <v/>
      </c>
      <c r="AF32" s="380" t="str">
        <f>IF(AF31="","",VLOOKUP(AF31,'シフト記号表（勤務時間帯）'!$C$4:$K$35,9,FALSE))</f>
        <v/>
      </c>
      <c r="AG32" s="357" t="str">
        <f>IF(AG31="","",VLOOKUP(AG31,'シフト記号表（勤務時間帯）'!$C$4:$K$35,9,FALSE))</f>
        <v/>
      </c>
      <c r="AH32" s="367" t="str">
        <f>IF(AH31="","",VLOOKUP(AH31,'シフト記号表（勤務時間帯）'!$C$4:$K$35,9,FALSE))</f>
        <v/>
      </c>
      <c r="AI32" s="367" t="str">
        <f>IF(AI31="","",VLOOKUP(AI31,'シフト記号表（勤務時間帯）'!$C$4:$K$35,9,FALSE))</f>
        <v/>
      </c>
      <c r="AJ32" s="367" t="str">
        <f>IF(AJ31="","",VLOOKUP(AJ31,'シフト記号表（勤務時間帯）'!$C$4:$K$35,9,FALSE))</f>
        <v/>
      </c>
      <c r="AK32" s="367" t="str">
        <f>IF(AK31="","",VLOOKUP(AK31,'シフト記号表（勤務時間帯）'!$C$4:$K$35,9,FALSE))</f>
        <v/>
      </c>
      <c r="AL32" s="367" t="str">
        <f>IF(AL31="","",VLOOKUP(AL31,'シフト記号表（勤務時間帯）'!$C$4:$K$35,9,FALSE))</f>
        <v/>
      </c>
      <c r="AM32" s="380" t="str">
        <f>IF(AM31="","",VLOOKUP(AM31,'シフト記号表（勤務時間帯）'!$C$4:$K$35,9,FALSE))</f>
        <v/>
      </c>
      <c r="AN32" s="357" t="str">
        <f>IF(AN31="","",VLOOKUP(AN31,'シフト記号表（勤務時間帯）'!$C$4:$K$35,9,FALSE))</f>
        <v/>
      </c>
      <c r="AO32" s="367" t="str">
        <f>IF(AO31="","",VLOOKUP(AO31,'シフト記号表（勤務時間帯）'!$C$4:$K$35,9,FALSE))</f>
        <v/>
      </c>
      <c r="AP32" s="367" t="str">
        <f>IF(AP31="","",VLOOKUP(AP31,'シフト記号表（勤務時間帯）'!$C$4:$K$35,9,FALSE))</f>
        <v/>
      </c>
      <c r="AQ32" s="367" t="str">
        <f>IF(AQ31="","",VLOOKUP(AQ31,'シフト記号表（勤務時間帯）'!$C$4:$K$35,9,FALSE))</f>
        <v/>
      </c>
      <c r="AR32" s="367" t="str">
        <f>IF(AR31="","",VLOOKUP(AR31,'シフト記号表（勤務時間帯）'!$C$4:$K$35,9,FALSE))</f>
        <v/>
      </c>
      <c r="AS32" s="367" t="str">
        <f>IF(AS31="","",VLOOKUP(AS31,'シフト記号表（勤務時間帯）'!$C$4:$K$35,9,FALSE))</f>
        <v/>
      </c>
      <c r="AT32" s="380" t="str">
        <f>IF(AT31="","",VLOOKUP(AT31,'シフト記号表（勤務時間帯）'!$C$4:$K$35,9,FALSE))</f>
        <v/>
      </c>
      <c r="AU32" s="357" t="str">
        <f>IF(AU31="","",VLOOKUP(AU31,'シフト記号表（勤務時間帯）'!$C$4:$K$35,9,FALSE))</f>
        <v/>
      </c>
      <c r="AV32" s="367" t="str">
        <f>IF(AV31="","",VLOOKUP(AV31,'シフト記号表（勤務時間帯）'!$C$4:$K$35,9,FALSE))</f>
        <v/>
      </c>
      <c r="AW32" s="380" t="str">
        <f>IF(AW31="","",VLOOKUP(AW31,'シフト記号表（勤務時間帯）'!$C$4:$K$35,9,FALSE))</f>
        <v/>
      </c>
      <c r="AX32" s="410"/>
      <c r="AY32" s="417"/>
      <c r="AZ32" s="420"/>
      <c r="BA32" s="423"/>
      <c r="BB32" s="429"/>
      <c r="BC32" s="438"/>
      <c r="BD32" s="438"/>
      <c r="BE32" s="438"/>
      <c r="BF32" s="438"/>
      <c r="BG32" s="446"/>
    </row>
    <row r="33" spans="2:59" ht="20.25" customHeight="1">
      <c r="B33" s="243">
        <f>B31+1</f>
        <v>9</v>
      </c>
      <c r="C33" s="255"/>
      <c r="D33" s="266"/>
      <c r="E33" s="281"/>
      <c r="F33" s="266"/>
      <c r="G33" s="289"/>
      <c r="H33" s="291"/>
      <c r="I33" s="291"/>
      <c r="J33" s="291"/>
      <c r="K33" s="303"/>
      <c r="L33" s="310"/>
      <c r="M33" s="314"/>
      <c r="N33" s="314"/>
      <c r="O33" s="326"/>
      <c r="P33" s="330" t="s">
        <v>47</v>
      </c>
      <c r="Q33" s="339"/>
      <c r="R33" s="348"/>
      <c r="S33" s="358"/>
      <c r="T33" s="368"/>
      <c r="U33" s="368"/>
      <c r="V33" s="368"/>
      <c r="W33" s="368"/>
      <c r="X33" s="368"/>
      <c r="Y33" s="381"/>
      <c r="Z33" s="358"/>
      <c r="AA33" s="368"/>
      <c r="AB33" s="368"/>
      <c r="AC33" s="368"/>
      <c r="AD33" s="368"/>
      <c r="AE33" s="368"/>
      <c r="AF33" s="381"/>
      <c r="AG33" s="358"/>
      <c r="AH33" s="368"/>
      <c r="AI33" s="368"/>
      <c r="AJ33" s="368"/>
      <c r="AK33" s="368"/>
      <c r="AL33" s="368"/>
      <c r="AM33" s="381"/>
      <c r="AN33" s="358"/>
      <c r="AO33" s="368"/>
      <c r="AP33" s="368"/>
      <c r="AQ33" s="368"/>
      <c r="AR33" s="368"/>
      <c r="AS33" s="368"/>
      <c r="AT33" s="381"/>
      <c r="AU33" s="358"/>
      <c r="AV33" s="368"/>
      <c r="AW33" s="381"/>
      <c r="AX33" s="410">
        <f>IF($BC$3="計画",SUM(S34:AT34),IF($BC$3="実績",SUM(S34:AW34),""))</f>
        <v>0</v>
      </c>
      <c r="AY33" s="417"/>
      <c r="AZ33" s="420">
        <f>IF($BC$3="計画",AX33/4,IF($BC$3="実績",AX33/($AL$10/7),""))</f>
        <v>0</v>
      </c>
      <c r="BA33" s="423"/>
      <c r="BB33" s="431"/>
      <c r="BC33" s="440"/>
      <c r="BD33" s="440"/>
      <c r="BE33" s="440"/>
      <c r="BF33" s="440"/>
      <c r="BG33" s="448"/>
    </row>
    <row r="34" spans="2:59" ht="20.25" customHeight="1">
      <c r="B34" s="243"/>
      <c r="C34" s="254"/>
      <c r="D34" s="266"/>
      <c r="E34" s="282"/>
      <c r="F34" s="266"/>
      <c r="G34" s="290"/>
      <c r="H34" s="291"/>
      <c r="I34" s="291"/>
      <c r="J34" s="291"/>
      <c r="K34" s="303"/>
      <c r="L34" s="310"/>
      <c r="M34" s="314"/>
      <c r="N34" s="314"/>
      <c r="O34" s="326"/>
      <c r="P34" s="329" t="s">
        <v>81</v>
      </c>
      <c r="Q34" s="338"/>
      <c r="R34" s="347"/>
      <c r="S34" s="357" t="str">
        <f>IF(S33="","",VLOOKUP(S33,'シフト記号表（勤務時間帯）'!$C$4:$K$35,9,FALSE))</f>
        <v/>
      </c>
      <c r="T34" s="367" t="str">
        <f>IF(T33="","",VLOOKUP(T33,'シフト記号表（勤務時間帯）'!$C$4:$K$35,9,FALSE))</f>
        <v/>
      </c>
      <c r="U34" s="367" t="str">
        <f>IF(U33="","",VLOOKUP(U33,'シフト記号表（勤務時間帯）'!$C$4:$K$35,9,FALSE))</f>
        <v/>
      </c>
      <c r="V34" s="367" t="str">
        <f>IF(V33="","",VLOOKUP(V33,'シフト記号表（勤務時間帯）'!$C$4:$K$35,9,FALSE))</f>
        <v/>
      </c>
      <c r="W34" s="367" t="str">
        <f>IF(W33="","",VLOOKUP(W33,'シフト記号表（勤務時間帯）'!$C$4:$K$35,9,FALSE))</f>
        <v/>
      </c>
      <c r="X34" s="367" t="str">
        <f>IF(X33="","",VLOOKUP(X33,'シフト記号表（勤務時間帯）'!$C$4:$K$35,9,FALSE))</f>
        <v/>
      </c>
      <c r="Y34" s="380" t="str">
        <f>IF(Y33="","",VLOOKUP(Y33,'シフト記号表（勤務時間帯）'!$C$4:$K$35,9,FALSE))</f>
        <v/>
      </c>
      <c r="Z34" s="357" t="str">
        <f>IF(Z33="","",VLOOKUP(Z33,'シフト記号表（勤務時間帯）'!$C$4:$K$35,9,FALSE))</f>
        <v/>
      </c>
      <c r="AA34" s="367" t="str">
        <f>IF(AA33="","",VLOOKUP(AA33,'シフト記号表（勤務時間帯）'!$C$4:$K$35,9,FALSE))</f>
        <v/>
      </c>
      <c r="AB34" s="367" t="str">
        <f>IF(AB33="","",VLOOKUP(AB33,'シフト記号表（勤務時間帯）'!$C$4:$K$35,9,FALSE))</f>
        <v/>
      </c>
      <c r="AC34" s="367" t="str">
        <f>IF(AC33="","",VLOOKUP(AC33,'シフト記号表（勤務時間帯）'!$C$4:$K$35,9,FALSE))</f>
        <v/>
      </c>
      <c r="AD34" s="367" t="str">
        <f>IF(AD33="","",VLOOKUP(AD33,'シフト記号表（勤務時間帯）'!$C$4:$K$35,9,FALSE))</f>
        <v/>
      </c>
      <c r="AE34" s="367" t="str">
        <f>IF(AE33="","",VLOOKUP(AE33,'シフト記号表（勤務時間帯）'!$C$4:$K$35,9,FALSE))</f>
        <v/>
      </c>
      <c r="AF34" s="380" t="str">
        <f>IF(AF33="","",VLOOKUP(AF33,'シフト記号表（勤務時間帯）'!$C$4:$K$35,9,FALSE))</f>
        <v/>
      </c>
      <c r="AG34" s="357" t="str">
        <f>IF(AG33="","",VLOOKUP(AG33,'シフト記号表（勤務時間帯）'!$C$4:$K$35,9,FALSE))</f>
        <v/>
      </c>
      <c r="AH34" s="367" t="str">
        <f>IF(AH33="","",VLOOKUP(AH33,'シフト記号表（勤務時間帯）'!$C$4:$K$35,9,FALSE))</f>
        <v/>
      </c>
      <c r="AI34" s="367" t="str">
        <f>IF(AI33="","",VLOOKUP(AI33,'シフト記号表（勤務時間帯）'!$C$4:$K$35,9,FALSE))</f>
        <v/>
      </c>
      <c r="AJ34" s="367" t="str">
        <f>IF(AJ33="","",VLOOKUP(AJ33,'シフト記号表（勤務時間帯）'!$C$4:$K$35,9,FALSE))</f>
        <v/>
      </c>
      <c r="AK34" s="367" t="str">
        <f>IF(AK33="","",VLOOKUP(AK33,'シフト記号表（勤務時間帯）'!$C$4:$K$35,9,FALSE))</f>
        <v/>
      </c>
      <c r="AL34" s="367" t="str">
        <f>IF(AL33="","",VLOOKUP(AL33,'シフト記号表（勤務時間帯）'!$C$4:$K$35,9,FALSE))</f>
        <v/>
      </c>
      <c r="AM34" s="380" t="str">
        <f>IF(AM33="","",VLOOKUP(AM33,'シフト記号表（勤務時間帯）'!$C$4:$K$35,9,FALSE))</f>
        <v/>
      </c>
      <c r="AN34" s="357" t="str">
        <f>IF(AN33="","",VLOOKUP(AN33,'シフト記号表（勤務時間帯）'!$C$4:$K$35,9,FALSE))</f>
        <v/>
      </c>
      <c r="AO34" s="367" t="str">
        <f>IF(AO33="","",VLOOKUP(AO33,'シフト記号表（勤務時間帯）'!$C$4:$K$35,9,FALSE))</f>
        <v/>
      </c>
      <c r="AP34" s="367" t="str">
        <f>IF(AP33="","",VLOOKUP(AP33,'シフト記号表（勤務時間帯）'!$C$4:$K$35,9,FALSE))</f>
        <v/>
      </c>
      <c r="AQ34" s="367" t="str">
        <f>IF(AQ33="","",VLOOKUP(AQ33,'シフト記号表（勤務時間帯）'!$C$4:$K$35,9,FALSE))</f>
        <v/>
      </c>
      <c r="AR34" s="367" t="str">
        <f>IF(AR33="","",VLOOKUP(AR33,'シフト記号表（勤務時間帯）'!$C$4:$K$35,9,FALSE))</f>
        <v/>
      </c>
      <c r="AS34" s="367" t="str">
        <f>IF(AS33="","",VLOOKUP(AS33,'シフト記号表（勤務時間帯）'!$C$4:$K$35,9,FALSE))</f>
        <v/>
      </c>
      <c r="AT34" s="380" t="str">
        <f>IF(AT33="","",VLOOKUP(AT33,'シフト記号表（勤務時間帯）'!$C$4:$K$35,9,FALSE))</f>
        <v/>
      </c>
      <c r="AU34" s="357" t="str">
        <f>IF(AU33="","",VLOOKUP(AU33,'シフト記号表（勤務時間帯）'!$C$4:$K$35,9,FALSE))</f>
        <v/>
      </c>
      <c r="AV34" s="367" t="str">
        <f>IF(AV33="","",VLOOKUP(AV33,'シフト記号表（勤務時間帯）'!$C$4:$K$35,9,FALSE))</f>
        <v/>
      </c>
      <c r="AW34" s="380" t="str">
        <f>IF(AW33="","",VLOOKUP(AW33,'シフト記号表（勤務時間帯）'!$C$4:$K$35,9,FALSE))</f>
        <v/>
      </c>
      <c r="AX34" s="410"/>
      <c r="AY34" s="417"/>
      <c r="AZ34" s="420"/>
      <c r="BA34" s="423"/>
      <c r="BB34" s="432"/>
      <c r="BC34" s="441"/>
      <c r="BD34" s="441"/>
      <c r="BE34" s="441"/>
      <c r="BF34" s="441"/>
      <c r="BG34" s="449"/>
    </row>
    <row r="35" spans="2:59" ht="20.25" customHeight="1">
      <c r="B35" s="243">
        <f>B33+1</f>
        <v>10</v>
      </c>
      <c r="C35" s="255"/>
      <c r="D35" s="266"/>
      <c r="E35" s="281"/>
      <c r="F35" s="266"/>
      <c r="G35" s="289"/>
      <c r="H35" s="291"/>
      <c r="I35" s="291"/>
      <c r="J35" s="291"/>
      <c r="K35" s="303"/>
      <c r="L35" s="310"/>
      <c r="M35" s="314"/>
      <c r="N35" s="314"/>
      <c r="O35" s="326"/>
      <c r="P35" s="330" t="s">
        <v>47</v>
      </c>
      <c r="Q35" s="339"/>
      <c r="R35" s="348"/>
      <c r="S35" s="358"/>
      <c r="T35" s="368"/>
      <c r="U35" s="368"/>
      <c r="V35" s="368"/>
      <c r="W35" s="368"/>
      <c r="X35" s="368"/>
      <c r="Y35" s="381"/>
      <c r="Z35" s="358"/>
      <c r="AA35" s="368"/>
      <c r="AB35" s="368"/>
      <c r="AC35" s="368"/>
      <c r="AD35" s="368"/>
      <c r="AE35" s="368"/>
      <c r="AF35" s="381"/>
      <c r="AG35" s="358"/>
      <c r="AH35" s="368"/>
      <c r="AI35" s="368"/>
      <c r="AJ35" s="368"/>
      <c r="AK35" s="368"/>
      <c r="AL35" s="368"/>
      <c r="AM35" s="381"/>
      <c r="AN35" s="358"/>
      <c r="AO35" s="368"/>
      <c r="AP35" s="368"/>
      <c r="AQ35" s="368"/>
      <c r="AR35" s="368"/>
      <c r="AS35" s="368"/>
      <c r="AT35" s="381"/>
      <c r="AU35" s="358"/>
      <c r="AV35" s="368"/>
      <c r="AW35" s="381"/>
      <c r="AX35" s="410">
        <f>IF($BC$3="計画",SUM(S36:AT36),IF($BC$3="実績",SUM(S36:AW36),""))</f>
        <v>0</v>
      </c>
      <c r="AY35" s="417"/>
      <c r="AZ35" s="420">
        <f>IF($BC$3="計画",AX35/4,IF($BC$3="実績",AX35/($AL$10/7),""))</f>
        <v>0</v>
      </c>
      <c r="BA35" s="423"/>
      <c r="BB35" s="430"/>
      <c r="BC35" s="439"/>
      <c r="BD35" s="439"/>
      <c r="BE35" s="439"/>
      <c r="BF35" s="439"/>
      <c r="BG35" s="447"/>
    </row>
    <row r="36" spans="2:59" ht="20.25" customHeight="1">
      <c r="B36" s="244"/>
      <c r="C36" s="254"/>
      <c r="D36" s="266"/>
      <c r="E36" s="283"/>
      <c r="F36" s="287"/>
      <c r="G36" s="290"/>
      <c r="H36" s="291"/>
      <c r="I36" s="291"/>
      <c r="J36" s="291"/>
      <c r="K36" s="303"/>
      <c r="L36" s="309"/>
      <c r="M36" s="313"/>
      <c r="N36" s="313"/>
      <c r="O36" s="325"/>
      <c r="P36" s="331" t="s">
        <v>81</v>
      </c>
      <c r="Q36" s="340"/>
      <c r="R36" s="349"/>
      <c r="S36" s="357" t="str">
        <f>IF(S35="","",VLOOKUP(S35,'シフト記号表（勤務時間帯）'!$C$4:$K$35,9,FALSE))</f>
        <v/>
      </c>
      <c r="T36" s="367" t="str">
        <f>IF(T35="","",VLOOKUP(T35,'シフト記号表（勤務時間帯）'!$C$4:$K$35,9,FALSE))</f>
        <v/>
      </c>
      <c r="U36" s="367" t="str">
        <f>IF(U35="","",VLOOKUP(U35,'シフト記号表（勤務時間帯）'!$C$4:$K$35,9,FALSE))</f>
        <v/>
      </c>
      <c r="V36" s="367" t="str">
        <f>IF(V35="","",VLOOKUP(V35,'シフト記号表（勤務時間帯）'!$C$4:$K$35,9,FALSE))</f>
        <v/>
      </c>
      <c r="W36" s="367" t="str">
        <f>IF(W35="","",VLOOKUP(W35,'シフト記号表（勤務時間帯）'!$C$4:$K$35,9,FALSE))</f>
        <v/>
      </c>
      <c r="X36" s="367" t="str">
        <f>IF(X35="","",VLOOKUP(X35,'シフト記号表（勤務時間帯）'!$C$4:$K$35,9,FALSE))</f>
        <v/>
      </c>
      <c r="Y36" s="380" t="str">
        <f>IF(Y35="","",VLOOKUP(Y35,'シフト記号表（勤務時間帯）'!$C$4:$K$35,9,FALSE))</f>
        <v/>
      </c>
      <c r="Z36" s="357" t="str">
        <f>IF(Z35="","",VLOOKUP(Z35,'シフト記号表（勤務時間帯）'!$C$4:$K$35,9,FALSE))</f>
        <v/>
      </c>
      <c r="AA36" s="367" t="str">
        <f>IF(AA35="","",VLOOKUP(AA35,'シフト記号表（勤務時間帯）'!$C$4:$K$35,9,FALSE))</f>
        <v/>
      </c>
      <c r="AB36" s="367" t="str">
        <f>IF(AB35="","",VLOOKUP(AB35,'シフト記号表（勤務時間帯）'!$C$4:$K$35,9,FALSE))</f>
        <v/>
      </c>
      <c r="AC36" s="367" t="str">
        <f>IF(AC35="","",VLOOKUP(AC35,'シフト記号表（勤務時間帯）'!$C$4:$K$35,9,FALSE))</f>
        <v/>
      </c>
      <c r="AD36" s="367" t="str">
        <f>IF(AD35="","",VLOOKUP(AD35,'シフト記号表（勤務時間帯）'!$C$4:$K$35,9,FALSE))</f>
        <v/>
      </c>
      <c r="AE36" s="367" t="str">
        <f>IF(AE35="","",VLOOKUP(AE35,'シフト記号表（勤務時間帯）'!$C$4:$K$35,9,FALSE))</f>
        <v/>
      </c>
      <c r="AF36" s="380" t="str">
        <f>IF(AF35="","",VLOOKUP(AF35,'シフト記号表（勤務時間帯）'!$C$4:$K$35,9,FALSE))</f>
        <v/>
      </c>
      <c r="AG36" s="357" t="str">
        <f>IF(AG35="","",VLOOKUP(AG35,'シフト記号表（勤務時間帯）'!$C$4:$K$35,9,FALSE))</f>
        <v/>
      </c>
      <c r="AH36" s="367" t="str">
        <f>IF(AH35="","",VLOOKUP(AH35,'シフト記号表（勤務時間帯）'!$C$4:$K$35,9,FALSE))</f>
        <v/>
      </c>
      <c r="AI36" s="367" t="str">
        <f>IF(AI35="","",VLOOKUP(AI35,'シフト記号表（勤務時間帯）'!$C$4:$K$35,9,FALSE))</f>
        <v/>
      </c>
      <c r="AJ36" s="367" t="str">
        <f>IF(AJ35="","",VLOOKUP(AJ35,'シフト記号表（勤務時間帯）'!$C$4:$K$35,9,FALSE))</f>
        <v/>
      </c>
      <c r="AK36" s="367" t="str">
        <f>IF(AK35="","",VLOOKUP(AK35,'シフト記号表（勤務時間帯）'!$C$4:$K$35,9,FALSE))</f>
        <v/>
      </c>
      <c r="AL36" s="367" t="str">
        <f>IF(AL35="","",VLOOKUP(AL35,'シフト記号表（勤務時間帯）'!$C$4:$K$35,9,FALSE))</f>
        <v/>
      </c>
      <c r="AM36" s="380" t="str">
        <f>IF(AM35="","",VLOOKUP(AM35,'シフト記号表（勤務時間帯）'!$C$4:$K$35,9,FALSE))</f>
        <v/>
      </c>
      <c r="AN36" s="357" t="str">
        <f>IF(AN35="","",VLOOKUP(AN35,'シフト記号表（勤務時間帯）'!$C$4:$K$35,9,FALSE))</f>
        <v/>
      </c>
      <c r="AO36" s="367" t="str">
        <f>IF(AO35="","",VLOOKUP(AO35,'シフト記号表（勤務時間帯）'!$C$4:$K$35,9,FALSE))</f>
        <v/>
      </c>
      <c r="AP36" s="367" t="str">
        <f>IF(AP35="","",VLOOKUP(AP35,'シフト記号表（勤務時間帯）'!$C$4:$K$35,9,FALSE))</f>
        <v/>
      </c>
      <c r="AQ36" s="367" t="str">
        <f>IF(AQ35="","",VLOOKUP(AQ35,'シフト記号表（勤務時間帯）'!$C$4:$K$35,9,FALSE))</f>
        <v/>
      </c>
      <c r="AR36" s="367" t="str">
        <f>IF(AR35="","",VLOOKUP(AR35,'シフト記号表（勤務時間帯）'!$C$4:$K$35,9,FALSE))</f>
        <v/>
      </c>
      <c r="AS36" s="367" t="str">
        <f>IF(AS35="","",VLOOKUP(AS35,'シフト記号表（勤務時間帯）'!$C$4:$K$35,9,FALSE))</f>
        <v/>
      </c>
      <c r="AT36" s="380" t="str">
        <f>IF(AT35="","",VLOOKUP(AT35,'シフト記号表（勤務時間帯）'!$C$4:$K$35,9,FALSE))</f>
        <v/>
      </c>
      <c r="AU36" s="357" t="str">
        <f>IF(AU35="","",VLOOKUP(AU35,'シフト記号表（勤務時間帯）'!$C$4:$K$35,9,FALSE))</f>
        <v/>
      </c>
      <c r="AV36" s="367" t="str">
        <f>IF(AV35="","",VLOOKUP(AV35,'シフト記号表（勤務時間帯）'!$C$4:$K$35,9,FALSE))</f>
        <v/>
      </c>
      <c r="AW36" s="380" t="str">
        <f>IF(AW35="","",VLOOKUP(AW35,'シフト記号表（勤務時間帯）'!$C$4:$K$35,9,FALSE))</f>
        <v/>
      </c>
      <c r="AX36" s="410"/>
      <c r="AY36" s="417"/>
      <c r="AZ36" s="420"/>
      <c r="BA36" s="423"/>
      <c r="BB36" s="433"/>
      <c r="BC36" s="442"/>
      <c r="BD36" s="442"/>
      <c r="BE36" s="442"/>
      <c r="BF36" s="442"/>
      <c r="BG36" s="450"/>
    </row>
    <row r="37" spans="2:59" ht="20.25" customHeight="1">
      <c r="B37" s="243">
        <f>B35+1</f>
        <v>11</v>
      </c>
      <c r="C37" s="255"/>
      <c r="D37" s="266"/>
      <c r="E37" s="281"/>
      <c r="F37" s="266"/>
      <c r="G37" s="289"/>
      <c r="H37" s="291"/>
      <c r="I37" s="291"/>
      <c r="J37" s="291"/>
      <c r="K37" s="303"/>
      <c r="L37" s="310"/>
      <c r="M37" s="314"/>
      <c r="N37" s="314"/>
      <c r="O37" s="326"/>
      <c r="P37" s="330" t="s">
        <v>47</v>
      </c>
      <c r="Q37" s="339"/>
      <c r="R37" s="348"/>
      <c r="S37" s="358"/>
      <c r="T37" s="368"/>
      <c r="U37" s="368"/>
      <c r="V37" s="368"/>
      <c r="W37" s="368"/>
      <c r="X37" s="368"/>
      <c r="Y37" s="381"/>
      <c r="Z37" s="358"/>
      <c r="AA37" s="368"/>
      <c r="AB37" s="368"/>
      <c r="AC37" s="368"/>
      <c r="AD37" s="368"/>
      <c r="AE37" s="368"/>
      <c r="AF37" s="381"/>
      <c r="AG37" s="358"/>
      <c r="AH37" s="368"/>
      <c r="AI37" s="368"/>
      <c r="AJ37" s="368"/>
      <c r="AK37" s="368"/>
      <c r="AL37" s="368"/>
      <c r="AM37" s="381"/>
      <c r="AN37" s="358"/>
      <c r="AO37" s="368"/>
      <c r="AP37" s="368"/>
      <c r="AQ37" s="368"/>
      <c r="AR37" s="368"/>
      <c r="AS37" s="368"/>
      <c r="AT37" s="381"/>
      <c r="AU37" s="358"/>
      <c r="AV37" s="368"/>
      <c r="AW37" s="381"/>
      <c r="AX37" s="410">
        <f>IF($BC$3="計画",SUM(S38:AT38),IF($BC$3="実績",SUM(S38:AW38),""))</f>
        <v>0</v>
      </c>
      <c r="AY37" s="417"/>
      <c r="AZ37" s="420">
        <f>IF($BC$3="計画",AX37/4,IF($BC$3="実績",AX37/($AL$10/7),""))</f>
        <v>0</v>
      </c>
      <c r="BA37" s="423"/>
      <c r="BB37" s="430"/>
      <c r="BC37" s="439"/>
      <c r="BD37" s="439"/>
      <c r="BE37" s="439"/>
      <c r="BF37" s="439"/>
      <c r="BG37" s="447"/>
    </row>
    <row r="38" spans="2:59" ht="20.25" customHeight="1">
      <c r="B38" s="244"/>
      <c r="C38" s="254"/>
      <c r="D38" s="266"/>
      <c r="E38" s="283"/>
      <c r="F38" s="287"/>
      <c r="G38" s="290"/>
      <c r="H38" s="291"/>
      <c r="I38" s="291"/>
      <c r="J38" s="291"/>
      <c r="K38" s="303"/>
      <c r="L38" s="309"/>
      <c r="M38" s="313"/>
      <c r="N38" s="313"/>
      <c r="O38" s="325"/>
      <c r="P38" s="331" t="s">
        <v>81</v>
      </c>
      <c r="Q38" s="340"/>
      <c r="R38" s="349"/>
      <c r="S38" s="357" t="str">
        <f>IF(S37="","",VLOOKUP(S37,'シフト記号表（勤務時間帯）'!$C$4:$K$35,9,FALSE))</f>
        <v/>
      </c>
      <c r="T38" s="367" t="str">
        <f>IF(T37="","",VLOOKUP(T37,'シフト記号表（勤務時間帯）'!$C$4:$K$35,9,FALSE))</f>
        <v/>
      </c>
      <c r="U38" s="367" t="str">
        <f>IF(U37="","",VLOOKUP(U37,'シフト記号表（勤務時間帯）'!$C$4:$K$35,9,FALSE))</f>
        <v/>
      </c>
      <c r="V38" s="367" t="str">
        <f>IF(V37="","",VLOOKUP(V37,'シフト記号表（勤務時間帯）'!$C$4:$K$35,9,FALSE))</f>
        <v/>
      </c>
      <c r="W38" s="367" t="str">
        <f>IF(W37="","",VLOOKUP(W37,'シフト記号表（勤務時間帯）'!$C$4:$K$35,9,FALSE))</f>
        <v/>
      </c>
      <c r="X38" s="367" t="str">
        <f>IF(X37="","",VLOOKUP(X37,'シフト記号表（勤務時間帯）'!$C$4:$K$35,9,FALSE))</f>
        <v/>
      </c>
      <c r="Y38" s="380" t="str">
        <f>IF(Y37="","",VLOOKUP(Y37,'シフト記号表（勤務時間帯）'!$C$4:$K$35,9,FALSE))</f>
        <v/>
      </c>
      <c r="Z38" s="357" t="str">
        <f>IF(Z37="","",VLOOKUP(Z37,'シフト記号表（勤務時間帯）'!$C$4:$K$35,9,FALSE))</f>
        <v/>
      </c>
      <c r="AA38" s="367" t="str">
        <f>IF(AA37="","",VLOOKUP(AA37,'シフト記号表（勤務時間帯）'!$C$4:$K$35,9,FALSE))</f>
        <v/>
      </c>
      <c r="AB38" s="367" t="str">
        <f>IF(AB37="","",VLOOKUP(AB37,'シフト記号表（勤務時間帯）'!$C$4:$K$35,9,FALSE))</f>
        <v/>
      </c>
      <c r="AC38" s="367" t="str">
        <f>IF(AC37="","",VLOOKUP(AC37,'シフト記号表（勤務時間帯）'!$C$4:$K$35,9,FALSE))</f>
        <v/>
      </c>
      <c r="AD38" s="367" t="str">
        <f>IF(AD37="","",VLOOKUP(AD37,'シフト記号表（勤務時間帯）'!$C$4:$K$35,9,FALSE))</f>
        <v/>
      </c>
      <c r="AE38" s="367" t="str">
        <f>IF(AE37="","",VLOOKUP(AE37,'シフト記号表（勤務時間帯）'!$C$4:$K$35,9,FALSE))</f>
        <v/>
      </c>
      <c r="AF38" s="380" t="str">
        <f>IF(AF37="","",VLOOKUP(AF37,'シフト記号表（勤務時間帯）'!$C$4:$K$35,9,FALSE))</f>
        <v/>
      </c>
      <c r="AG38" s="357" t="str">
        <f>IF(AG37="","",VLOOKUP(AG37,'シフト記号表（勤務時間帯）'!$C$4:$K$35,9,FALSE))</f>
        <v/>
      </c>
      <c r="AH38" s="367" t="str">
        <f>IF(AH37="","",VLOOKUP(AH37,'シフト記号表（勤務時間帯）'!$C$4:$K$35,9,FALSE))</f>
        <v/>
      </c>
      <c r="AI38" s="367" t="str">
        <f>IF(AI37="","",VLOOKUP(AI37,'シフト記号表（勤務時間帯）'!$C$4:$K$35,9,FALSE))</f>
        <v/>
      </c>
      <c r="AJ38" s="367" t="str">
        <f>IF(AJ37="","",VLOOKUP(AJ37,'シフト記号表（勤務時間帯）'!$C$4:$K$35,9,FALSE))</f>
        <v/>
      </c>
      <c r="AK38" s="367" t="str">
        <f>IF(AK37="","",VLOOKUP(AK37,'シフト記号表（勤務時間帯）'!$C$4:$K$35,9,FALSE))</f>
        <v/>
      </c>
      <c r="AL38" s="367" t="str">
        <f>IF(AL37="","",VLOOKUP(AL37,'シフト記号表（勤務時間帯）'!$C$4:$K$35,9,FALSE))</f>
        <v/>
      </c>
      <c r="AM38" s="380" t="str">
        <f>IF(AM37="","",VLOOKUP(AM37,'シフト記号表（勤務時間帯）'!$C$4:$K$35,9,FALSE))</f>
        <v/>
      </c>
      <c r="AN38" s="357" t="str">
        <f>IF(AN37="","",VLOOKUP(AN37,'シフト記号表（勤務時間帯）'!$C$4:$K$35,9,FALSE))</f>
        <v/>
      </c>
      <c r="AO38" s="367" t="str">
        <f>IF(AO37="","",VLOOKUP(AO37,'シフト記号表（勤務時間帯）'!$C$4:$K$35,9,FALSE))</f>
        <v/>
      </c>
      <c r="AP38" s="367" t="str">
        <f>IF(AP37="","",VLOOKUP(AP37,'シフト記号表（勤務時間帯）'!$C$4:$K$35,9,FALSE))</f>
        <v/>
      </c>
      <c r="AQ38" s="367" t="str">
        <f>IF(AQ37="","",VLOOKUP(AQ37,'シフト記号表（勤務時間帯）'!$C$4:$K$35,9,FALSE))</f>
        <v/>
      </c>
      <c r="AR38" s="367" t="str">
        <f>IF(AR37="","",VLOOKUP(AR37,'シフト記号表（勤務時間帯）'!$C$4:$K$35,9,FALSE))</f>
        <v/>
      </c>
      <c r="AS38" s="367" t="str">
        <f>IF(AS37="","",VLOOKUP(AS37,'シフト記号表（勤務時間帯）'!$C$4:$K$35,9,FALSE))</f>
        <v/>
      </c>
      <c r="AT38" s="380" t="str">
        <f>IF(AT37="","",VLOOKUP(AT37,'シフト記号表（勤務時間帯）'!$C$4:$K$35,9,FALSE))</f>
        <v/>
      </c>
      <c r="AU38" s="357" t="str">
        <f>IF(AU37="","",VLOOKUP(AU37,'シフト記号表（勤務時間帯）'!$C$4:$K$35,9,FALSE))</f>
        <v/>
      </c>
      <c r="AV38" s="367" t="str">
        <f>IF(AV37="","",VLOOKUP(AV37,'シフト記号表（勤務時間帯）'!$C$4:$K$35,9,FALSE))</f>
        <v/>
      </c>
      <c r="AW38" s="380" t="str">
        <f>IF(AW37="","",VLOOKUP(AW37,'シフト記号表（勤務時間帯）'!$C$4:$K$35,9,FALSE))</f>
        <v/>
      </c>
      <c r="AX38" s="410"/>
      <c r="AY38" s="417"/>
      <c r="AZ38" s="420"/>
      <c r="BA38" s="423"/>
      <c r="BB38" s="433"/>
      <c r="BC38" s="442"/>
      <c r="BD38" s="442"/>
      <c r="BE38" s="442"/>
      <c r="BF38" s="442"/>
      <c r="BG38" s="450"/>
    </row>
    <row r="39" spans="2:59" ht="20.25" customHeight="1">
      <c r="B39" s="243">
        <f>B37+1</f>
        <v>12</v>
      </c>
      <c r="C39" s="255"/>
      <c r="D39" s="266"/>
      <c r="E39" s="281"/>
      <c r="F39" s="266"/>
      <c r="G39" s="289"/>
      <c r="H39" s="291"/>
      <c r="I39" s="291"/>
      <c r="J39" s="291"/>
      <c r="K39" s="303"/>
      <c r="L39" s="310"/>
      <c r="M39" s="314"/>
      <c r="N39" s="314"/>
      <c r="O39" s="326"/>
      <c r="P39" s="330" t="s">
        <v>47</v>
      </c>
      <c r="Q39" s="339"/>
      <c r="R39" s="348"/>
      <c r="S39" s="358"/>
      <c r="T39" s="368"/>
      <c r="U39" s="368"/>
      <c r="V39" s="368"/>
      <c r="W39" s="368"/>
      <c r="X39" s="368"/>
      <c r="Y39" s="381"/>
      <c r="Z39" s="358"/>
      <c r="AA39" s="368"/>
      <c r="AB39" s="368"/>
      <c r="AC39" s="368"/>
      <c r="AD39" s="368"/>
      <c r="AE39" s="368"/>
      <c r="AF39" s="381"/>
      <c r="AG39" s="358"/>
      <c r="AH39" s="368"/>
      <c r="AI39" s="368"/>
      <c r="AJ39" s="368"/>
      <c r="AK39" s="368"/>
      <c r="AL39" s="368"/>
      <c r="AM39" s="381"/>
      <c r="AN39" s="358"/>
      <c r="AO39" s="368"/>
      <c r="AP39" s="368"/>
      <c r="AQ39" s="368"/>
      <c r="AR39" s="368"/>
      <c r="AS39" s="368"/>
      <c r="AT39" s="381"/>
      <c r="AU39" s="358"/>
      <c r="AV39" s="368"/>
      <c r="AW39" s="381"/>
      <c r="AX39" s="410">
        <f>IF($BC$3="計画",SUM(S40:AT40),IF($BC$3="実績",SUM(S40:AW40),""))</f>
        <v>0</v>
      </c>
      <c r="AY39" s="417"/>
      <c r="AZ39" s="420">
        <f>IF($BC$3="計画",AX39/4,IF($BC$3="実績",AX39/($AL$10/7),""))</f>
        <v>0</v>
      </c>
      <c r="BA39" s="423"/>
      <c r="BB39" s="430"/>
      <c r="BC39" s="439"/>
      <c r="BD39" s="439"/>
      <c r="BE39" s="439"/>
      <c r="BF39" s="439"/>
      <c r="BG39" s="447"/>
    </row>
    <row r="40" spans="2:59" ht="20.25" customHeight="1">
      <c r="B40" s="244"/>
      <c r="C40" s="254"/>
      <c r="D40" s="266"/>
      <c r="E40" s="283"/>
      <c r="F40" s="287"/>
      <c r="G40" s="290"/>
      <c r="H40" s="291"/>
      <c r="I40" s="291"/>
      <c r="J40" s="291"/>
      <c r="K40" s="303"/>
      <c r="L40" s="309"/>
      <c r="M40" s="313"/>
      <c r="N40" s="313"/>
      <c r="O40" s="325"/>
      <c r="P40" s="331" t="s">
        <v>81</v>
      </c>
      <c r="Q40" s="340"/>
      <c r="R40" s="349"/>
      <c r="S40" s="357" t="str">
        <f>IF(S39="","",VLOOKUP(S39,'シフト記号表（勤務時間帯）'!$C$4:$K$35,9,FALSE))</f>
        <v/>
      </c>
      <c r="T40" s="367" t="str">
        <f>IF(T39="","",VLOOKUP(T39,'シフト記号表（勤務時間帯）'!$C$4:$K$35,9,FALSE))</f>
        <v/>
      </c>
      <c r="U40" s="367" t="str">
        <f>IF(U39="","",VLOOKUP(U39,'シフト記号表（勤務時間帯）'!$C$4:$K$35,9,FALSE))</f>
        <v/>
      </c>
      <c r="V40" s="367" t="str">
        <f>IF(V39="","",VLOOKUP(V39,'シフト記号表（勤務時間帯）'!$C$4:$K$35,9,FALSE))</f>
        <v/>
      </c>
      <c r="W40" s="367" t="str">
        <f>IF(W39="","",VLOOKUP(W39,'シフト記号表（勤務時間帯）'!$C$4:$K$35,9,FALSE))</f>
        <v/>
      </c>
      <c r="X40" s="367" t="str">
        <f>IF(X39="","",VLOOKUP(X39,'シフト記号表（勤務時間帯）'!$C$4:$K$35,9,FALSE))</f>
        <v/>
      </c>
      <c r="Y40" s="380" t="str">
        <f>IF(Y39="","",VLOOKUP(Y39,'シフト記号表（勤務時間帯）'!$C$4:$K$35,9,FALSE))</f>
        <v/>
      </c>
      <c r="Z40" s="357" t="str">
        <f>IF(Z39="","",VLOOKUP(Z39,'シフト記号表（勤務時間帯）'!$C$4:$K$35,9,FALSE))</f>
        <v/>
      </c>
      <c r="AA40" s="367" t="str">
        <f>IF(AA39="","",VLOOKUP(AA39,'シフト記号表（勤務時間帯）'!$C$4:$K$35,9,FALSE))</f>
        <v/>
      </c>
      <c r="AB40" s="367" t="str">
        <f>IF(AB39="","",VLOOKUP(AB39,'シフト記号表（勤務時間帯）'!$C$4:$K$35,9,FALSE))</f>
        <v/>
      </c>
      <c r="AC40" s="367" t="str">
        <f>IF(AC39="","",VLOOKUP(AC39,'シフト記号表（勤務時間帯）'!$C$4:$K$35,9,FALSE))</f>
        <v/>
      </c>
      <c r="AD40" s="367" t="str">
        <f>IF(AD39="","",VLOOKUP(AD39,'シフト記号表（勤務時間帯）'!$C$4:$K$35,9,FALSE))</f>
        <v/>
      </c>
      <c r="AE40" s="367" t="str">
        <f>IF(AE39="","",VLOOKUP(AE39,'シフト記号表（勤務時間帯）'!$C$4:$K$35,9,FALSE))</f>
        <v/>
      </c>
      <c r="AF40" s="380" t="str">
        <f>IF(AF39="","",VLOOKUP(AF39,'シフト記号表（勤務時間帯）'!$C$4:$K$35,9,FALSE))</f>
        <v/>
      </c>
      <c r="AG40" s="357" t="str">
        <f>IF(AG39="","",VLOOKUP(AG39,'シフト記号表（勤務時間帯）'!$C$4:$K$35,9,FALSE))</f>
        <v/>
      </c>
      <c r="AH40" s="367" t="str">
        <f>IF(AH39="","",VLOOKUP(AH39,'シフト記号表（勤務時間帯）'!$C$4:$K$35,9,FALSE))</f>
        <v/>
      </c>
      <c r="AI40" s="367" t="str">
        <f>IF(AI39="","",VLOOKUP(AI39,'シフト記号表（勤務時間帯）'!$C$4:$K$35,9,FALSE))</f>
        <v/>
      </c>
      <c r="AJ40" s="367" t="str">
        <f>IF(AJ39="","",VLOOKUP(AJ39,'シフト記号表（勤務時間帯）'!$C$4:$K$35,9,FALSE))</f>
        <v/>
      </c>
      <c r="AK40" s="367" t="str">
        <f>IF(AK39="","",VLOOKUP(AK39,'シフト記号表（勤務時間帯）'!$C$4:$K$35,9,FALSE))</f>
        <v/>
      </c>
      <c r="AL40" s="367" t="str">
        <f>IF(AL39="","",VLOOKUP(AL39,'シフト記号表（勤務時間帯）'!$C$4:$K$35,9,FALSE))</f>
        <v/>
      </c>
      <c r="AM40" s="380" t="str">
        <f>IF(AM39="","",VLOOKUP(AM39,'シフト記号表（勤務時間帯）'!$C$4:$K$35,9,FALSE))</f>
        <v/>
      </c>
      <c r="AN40" s="357" t="str">
        <f>IF(AN39="","",VLOOKUP(AN39,'シフト記号表（勤務時間帯）'!$C$4:$K$35,9,FALSE))</f>
        <v/>
      </c>
      <c r="AO40" s="367" t="str">
        <f>IF(AO39="","",VLOOKUP(AO39,'シフト記号表（勤務時間帯）'!$C$4:$K$35,9,FALSE))</f>
        <v/>
      </c>
      <c r="AP40" s="367" t="str">
        <f>IF(AP39="","",VLOOKUP(AP39,'シフト記号表（勤務時間帯）'!$C$4:$K$35,9,FALSE))</f>
        <v/>
      </c>
      <c r="AQ40" s="367" t="str">
        <f>IF(AQ39="","",VLOOKUP(AQ39,'シフト記号表（勤務時間帯）'!$C$4:$K$35,9,FALSE))</f>
        <v/>
      </c>
      <c r="AR40" s="367" t="str">
        <f>IF(AR39="","",VLOOKUP(AR39,'シフト記号表（勤務時間帯）'!$C$4:$K$35,9,FALSE))</f>
        <v/>
      </c>
      <c r="AS40" s="367" t="str">
        <f>IF(AS39="","",VLOOKUP(AS39,'シフト記号表（勤務時間帯）'!$C$4:$K$35,9,FALSE))</f>
        <v/>
      </c>
      <c r="AT40" s="380" t="str">
        <f>IF(AT39="","",VLOOKUP(AT39,'シフト記号表（勤務時間帯）'!$C$4:$K$35,9,FALSE))</f>
        <v/>
      </c>
      <c r="AU40" s="357" t="str">
        <f>IF(AU39="","",VLOOKUP(AU39,'シフト記号表（勤務時間帯）'!$C$4:$K$35,9,FALSE))</f>
        <v/>
      </c>
      <c r="AV40" s="367" t="str">
        <f>IF(AV39="","",VLOOKUP(AV39,'シフト記号表（勤務時間帯）'!$C$4:$K$35,9,FALSE))</f>
        <v/>
      </c>
      <c r="AW40" s="380" t="str">
        <f>IF(AW39="","",VLOOKUP(AW39,'シフト記号表（勤務時間帯）'!$C$4:$K$35,9,FALSE))</f>
        <v/>
      </c>
      <c r="AX40" s="410"/>
      <c r="AY40" s="417"/>
      <c r="AZ40" s="420"/>
      <c r="BA40" s="423"/>
      <c r="BB40" s="433"/>
      <c r="BC40" s="442"/>
      <c r="BD40" s="442"/>
      <c r="BE40" s="442"/>
      <c r="BF40" s="442"/>
      <c r="BG40" s="450"/>
    </row>
    <row r="41" spans="2:59" ht="20.25" customHeight="1">
      <c r="B41" s="243">
        <f>B39+1</f>
        <v>13</v>
      </c>
      <c r="C41" s="255"/>
      <c r="D41" s="266"/>
      <c r="E41" s="281"/>
      <c r="F41" s="266"/>
      <c r="G41" s="289"/>
      <c r="H41" s="291"/>
      <c r="I41" s="291"/>
      <c r="J41" s="291"/>
      <c r="K41" s="303"/>
      <c r="L41" s="310"/>
      <c r="M41" s="314"/>
      <c r="N41" s="314"/>
      <c r="O41" s="326"/>
      <c r="P41" s="330" t="s">
        <v>47</v>
      </c>
      <c r="Q41" s="339"/>
      <c r="R41" s="348"/>
      <c r="S41" s="358"/>
      <c r="T41" s="368"/>
      <c r="U41" s="368"/>
      <c r="V41" s="368"/>
      <c r="W41" s="368"/>
      <c r="X41" s="368"/>
      <c r="Y41" s="381"/>
      <c r="Z41" s="358"/>
      <c r="AA41" s="368"/>
      <c r="AB41" s="368"/>
      <c r="AC41" s="368"/>
      <c r="AD41" s="368"/>
      <c r="AE41" s="368"/>
      <c r="AF41" s="381"/>
      <c r="AG41" s="358"/>
      <c r="AH41" s="368"/>
      <c r="AI41" s="368"/>
      <c r="AJ41" s="368"/>
      <c r="AK41" s="368"/>
      <c r="AL41" s="368"/>
      <c r="AM41" s="381"/>
      <c r="AN41" s="358"/>
      <c r="AO41" s="368"/>
      <c r="AP41" s="368"/>
      <c r="AQ41" s="368"/>
      <c r="AR41" s="368"/>
      <c r="AS41" s="368"/>
      <c r="AT41" s="381"/>
      <c r="AU41" s="358"/>
      <c r="AV41" s="368"/>
      <c r="AW41" s="381"/>
      <c r="AX41" s="410">
        <f>IF($BC$3="計画",SUM(S42:AT42),IF($BC$3="実績",SUM(S42:AW42),""))</f>
        <v>0</v>
      </c>
      <c r="AY41" s="417"/>
      <c r="AZ41" s="420">
        <f>IF($BC$3="計画",AX41/4,IF($BC$3="実績",AX41/($AL$10/7),""))</f>
        <v>0</v>
      </c>
      <c r="BA41" s="423"/>
      <c r="BB41" s="430"/>
      <c r="BC41" s="439"/>
      <c r="BD41" s="439"/>
      <c r="BE41" s="439"/>
      <c r="BF41" s="439"/>
      <c r="BG41" s="447"/>
    </row>
    <row r="42" spans="2:59" ht="20.25" customHeight="1">
      <c r="B42" s="244"/>
      <c r="C42" s="254"/>
      <c r="D42" s="266"/>
      <c r="E42" s="283"/>
      <c r="F42" s="287"/>
      <c r="G42" s="290"/>
      <c r="H42" s="291"/>
      <c r="I42" s="291"/>
      <c r="J42" s="291"/>
      <c r="K42" s="303"/>
      <c r="L42" s="309"/>
      <c r="M42" s="313"/>
      <c r="N42" s="313"/>
      <c r="O42" s="325"/>
      <c r="P42" s="331" t="s">
        <v>81</v>
      </c>
      <c r="Q42" s="340"/>
      <c r="R42" s="349"/>
      <c r="S42" s="357" t="str">
        <f>IF(S41="","",VLOOKUP(S41,'シフト記号表（勤務時間帯）'!$C$4:$K$35,9,FALSE))</f>
        <v/>
      </c>
      <c r="T42" s="367" t="str">
        <f>IF(T41="","",VLOOKUP(T41,'シフト記号表（勤務時間帯）'!$C$4:$K$35,9,FALSE))</f>
        <v/>
      </c>
      <c r="U42" s="367" t="str">
        <f>IF(U41="","",VLOOKUP(U41,'シフト記号表（勤務時間帯）'!$C$4:$K$35,9,FALSE))</f>
        <v/>
      </c>
      <c r="V42" s="367" t="str">
        <f>IF(V41="","",VLOOKUP(V41,'シフト記号表（勤務時間帯）'!$C$4:$K$35,9,FALSE))</f>
        <v/>
      </c>
      <c r="W42" s="367" t="str">
        <f>IF(W41="","",VLOOKUP(W41,'シフト記号表（勤務時間帯）'!$C$4:$K$35,9,FALSE))</f>
        <v/>
      </c>
      <c r="X42" s="367" t="str">
        <f>IF(X41="","",VLOOKUP(X41,'シフト記号表（勤務時間帯）'!$C$4:$K$35,9,FALSE))</f>
        <v/>
      </c>
      <c r="Y42" s="380" t="str">
        <f>IF(Y41="","",VLOOKUP(Y41,'シフト記号表（勤務時間帯）'!$C$4:$K$35,9,FALSE))</f>
        <v/>
      </c>
      <c r="Z42" s="357" t="str">
        <f>IF(Z41="","",VLOOKUP(Z41,'シフト記号表（勤務時間帯）'!$C$4:$K$35,9,FALSE))</f>
        <v/>
      </c>
      <c r="AA42" s="367" t="str">
        <f>IF(AA41="","",VLOOKUP(AA41,'シフト記号表（勤務時間帯）'!$C$4:$K$35,9,FALSE))</f>
        <v/>
      </c>
      <c r="AB42" s="367" t="str">
        <f>IF(AB41="","",VLOOKUP(AB41,'シフト記号表（勤務時間帯）'!$C$4:$K$35,9,FALSE))</f>
        <v/>
      </c>
      <c r="AC42" s="367" t="str">
        <f>IF(AC41="","",VLOOKUP(AC41,'シフト記号表（勤務時間帯）'!$C$4:$K$35,9,FALSE))</f>
        <v/>
      </c>
      <c r="AD42" s="367" t="str">
        <f>IF(AD41="","",VLOOKUP(AD41,'シフト記号表（勤務時間帯）'!$C$4:$K$35,9,FALSE))</f>
        <v/>
      </c>
      <c r="AE42" s="367" t="str">
        <f>IF(AE41="","",VLOOKUP(AE41,'シフト記号表（勤務時間帯）'!$C$4:$K$35,9,FALSE))</f>
        <v/>
      </c>
      <c r="AF42" s="380" t="str">
        <f>IF(AF41="","",VLOOKUP(AF41,'シフト記号表（勤務時間帯）'!$C$4:$K$35,9,FALSE))</f>
        <v/>
      </c>
      <c r="AG42" s="357" t="str">
        <f>IF(AG41="","",VLOOKUP(AG41,'シフト記号表（勤務時間帯）'!$C$4:$K$35,9,FALSE))</f>
        <v/>
      </c>
      <c r="AH42" s="367" t="str">
        <f>IF(AH41="","",VLOOKUP(AH41,'シフト記号表（勤務時間帯）'!$C$4:$K$35,9,FALSE))</f>
        <v/>
      </c>
      <c r="AI42" s="367" t="str">
        <f>IF(AI41="","",VLOOKUP(AI41,'シフト記号表（勤務時間帯）'!$C$4:$K$35,9,FALSE))</f>
        <v/>
      </c>
      <c r="AJ42" s="367" t="str">
        <f>IF(AJ41="","",VLOOKUP(AJ41,'シフト記号表（勤務時間帯）'!$C$4:$K$35,9,FALSE))</f>
        <v/>
      </c>
      <c r="AK42" s="367" t="str">
        <f>IF(AK41="","",VLOOKUP(AK41,'シフト記号表（勤務時間帯）'!$C$4:$K$35,9,FALSE))</f>
        <v/>
      </c>
      <c r="AL42" s="367" t="str">
        <f>IF(AL41="","",VLOOKUP(AL41,'シフト記号表（勤務時間帯）'!$C$4:$K$35,9,FALSE))</f>
        <v/>
      </c>
      <c r="AM42" s="380" t="str">
        <f>IF(AM41="","",VLOOKUP(AM41,'シフト記号表（勤務時間帯）'!$C$4:$K$35,9,FALSE))</f>
        <v/>
      </c>
      <c r="AN42" s="357" t="str">
        <f>IF(AN41="","",VLOOKUP(AN41,'シフト記号表（勤務時間帯）'!$C$4:$K$35,9,FALSE))</f>
        <v/>
      </c>
      <c r="AO42" s="367" t="str">
        <f>IF(AO41="","",VLOOKUP(AO41,'シフト記号表（勤務時間帯）'!$C$4:$K$35,9,FALSE))</f>
        <v/>
      </c>
      <c r="AP42" s="367" t="str">
        <f>IF(AP41="","",VLOOKUP(AP41,'シフト記号表（勤務時間帯）'!$C$4:$K$35,9,FALSE))</f>
        <v/>
      </c>
      <c r="AQ42" s="367" t="str">
        <f>IF(AQ41="","",VLOOKUP(AQ41,'シフト記号表（勤務時間帯）'!$C$4:$K$35,9,FALSE))</f>
        <v/>
      </c>
      <c r="AR42" s="367" t="str">
        <f>IF(AR41="","",VLOOKUP(AR41,'シフト記号表（勤務時間帯）'!$C$4:$K$35,9,FALSE))</f>
        <v/>
      </c>
      <c r="AS42" s="367" t="str">
        <f>IF(AS41="","",VLOOKUP(AS41,'シフト記号表（勤務時間帯）'!$C$4:$K$35,9,FALSE))</f>
        <v/>
      </c>
      <c r="AT42" s="380" t="str">
        <f>IF(AT41="","",VLOOKUP(AT41,'シフト記号表（勤務時間帯）'!$C$4:$K$35,9,FALSE))</f>
        <v/>
      </c>
      <c r="AU42" s="357" t="str">
        <f>IF(AU41="","",VLOOKUP(AU41,'シフト記号表（勤務時間帯）'!$C$4:$K$35,9,FALSE))</f>
        <v/>
      </c>
      <c r="AV42" s="367" t="str">
        <f>IF(AV41="","",VLOOKUP(AV41,'シフト記号表（勤務時間帯）'!$C$4:$K$35,9,FALSE))</f>
        <v/>
      </c>
      <c r="AW42" s="380" t="str">
        <f>IF(AW41="","",VLOOKUP(AW41,'シフト記号表（勤務時間帯）'!$C$4:$K$35,9,FALSE))</f>
        <v/>
      </c>
      <c r="AX42" s="410"/>
      <c r="AY42" s="417"/>
      <c r="AZ42" s="420"/>
      <c r="BA42" s="423"/>
      <c r="BB42" s="433"/>
      <c r="BC42" s="442"/>
      <c r="BD42" s="442"/>
      <c r="BE42" s="442"/>
      <c r="BF42" s="442"/>
      <c r="BG42" s="450"/>
    </row>
    <row r="43" spans="2:59" ht="20.25" customHeight="1">
      <c r="B43" s="243">
        <f>B41+1</f>
        <v>14</v>
      </c>
      <c r="C43" s="255"/>
      <c r="D43" s="266"/>
      <c r="E43" s="281"/>
      <c r="F43" s="266"/>
      <c r="G43" s="289"/>
      <c r="H43" s="291"/>
      <c r="I43" s="291"/>
      <c r="J43" s="291"/>
      <c r="K43" s="303"/>
      <c r="L43" s="310"/>
      <c r="M43" s="314"/>
      <c r="N43" s="314"/>
      <c r="O43" s="326"/>
      <c r="P43" s="330" t="s">
        <v>47</v>
      </c>
      <c r="Q43" s="339"/>
      <c r="R43" s="348"/>
      <c r="S43" s="358"/>
      <c r="T43" s="368"/>
      <c r="U43" s="368"/>
      <c r="V43" s="368"/>
      <c r="W43" s="368"/>
      <c r="X43" s="368"/>
      <c r="Y43" s="381"/>
      <c r="Z43" s="358"/>
      <c r="AA43" s="368"/>
      <c r="AB43" s="368"/>
      <c r="AC43" s="368"/>
      <c r="AD43" s="368"/>
      <c r="AE43" s="368"/>
      <c r="AF43" s="381"/>
      <c r="AG43" s="358"/>
      <c r="AH43" s="368"/>
      <c r="AI43" s="368"/>
      <c r="AJ43" s="368"/>
      <c r="AK43" s="368"/>
      <c r="AL43" s="368"/>
      <c r="AM43" s="381"/>
      <c r="AN43" s="358"/>
      <c r="AO43" s="368"/>
      <c r="AP43" s="368"/>
      <c r="AQ43" s="368"/>
      <c r="AR43" s="368"/>
      <c r="AS43" s="368"/>
      <c r="AT43" s="381"/>
      <c r="AU43" s="358"/>
      <c r="AV43" s="368"/>
      <c r="AW43" s="381"/>
      <c r="AX43" s="410">
        <f>IF($BC$3="計画",SUM(S44:AT44),IF($BC$3="実績",SUM(S44:AW44),""))</f>
        <v>0</v>
      </c>
      <c r="AY43" s="417"/>
      <c r="AZ43" s="420">
        <f>IF($BC$3="計画",AX43/4,IF($BC$3="実績",AX43/($AL$10/7),""))</f>
        <v>0</v>
      </c>
      <c r="BA43" s="423"/>
      <c r="BB43" s="430"/>
      <c r="BC43" s="439"/>
      <c r="BD43" s="439"/>
      <c r="BE43" s="439"/>
      <c r="BF43" s="439"/>
      <c r="BG43" s="447"/>
    </row>
    <row r="44" spans="2:59" ht="20.25" customHeight="1">
      <c r="B44" s="244"/>
      <c r="C44" s="254"/>
      <c r="D44" s="266"/>
      <c r="E44" s="283"/>
      <c r="F44" s="287"/>
      <c r="G44" s="290"/>
      <c r="H44" s="291"/>
      <c r="I44" s="291"/>
      <c r="J44" s="291"/>
      <c r="K44" s="303"/>
      <c r="L44" s="309"/>
      <c r="M44" s="313"/>
      <c r="N44" s="313"/>
      <c r="O44" s="325"/>
      <c r="P44" s="331" t="s">
        <v>81</v>
      </c>
      <c r="Q44" s="340"/>
      <c r="R44" s="349"/>
      <c r="S44" s="357" t="str">
        <f>IF(S43="","",VLOOKUP(S43,'シフト記号表（勤務時間帯）'!$C$4:$K$35,9,FALSE))</f>
        <v/>
      </c>
      <c r="T44" s="367" t="str">
        <f>IF(T43="","",VLOOKUP(T43,'シフト記号表（勤務時間帯）'!$C$4:$K$35,9,FALSE))</f>
        <v/>
      </c>
      <c r="U44" s="367" t="str">
        <f>IF(U43="","",VLOOKUP(U43,'シフト記号表（勤務時間帯）'!$C$4:$K$35,9,FALSE))</f>
        <v/>
      </c>
      <c r="V44" s="367" t="str">
        <f>IF(V43="","",VLOOKUP(V43,'シフト記号表（勤務時間帯）'!$C$4:$K$35,9,FALSE))</f>
        <v/>
      </c>
      <c r="W44" s="367" t="str">
        <f>IF(W43="","",VLOOKUP(W43,'シフト記号表（勤務時間帯）'!$C$4:$K$35,9,FALSE))</f>
        <v/>
      </c>
      <c r="X44" s="367" t="str">
        <f>IF(X43="","",VLOOKUP(X43,'シフト記号表（勤務時間帯）'!$C$4:$K$35,9,FALSE))</f>
        <v/>
      </c>
      <c r="Y44" s="380" t="str">
        <f>IF(Y43="","",VLOOKUP(Y43,'シフト記号表（勤務時間帯）'!$C$4:$K$35,9,FALSE))</f>
        <v/>
      </c>
      <c r="Z44" s="357" t="str">
        <f>IF(Z43="","",VLOOKUP(Z43,'シフト記号表（勤務時間帯）'!$C$4:$K$35,9,FALSE))</f>
        <v/>
      </c>
      <c r="AA44" s="367" t="str">
        <f>IF(AA43="","",VLOOKUP(AA43,'シフト記号表（勤務時間帯）'!$C$4:$K$35,9,FALSE))</f>
        <v/>
      </c>
      <c r="AB44" s="367" t="str">
        <f>IF(AB43="","",VLOOKUP(AB43,'シフト記号表（勤務時間帯）'!$C$4:$K$35,9,FALSE))</f>
        <v/>
      </c>
      <c r="AC44" s="367" t="str">
        <f>IF(AC43="","",VLOOKUP(AC43,'シフト記号表（勤務時間帯）'!$C$4:$K$35,9,FALSE))</f>
        <v/>
      </c>
      <c r="AD44" s="367" t="str">
        <f>IF(AD43="","",VLOOKUP(AD43,'シフト記号表（勤務時間帯）'!$C$4:$K$35,9,FALSE))</f>
        <v/>
      </c>
      <c r="AE44" s="367" t="str">
        <f>IF(AE43="","",VLOOKUP(AE43,'シフト記号表（勤務時間帯）'!$C$4:$K$35,9,FALSE))</f>
        <v/>
      </c>
      <c r="AF44" s="380" t="str">
        <f>IF(AF43="","",VLOOKUP(AF43,'シフト記号表（勤務時間帯）'!$C$4:$K$35,9,FALSE))</f>
        <v/>
      </c>
      <c r="AG44" s="357" t="str">
        <f>IF(AG43="","",VLOOKUP(AG43,'シフト記号表（勤務時間帯）'!$C$4:$K$35,9,FALSE))</f>
        <v/>
      </c>
      <c r="AH44" s="367" t="str">
        <f>IF(AH43="","",VLOOKUP(AH43,'シフト記号表（勤務時間帯）'!$C$4:$K$35,9,FALSE))</f>
        <v/>
      </c>
      <c r="AI44" s="367" t="str">
        <f>IF(AI43="","",VLOOKUP(AI43,'シフト記号表（勤務時間帯）'!$C$4:$K$35,9,FALSE))</f>
        <v/>
      </c>
      <c r="AJ44" s="367" t="str">
        <f>IF(AJ43="","",VLOOKUP(AJ43,'シフト記号表（勤務時間帯）'!$C$4:$K$35,9,FALSE))</f>
        <v/>
      </c>
      <c r="AK44" s="367" t="str">
        <f>IF(AK43="","",VLOOKUP(AK43,'シフト記号表（勤務時間帯）'!$C$4:$K$35,9,FALSE))</f>
        <v/>
      </c>
      <c r="AL44" s="367" t="str">
        <f>IF(AL43="","",VLOOKUP(AL43,'シフト記号表（勤務時間帯）'!$C$4:$K$35,9,FALSE))</f>
        <v/>
      </c>
      <c r="AM44" s="380" t="str">
        <f>IF(AM43="","",VLOOKUP(AM43,'シフト記号表（勤務時間帯）'!$C$4:$K$35,9,FALSE))</f>
        <v/>
      </c>
      <c r="AN44" s="357" t="str">
        <f>IF(AN43="","",VLOOKUP(AN43,'シフト記号表（勤務時間帯）'!$C$4:$K$35,9,FALSE))</f>
        <v/>
      </c>
      <c r="AO44" s="367" t="str">
        <f>IF(AO43="","",VLOOKUP(AO43,'シフト記号表（勤務時間帯）'!$C$4:$K$35,9,FALSE))</f>
        <v/>
      </c>
      <c r="AP44" s="367" t="str">
        <f>IF(AP43="","",VLOOKUP(AP43,'シフト記号表（勤務時間帯）'!$C$4:$K$35,9,FALSE))</f>
        <v/>
      </c>
      <c r="AQ44" s="367" t="str">
        <f>IF(AQ43="","",VLOOKUP(AQ43,'シフト記号表（勤務時間帯）'!$C$4:$K$35,9,FALSE))</f>
        <v/>
      </c>
      <c r="AR44" s="367" t="str">
        <f>IF(AR43="","",VLOOKUP(AR43,'シフト記号表（勤務時間帯）'!$C$4:$K$35,9,FALSE))</f>
        <v/>
      </c>
      <c r="AS44" s="367" t="str">
        <f>IF(AS43="","",VLOOKUP(AS43,'シフト記号表（勤務時間帯）'!$C$4:$K$35,9,FALSE))</f>
        <v/>
      </c>
      <c r="AT44" s="380" t="str">
        <f>IF(AT43="","",VLOOKUP(AT43,'シフト記号表（勤務時間帯）'!$C$4:$K$35,9,FALSE))</f>
        <v/>
      </c>
      <c r="AU44" s="357" t="str">
        <f>IF(AU43="","",VLOOKUP(AU43,'シフト記号表（勤務時間帯）'!$C$4:$K$35,9,FALSE))</f>
        <v/>
      </c>
      <c r="AV44" s="367" t="str">
        <f>IF(AV43="","",VLOOKUP(AV43,'シフト記号表（勤務時間帯）'!$C$4:$K$35,9,FALSE))</f>
        <v/>
      </c>
      <c r="AW44" s="380" t="str">
        <f>IF(AW43="","",VLOOKUP(AW43,'シフト記号表（勤務時間帯）'!$C$4:$K$35,9,FALSE))</f>
        <v/>
      </c>
      <c r="AX44" s="410"/>
      <c r="AY44" s="417"/>
      <c r="AZ44" s="420"/>
      <c r="BA44" s="423"/>
      <c r="BB44" s="433"/>
      <c r="BC44" s="442"/>
      <c r="BD44" s="442"/>
      <c r="BE44" s="442"/>
      <c r="BF44" s="442"/>
      <c r="BG44" s="450"/>
    </row>
    <row r="45" spans="2:59" ht="20.25" customHeight="1">
      <c r="B45" s="243">
        <f>B43+1</f>
        <v>15</v>
      </c>
      <c r="C45" s="255"/>
      <c r="D45" s="266"/>
      <c r="E45" s="281"/>
      <c r="F45" s="266"/>
      <c r="G45" s="289"/>
      <c r="H45" s="291"/>
      <c r="I45" s="291"/>
      <c r="J45" s="291"/>
      <c r="K45" s="303"/>
      <c r="L45" s="310"/>
      <c r="M45" s="314"/>
      <c r="N45" s="314"/>
      <c r="O45" s="326"/>
      <c r="P45" s="330" t="s">
        <v>47</v>
      </c>
      <c r="Q45" s="339"/>
      <c r="R45" s="348"/>
      <c r="S45" s="358"/>
      <c r="T45" s="368"/>
      <c r="U45" s="368"/>
      <c r="V45" s="368"/>
      <c r="W45" s="368"/>
      <c r="X45" s="368"/>
      <c r="Y45" s="381"/>
      <c r="Z45" s="358"/>
      <c r="AA45" s="368"/>
      <c r="AB45" s="368"/>
      <c r="AC45" s="368"/>
      <c r="AD45" s="368"/>
      <c r="AE45" s="368"/>
      <c r="AF45" s="381"/>
      <c r="AG45" s="358"/>
      <c r="AH45" s="368"/>
      <c r="AI45" s="368"/>
      <c r="AJ45" s="368"/>
      <c r="AK45" s="368"/>
      <c r="AL45" s="368"/>
      <c r="AM45" s="381"/>
      <c r="AN45" s="358"/>
      <c r="AO45" s="368"/>
      <c r="AP45" s="368"/>
      <c r="AQ45" s="368"/>
      <c r="AR45" s="368"/>
      <c r="AS45" s="368"/>
      <c r="AT45" s="381"/>
      <c r="AU45" s="358"/>
      <c r="AV45" s="368"/>
      <c r="AW45" s="381"/>
      <c r="AX45" s="410">
        <f>IF($BC$3="計画",SUM(S46:AT46),IF($BC$3="実績",SUM(S46:AW46),""))</f>
        <v>0</v>
      </c>
      <c r="AY45" s="417"/>
      <c r="AZ45" s="420">
        <f>IF($BC$3="計画",AX45/4,IF($BC$3="実績",AX45/($AL$10/7),""))</f>
        <v>0</v>
      </c>
      <c r="BA45" s="423"/>
      <c r="BB45" s="430"/>
      <c r="BC45" s="439"/>
      <c r="BD45" s="439"/>
      <c r="BE45" s="439"/>
      <c r="BF45" s="439"/>
      <c r="BG45" s="447"/>
    </row>
    <row r="46" spans="2:59" ht="20.25" customHeight="1">
      <c r="B46" s="244"/>
      <c r="C46" s="254"/>
      <c r="D46" s="266"/>
      <c r="E46" s="283"/>
      <c r="F46" s="287"/>
      <c r="G46" s="290"/>
      <c r="H46" s="291"/>
      <c r="I46" s="291"/>
      <c r="J46" s="291"/>
      <c r="K46" s="303"/>
      <c r="L46" s="309"/>
      <c r="M46" s="313"/>
      <c r="N46" s="313"/>
      <c r="O46" s="325"/>
      <c r="P46" s="331" t="s">
        <v>81</v>
      </c>
      <c r="Q46" s="340"/>
      <c r="R46" s="349"/>
      <c r="S46" s="357" t="str">
        <f>IF(S45="","",VLOOKUP(S45,'シフト記号表（勤務時間帯）'!$C$4:$K$35,9,FALSE))</f>
        <v/>
      </c>
      <c r="T46" s="367" t="str">
        <f>IF(T45="","",VLOOKUP(T45,'シフト記号表（勤務時間帯）'!$C$4:$K$35,9,FALSE))</f>
        <v/>
      </c>
      <c r="U46" s="367" t="str">
        <f>IF(U45="","",VLOOKUP(U45,'シフト記号表（勤務時間帯）'!$C$4:$K$35,9,FALSE))</f>
        <v/>
      </c>
      <c r="V46" s="367" t="str">
        <f>IF(V45="","",VLOOKUP(V45,'シフト記号表（勤務時間帯）'!$C$4:$K$35,9,FALSE))</f>
        <v/>
      </c>
      <c r="W46" s="367" t="str">
        <f>IF(W45="","",VLOOKUP(W45,'シフト記号表（勤務時間帯）'!$C$4:$K$35,9,FALSE))</f>
        <v/>
      </c>
      <c r="X46" s="367" t="str">
        <f>IF(X45="","",VLOOKUP(X45,'シフト記号表（勤務時間帯）'!$C$4:$K$35,9,FALSE))</f>
        <v/>
      </c>
      <c r="Y46" s="380" t="str">
        <f>IF(Y45="","",VLOOKUP(Y45,'シフト記号表（勤務時間帯）'!$C$4:$K$35,9,FALSE))</f>
        <v/>
      </c>
      <c r="Z46" s="357" t="str">
        <f>IF(Z45="","",VLOOKUP(Z45,'シフト記号表（勤務時間帯）'!$C$4:$K$35,9,FALSE))</f>
        <v/>
      </c>
      <c r="AA46" s="367" t="str">
        <f>IF(AA45="","",VLOOKUP(AA45,'シフト記号表（勤務時間帯）'!$C$4:$K$35,9,FALSE))</f>
        <v/>
      </c>
      <c r="AB46" s="367" t="str">
        <f>IF(AB45="","",VLOOKUP(AB45,'シフト記号表（勤務時間帯）'!$C$4:$K$35,9,FALSE))</f>
        <v/>
      </c>
      <c r="AC46" s="367" t="str">
        <f>IF(AC45="","",VLOOKUP(AC45,'シフト記号表（勤務時間帯）'!$C$4:$K$35,9,FALSE))</f>
        <v/>
      </c>
      <c r="AD46" s="367" t="str">
        <f>IF(AD45="","",VLOOKUP(AD45,'シフト記号表（勤務時間帯）'!$C$4:$K$35,9,FALSE))</f>
        <v/>
      </c>
      <c r="AE46" s="367" t="str">
        <f>IF(AE45="","",VLOOKUP(AE45,'シフト記号表（勤務時間帯）'!$C$4:$K$35,9,FALSE))</f>
        <v/>
      </c>
      <c r="AF46" s="380" t="str">
        <f>IF(AF45="","",VLOOKUP(AF45,'シフト記号表（勤務時間帯）'!$C$4:$K$35,9,FALSE))</f>
        <v/>
      </c>
      <c r="AG46" s="357" t="str">
        <f>IF(AG45="","",VLOOKUP(AG45,'シフト記号表（勤務時間帯）'!$C$4:$K$35,9,FALSE))</f>
        <v/>
      </c>
      <c r="AH46" s="367" t="str">
        <f>IF(AH45="","",VLOOKUP(AH45,'シフト記号表（勤務時間帯）'!$C$4:$K$35,9,FALSE))</f>
        <v/>
      </c>
      <c r="AI46" s="367" t="str">
        <f>IF(AI45="","",VLOOKUP(AI45,'シフト記号表（勤務時間帯）'!$C$4:$K$35,9,FALSE))</f>
        <v/>
      </c>
      <c r="AJ46" s="367" t="str">
        <f>IF(AJ45="","",VLOOKUP(AJ45,'シフト記号表（勤務時間帯）'!$C$4:$K$35,9,FALSE))</f>
        <v/>
      </c>
      <c r="AK46" s="367" t="str">
        <f>IF(AK45="","",VLOOKUP(AK45,'シフト記号表（勤務時間帯）'!$C$4:$K$35,9,FALSE))</f>
        <v/>
      </c>
      <c r="AL46" s="367" t="str">
        <f>IF(AL45="","",VLOOKUP(AL45,'シフト記号表（勤務時間帯）'!$C$4:$K$35,9,FALSE))</f>
        <v/>
      </c>
      <c r="AM46" s="380" t="str">
        <f>IF(AM45="","",VLOOKUP(AM45,'シフト記号表（勤務時間帯）'!$C$4:$K$35,9,FALSE))</f>
        <v/>
      </c>
      <c r="AN46" s="357" t="str">
        <f>IF(AN45="","",VLOOKUP(AN45,'シフト記号表（勤務時間帯）'!$C$4:$K$35,9,FALSE))</f>
        <v/>
      </c>
      <c r="AO46" s="367" t="str">
        <f>IF(AO45="","",VLOOKUP(AO45,'シフト記号表（勤務時間帯）'!$C$4:$K$35,9,FALSE))</f>
        <v/>
      </c>
      <c r="AP46" s="367" t="str">
        <f>IF(AP45="","",VLOOKUP(AP45,'シフト記号表（勤務時間帯）'!$C$4:$K$35,9,FALSE))</f>
        <v/>
      </c>
      <c r="AQ46" s="367" t="str">
        <f>IF(AQ45="","",VLOOKUP(AQ45,'シフト記号表（勤務時間帯）'!$C$4:$K$35,9,FALSE))</f>
        <v/>
      </c>
      <c r="AR46" s="367" t="str">
        <f>IF(AR45="","",VLOOKUP(AR45,'シフト記号表（勤務時間帯）'!$C$4:$K$35,9,FALSE))</f>
        <v/>
      </c>
      <c r="AS46" s="367" t="str">
        <f>IF(AS45="","",VLOOKUP(AS45,'シフト記号表（勤務時間帯）'!$C$4:$K$35,9,FALSE))</f>
        <v/>
      </c>
      <c r="AT46" s="380" t="str">
        <f>IF(AT45="","",VLOOKUP(AT45,'シフト記号表（勤務時間帯）'!$C$4:$K$35,9,FALSE))</f>
        <v/>
      </c>
      <c r="AU46" s="357" t="str">
        <f>IF(AU45="","",VLOOKUP(AU45,'シフト記号表（勤務時間帯）'!$C$4:$K$35,9,FALSE))</f>
        <v/>
      </c>
      <c r="AV46" s="367" t="str">
        <f>IF(AV45="","",VLOOKUP(AV45,'シフト記号表（勤務時間帯）'!$C$4:$K$35,9,FALSE))</f>
        <v/>
      </c>
      <c r="AW46" s="380" t="str">
        <f>IF(AW45="","",VLOOKUP(AW45,'シフト記号表（勤務時間帯）'!$C$4:$K$35,9,FALSE))</f>
        <v/>
      </c>
      <c r="AX46" s="410"/>
      <c r="AY46" s="417"/>
      <c r="AZ46" s="420"/>
      <c r="BA46" s="423"/>
      <c r="BB46" s="433"/>
      <c r="BC46" s="442"/>
      <c r="BD46" s="442"/>
      <c r="BE46" s="442"/>
      <c r="BF46" s="442"/>
      <c r="BG46" s="450"/>
    </row>
    <row r="47" spans="2:59" ht="20.25" hidden="1" customHeight="1">
      <c r="B47" s="243">
        <f>B45+1</f>
        <v>16</v>
      </c>
      <c r="C47" s="255"/>
      <c r="D47" s="266"/>
      <c r="E47" s="281"/>
      <c r="F47" s="266"/>
      <c r="G47" s="289"/>
      <c r="H47" s="291"/>
      <c r="I47" s="291"/>
      <c r="J47" s="291"/>
      <c r="K47" s="303"/>
      <c r="L47" s="310"/>
      <c r="M47" s="314"/>
      <c r="N47" s="314"/>
      <c r="O47" s="326"/>
      <c r="P47" s="330" t="s">
        <v>47</v>
      </c>
      <c r="Q47" s="339"/>
      <c r="R47" s="348"/>
      <c r="S47" s="358"/>
      <c r="T47" s="368"/>
      <c r="U47" s="368"/>
      <c r="V47" s="368"/>
      <c r="W47" s="368"/>
      <c r="X47" s="368"/>
      <c r="Y47" s="381"/>
      <c r="Z47" s="358"/>
      <c r="AA47" s="368"/>
      <c r="AB47" s="368"/>
      <c r="AC47" s="368"/>
      <c r="AD47" s="368"/>
      <c r="AE47" s="368"/>
      <c r="AF47" s="381"/>
      <c r="AG47" s="358"/>
      <c r="AH47" s="368"/>
      <c r="AI47" s="368"/>
      <c r="AJ47" s="368"/>
      <c r="AK47" s="368"/>
      <c r="AL47" s="368"/>
      <c r="AM47" s="381"/>
      <c r="AN47" s="358"/>
      <c r="AO47" s="368"/>
      <c r="AP47" s="368"/>
      <c r="AQ47" s="368"/>
      <c r="AR47" s="368"/>
      <c r="AS47" s="368"/>
      <c r="AT47" s="381"/>
      <c r="AU47" s="358"/>
      <c r="AV47" s="368"/>
      <c r="AW47" s="381"/>
      <c r="AX47" s="410">
        <f>IF($BC$3="計画",SUM(S48:AT48),IF($BC$3="実績",SUM(S48:AW48),""))</f>
        <v>0</v>
      </c>
      <c r="AY47" s="417"/>
      <c r="AZ47" s="420">
        <f>IF($BC$3="計画",AX47/4,IF($BC$3="実績",AX47/($AL$10/7),""))</f>
        <v>0</v>
      </c>
      <c r="BA47" s="423"/>
      <c r="BB47" s="430"/>
      <c r="BC47" s="439"/>
      <c r="BD47" s="439"/>
      <c r="BE47" s="439"/>
      <c r="BF47" s="439"/>
      <c r="BG47" s="447"/>
    </row>
    <row r="48" spans="2:59" ht="20.25" hidden="1" customHeight="1">
      <c r="B48" s="244"/>
      <c r="C48" s="254"/>
      <c r="D48" s="266"/>
      <c r="E48" s="283"/>
      <c r="F48" s="287"/>
      <c r="G48" s="290"/>
      <c r="H48" s="291"/>
      <c r="I48" s="291"/>
      <c r="J48" s="291"/>
      <c r="K48" s="303"/>
      <c r="L48" s="309"/>
      <c r="M48" s="313"/>
      <c r="N48" s="313"/>
      <c r="O48" s="325"/>
      <c r="P48" s="331" t="s">
        <v>81</v>
      </c>
      <c r="Q48" s="340"/>
      <c r="R48" s="349"/>
      <c r="S48" s="357" t="str">
        <f>IF(S47="","",VLOOKUP(S47,'シフト記号表（勤務時間帯）'!$C$4:$K$35,9,FALSE))</f>
        <v/>
      </c>
      <c r="T48" s="367" t="str">
        <f>IF(T47="","",VLOOKUP(T47,'シフト記号表（勤務時間帯）'!$C$4:$K$35,9,FALSE))</f>
        <v/>
      </c>
      <c r="U48" s="367" t="str">
        <f>IF(U47="","",VLOOKUP(U47,'シフト記号表（勤務時間帯）'!$C$4:$K$35,9,FALSE))</f>
        <v/>
      </c>
      <c r="V48" s="367" t="str">
        <f>IF(V47="","",VLOOKUP(V47,'シフト記号表（勤務時間帯）'!$C$4:$K$35,9,FALSE))</f>
        <v/>
      </c>
      <c r="W48" s="367" t="str">
        <f>IF(W47="","",VLOOKUP(W47,'シフト記号表（勤務時間帯）'!$C$4:$K$35,9,FALSE))</f>
        <v/>
      </c>
      <c r="X48" s="367" t="str">
        <f>IF(X47="","",VLOOKUP(X47,'シフト記号表（勤務時間帯）'!$C$4:$K$35,9,FALSE))</f>
        <v/>
      </c>
      <c r="Y48" s="380" t="str">
        <f>IF(Y47="","",VLOOKUP(Y47,'シフト記号表（勤務時間帯）'!$C$4:$K$35,9,FALSE))</f>
        <v/>
      </c>
      <c r="Z48" s="357" t="str">
        <f>IF(Z47="","",VLOOKUP(Z47,'シフト記号表（勤務時間帯）'!$C$4:$K$35,9,FALSE))</f>
        <v/>
      </c>
      <c r="AA48" s="367" t="str">
        <f>IF(AA47="","",VLOOKUP(AA47,'シフト記号表（勤務時間帯）'!$C$4:$K$35,9,FALSE))</f>
        <v/>
      </c>
      <c r="AB48" s="367" t="str">
        <f>IF(AB47="","",VLOOKUP(AB47,'シフト記号表（勤務時間帯）'!$C$4:$K$35,9,FALSE))</f>
        <v/>
      </c>
      <c r="AC48" s="367" t="str">
        <f>IF(AC47="","",VLOOKUP(AC47,'シフト記号表（勤務時間帯）'!$C$4:$K$35,9,FALSE))</f>
        <v/>
      </c>
      <c r="AD48" s="367" t="str">
        <f>IF(AD47="","",VLOOKUP(AD47,'シフト記号表（勤務時間帯）'!$C$4:$K$35,9,FALSE))</f>
        <v/>
      </c>
      <c r="AE48" s="367" t="str">
        <f>IF(AE47="","",VLOOKUP(AE47,'シフト記号表（勤務時間帯）'!$C$4:$K$35,9,FALSE))</f>
        <v/>
      </c>
      <c r="AF48" s="380" t="str">
        <f>IF(AF47="","",VLOOKUP(AF47,'シフト記号表（勤務時間帯）'!$C$4:$K$35,9,FALSE))</f>
        <v/>
      </c>
      <c r="AG48" s="357" t="str">
        <f>IF(AG47="","",VLOOKUP(AG47,'シフト記号表（勤務時間帯）'!$C$4:$K$35,9,FALSE))</f>
        <v/>
      </c>
      <c r="AH48" s="367" t="str">
        <f>IF(AH47="","",VLOOKUP(AH47,'シフト記号表（勤務時間帯）'!$C$4:$K$35,9,FALSE))</f>
        <v/>
      </c>
      <c r="AI48" s="367" t="str">
        <f>IF(AI47="","",VLOOKUP(AI47,'シフト記号表（勤務時間帯）'!$C$4:$K$35,9,FALSE))</f>
        <v/>
      </c>
      <c r="AJ48" s="367" t="str">
        <f>IF(AJ47="","",VLOOKUP(AJ47,'シフト記号表（勤務時間帯）'!$C$4:$K$35,9,FALSE))</f>
        <v/>
      </c>
      <c r="AK48" s="367" t="str">
        <f>IF(AK47="","",VLOOKUP(AK47,'シフト記号表（勤務時間帯）'!$C$4:$K$35,9,FALSE))</f>
        <v/>
      </c>
      <c r="AL48" s="367" t="str">
        <f>IF(AL47="","",VLOOKUP(AL47,'シフト記号表（勤務時間帯）'!$C$4:$K$35,9,FALSE))</f>
        <v/>
      </c>
      <c r="AM48" s="380" t="str">
        <f>IF(AM47="","",VLOOKUP(AM47,'シフト記号表（勤務時間帯）'!$C$4:$K$35,9,FALSE))</f>
        <v/>
      </c>
      <c r="AN48" s="357" t="str">
        <f>IF(AN47="","",VLOOKUP(AN47,'シフト記号表（勤務時間帯）'!$C$4:$K$35,9,FALSE))</f>
        <v/>
      </c>
      <c r="AO48" s="367" t="str">
        <f>IF(AO47="","",VLOOKUP(AO47,'シフト記号表（勤務時間帯）'!$C$4:$K$35,9,FALSE))</f>
        <v/>
      </c>
      <c r="AP48" s="367" t="str">
        <f>IF(AP47="","",VLOOKUP(AP47,'シフト記号表（勤務時間帯）'!$C$4:$K$35,9,FALSE))</f>
        <v/>
      </c>
      <c r="AQ48" s="367" t="str">
        <f>IF(AQ47="","",VLOOKUP(AQ47,'シフト記号表（勤務時間帯）'!$C$4:$K$35,9,FALSE))</f>
        <v/>
      </c>
      <c r="AR48" s="367" t="str">
        <f>IF(AR47="","",VLOOKUP(AR47,'シフト記号表（勤務時間帯）'!$C$4:$K$35,9,FALSE))</f>
        <v/>
      </c>
      <c r="AS48" s="367" t="str">
        <f>IF(AS47="","",VLOOKUP(AS47,'シフト記号表（勤務時間帯）'!$C$4:$K$35,9,FALSE))</f>
        <v/>
      </c>
      <c r="AT48" s="380" t="str">
        <f>IF(AT47="","",VLOOKUP(AT47,'シフト記号表（勤務時間帯）'!$C$4:$K$35,9,FALSE))</f>
        <v/>
      </c>
      <c r="AU48" s="357" t="str">
        <f>IF(AU47="","",VLOOKUP(AU47,'シフト記号表（勤務時間帯）'!$C$4:$K$35,9,FALSE))</f>
        <v/>
      </c>
      <c r="AV48" s="367" t="str">
        <f>IF(AV47="","",VLOOKUP(AV47,'シフト記号表（勤務時間帯）'!$C$4:$K$35,9,FALSE))</f>
        <v/>
      </c>
      <c r="AW48" s="380" t="str">
        <f>IF(AW47="","",VLOOKUP(AW47,'シフト記号表（勤務時間帯）'!$C$4:$K$35,9,FALSE))</f>
        <v/>
      </c>
      <c r="AX48" s="410"/>
      <c r="AY48" s="417"/>
      <c r="AZ48" s="420"/>
      <c r="BA48" s="423"/>
      <c r="BB48" s="433"/>
      <c r="BC48" s="442"/>
      <c r="BD48" s="442"/>
      <c r="BE48" s="442"/>
      <c r="BF48" s="442"/>
      <c r="BG48" s="450"/>
    </row>
    <row r="49" spans="1:60" ht="20.25" hidden="1" customHeight="1">
      <c r="B49" s="243">
        <f>B47+1</f>
        <v>17</v>
      </c>
      <c r="C49" s="255"/>
      <c r="D49" s="266"/>
      <c r="E49" s="281"/>
      <c r="F49" s="266"/>
      <c r="G49" s="289"/>
      <c r="H49" s="291"/>
      <c r="I49" s="291"/>
      <c r="J49" s="291"/>
      <c r="K49" s="303"/>
      <c r="L49" s="310"/>
      <c r="M49" s="314"/>
      <c r="N49" s="314"/>
      <c r="O49" s="326"/>
      <c r="P49" s="330" t="s">
        <v>47</v>
      </c>
      <c r="Q49" s="339"/>
      <c r="R49" s="348"/>
      <c r="S49" s="358"/>
      <c r="T49" s="368"/>
      <c r="U49" s="368"/>
      <c r="V49" s="368"/>
      <c r="W49" s="368"/>
      <c r="X49" s="368"/>
      <c r="Y49" s="381"/>
      <c r="Z49" s="358"/>
      <c r="AA49" s="368"/>
      <c r="AB49" s="368"/>
      <c r="AC49" s="368"/>
      <c r="AD49" s="368"/>
      <c r="AE49" s="368"/>
      <c r="AF49" s="381"/>
      <c r="AG49" s="358"/>
      <c r="AH49" s="368"/>
      <c r="AI49" s="368"/>
      <c r="AJ49" s="368"/>
      <c r="AK49" s="368"/>
      <c r="AL49" s="368"/>
      <c r="AM49" s="381"/>
      <c r="AN49" s="358"/>
      <c r="AO49" s="368"/>
      <c r="AP49" s="368"/>
      <c r="AQ49" s="368"/>
      <c r="AR49" s="368"/>
      <c r="AS49" s="368"/>
      <c r="AT49" s="381"/>
      <c r="AU49" s="358"/>
      <c r="AV49" s="368"/>
      <c r="AW49" s="381"/>
      <c r="AX49" s="410">
        <f>IF($BC$3="計画",SUM(S50:AT50),IF($BC$3="実績",SUM(S50:AW50),""))</f>
        <v>0</v>
      </c>
      <c r="AY49" s="417"/>
      <c r="AZ49" s="420">
        <f>IF($BC$3="計画",AX49/4,IF($BC$3="実績",AX49/($AL$10/7),""))</f>
        <v>0</v>
      </c>
      <c r="BA49" s="423"/>
      <c r="BB49" s="430"/>
      <c r="BC49" s="439"/>
      <c r="BD49" s="439"/>
      <c r="BE49" s="439"/>
      <c r="BF49" s="439"/>
      <c r="BG49" s="447"/>
    </row>
    <row r="50" spans="1:60" ht="20.25" hidden="1" customHeight="1">
      <c r="B50" s="244"/>
      <c r="C50" s="254"/>
      <c r="D50" s="266"/>
      <c r="E50" s="283"/>
      <c r="F50" s="287"/>
      <c r="G50" s="290"/>
      <c r="H50" s="291"/>
      <c r="I50" s="291"/>
      <c r="J50" s="291"/>
      <c r="K50" s="303"/>
      <c r="L50" s="309"/>
      <c r="M50" s="313"/>
      <c r="N50" s="313"/>
      <c r="O50" s="325"/>
      <c r="P50" s="331" t="s">
        <v>81</v>
      </c>
      <c r="Q50" s="340"/>
      <c r="R50" s="349"/>
      <c r="S50" s="357" t="str">
        <f>IF(S49="","",VLOOKUP(S49,'シフト記号表（勤務時間帯）'!$C$4:$K$35,9,FALSE))</f>
        <v/>
      </c>
      <c r="T50" s="367" t="str">
        <f>IF(T49="","",VLOOKUP(T49,'シフト記号表（勤務時間帯）'!$C$4:$K$35,9,FALSE))</f>
        <v/>
      </c>
      <c r="U50" s="367" t="str">
        <f>IF(U49="","",VLOOKUP(U49,'シフト記号表（勤務時間帯）'!$C$4:$K$35,9,FALSE))</f>
        <v/>
      </c>
      <c r="V50" s="367" t="str">
        <f>IF(V49="","",VLOOKUP(V49,'シフト記号表（勤務時間帯）'!$C$4:$K$35,9,FALSE))</f>
        <v/>
      </c>
      <c r="W50" s="367" t="str">
        <f>IF(W49="","",VLOOKUP(W49,'シフト記号表（勤務時間帯）'!$C$4:$K$35,9,FALSE))</f>
        <v/>
      </c>
      <c r="X50" s="367" t="str">
        <f>IF(X49="","",VLOOKUP(X49,'シフト記号表（勤務時間帯）'!$C$4:$K$35,9,FALSE))</f>
        <v/>
      </c>
      <c r="Y50" s="380" t="str">
        <f>IF(Y49="","",VLOOKUP(Y49,'シフト記号表（勤務時間帯）'!$C$4:$K$35,9,FALSE))</f>
        <v/>
      </c>
      <c r="Z50" s="357" t="str">
        <f>IF(Z49="","",VLOOKUP(Z49,'シフト記号表（勤務時間帯）'!$C$4:$K$35,9,FALSE))</f>
        <v/>
      </c>
      <c r="AA50" s="367" t="str">
        <f>IF(AA49="","",VLOOKUP(AA49,'シフト記号表（勤務時間帯）'!$C$4:$K$35,9,FALSE))</f>
        <v/>
      </c>
      <c r="AB50" s="367" t="str">
        <f>IF(AB49="","",VLOOKUP(AB49,'シフト記号表（勤務時間帯）'!$C$4:$K$35,9,FALSE))</f>
        <v/>
      </c>
      <c r="AC50" s="367" t="str">
        <f>IF(AC49="","",VLOOKUP(AC49,'シフト記号表（勤務時間帯）'!$C$4:$K$35,9,FALSE))</f>
        <v/>
      </c>
      <c r="AD50" s="367" t="str">
        <f>IF(AD49="","",VLOOKUP(AD49,'シフト記号表（勤務時間帯）'!$C$4:$K$35,9,FALSE))</f>
        <v/>
      </c>
      <c r="AE50" s="367" t="str">
        <f>IF(AE49="","",VLOOKUP(AE49,'シフト記号表（勤務時間帯）'!$C$4:$K$35,9,FALSE))</f>
        <v/>
      </c>
      <c r="AF50" s="380" t="str">
        <f>IF(AF49="","",VLOOKUP(AF49,'シフト記号表（勤務時間帯）'!$C$4:$K$35,9,FALSE))</f>
        <v/>
      </c>
      <c r="AG50" s="357" t="str">
        <f>IF(AG49="","",VLOOKUP(AG49,'シフト記号表（勤務時間帯）'!$C$4:$K$35,9,FALSE))</f>
        <v/>
      </c>
      <c r="AH50" s="367" t="str">
        <f>IF(AH49="","",VLOOKUP(AH49,'シフト記号表（勤務時間帯）'!$C$4:$K$35,9,FALSE))</f>
        <v/>
      </c>
      <c r="AI50" s="367" t="str">
        <f>IF(AI49="","",VLOOKUP(AI49,'シフト記号表（勤務時間帯）'!$C$4:$K$35,9,FALSE))</f>
        <v/>
      </c>
      <c r="AJ50" s="367" t="str">
        <f>IF(AJ49="","",VLOOKUP(AJ49,'シフト記号表（勤務時間帯）'!$C$4:$K$35,9,FALSE))</f>
        <v/>
      </c>
      <c r="AK50" s="367" t="str">
        <f>IF(AK49="","",VLOOKUP(AK49,'シフト記号表（勤務時間帯）'!$C$4:$K$35,9,FALSE))</f>
        <v/>
      </c>
      <c r="AL50" s="367" t="str">
        <f>IF(AL49="","",VLOOKUP(AL49,'シフト記号表（勤務時間帯）'!$C$4:$K$35,9,FALSE))</f>
        <v/>
      </c>
      <c r="AM50" s="380" t="str">
        <f>IF(AM49="","",VLOOKUP(AM49,'シフト記号表（勤務時間帯）'!$C$4:$K$35,9,FALSE))</f>
        <v/>
      </c>
      <c r="AN50" s="357" t="str">
        <f>IF(AN49="","",VLOOKUP(AN49,'シフト記号表（勤務時間帯）'!$C$4:$K$35,9,FALSE))</f>
        <v/>
      </c>
      <c r="AO50" s="367" t="str">
        <f>IF(AO49="","",VLOOKUP(AO49,'シフト記号表（勤務時間帯）'!$C$4:$K$35,9,FALSE))</f>
        <v/>
      </c>
      <c r="AP50" s="367" t="str">
        <f>IF(AP49="","",VLOOKUP(AP49,'シフト記号表（勤務時間帯）'!$C$4:$K$35,9,FALSE))</f>
        <v/>
      </c>
      <c r="AQ50" s="367" t="str">
        <f>IF(AQ49="","",VLOOKUP(AQ49,'シフト記号表（勤務時間帯）'!$C$4:$K$35,9,FALSE))</f>
        <v/>
      </c>
      <c r="AR50" s="367" t="str">
        <f>IF(AR49="","",VLOOKUP(AR49,'シフト記号表（勤務時間帯）'!$C$4:$K$35,9,FALSE))</f>
        <v/>
      </c>
      <c r="AS50" s="367" t="str">
        <f>IF(AS49="","",VLOOKUP(AS49,'シフト記号表（勤務時間帯）'!$C$4:$K$35,9,FALSE))</f>
        <v/>
      </c>
      <c r="AT50" s="380" t="str">
        <f>IF(AT49="","",VLOOKUP(AT49,'シフト記号表（勤務時間帯）'!$C$4:$K$35,9,FALSE))</f>
        <v/>
      </c>
      <c r="AU50" s="357" t="str">
        <f>IF(AU49="","",VLOOKUP(AU49,'シフト記号表（勤務時間帯）'!$C$4:$K$35,9,FALSE))</f>
        <v/>
      </c>
      <c r="AV50" s="367" t="str">
        <f>IF(AV49="","",VLOOKUP(AV49,'シフト記号表（勤務時間帯）'!$C$4:$K$35,9,FALSE))</f>
        <v/>
      </c>
      <c r="AW50" s="380" t="str">
        <f>IF(AW49="","",VLOOKUP(AW49,'シフト記号表（勤務時間帯）'!$C$4:$K$35,9,FALSE))</f>
        <v/>
      </c>
      <c r="AX50" s="410"/>
      <c r="AY50" s="417"/>
      <c r="AZ50" s="420"/>
      <c r="BA50" s="423"/>
      <c r="BB50" s="433"/>
      <c r="BC50" s="442"/>
      <c r="BD50" s="442"/>
      <c r="BE50" s="442"/>
      <c r="BF50" s="442"/>
      <c r="BG50" s="450"/>
    </row>
    <row r="51" spans="1:60" ht="20.25" hidden="1" customHeight="1">
      <c r="B51" s="243">
        <f>B49+1</f>
        <v>18</v>
      </c>
      <c r="C51" s="255"/>
      <c r="D51" s="266"/>
      <c r="E51" s="281"/>
      <c r="F51" s="266"/>
      <c r="G51" s="289"/>
      <c r="H51" s="291"/>
      <c r="I51" s="291"/>
      <c r="J51" s="291"/>
      <c r="K51" s="303"/>
      <c r="L51" s="310"/>
      <c r="M51" s="314"/>
      <c r="N51" s="314"/>
      <c r="O51" s="326"/>
      <c r="P51" s="330" t="s">
        <v>47</v>
      </c>
      <c r="Q51" s="339"/>
      <c r="R51" s="348"/>
      <c r="S51" s="358"/>
      <c r="T51" s="368"/>
      <c r="U51" s="368"/>
      <c r="V51" s="368"/>
      <c r="W51" s="368"/>
      <c r="X51" s="368"/>
      <c r="Y51" s="381"/>
      <c r="Z51" s="358"/>
      <c r="AA51" s="368"/>
      <c r="AB51" s="368"/>
      <c r="AC51" s="368"/>
      <c r="AD51" s="368"/>
      <c r="AE51" s="368"/>
      <c r="AF51" s="381"/>
      <c r="AG51" s="358"/>
      <c r="AH51" s="368"/>
      <c r="AI51" s="368"/>
      <c r="AJ51" s="368"/>
      <c r="AK51" s="368"/>
      <c r="AL51" s="368"/>
      <c r="AM51" s="381"/>
      <c r="AN51" s="358"/>
      <c r="AO51" s="368"/>
      <c r="AP51" s="368"/>
      <c r="AQ51" s="368"/>
      <c r="AR51" s="368"/>
      <c r="AS51" s="368"/>
      <c r="AT51" s="381"/>
      <c r="AU51" s="358"/>
      <c r="AV51" s="368"/>
      <c r="AW51" s="381"/>
      <c r="AX51" s="410">
        <f>IF($BC$3="計画",SUM(S52:AT52),IF($BC$3="実績",SUM(S52:AW52),""))</f>
        <v>0</v>
      </c>
      <c r="AY51" s="417"/>
      <c r="AZ51" s="420">
        <f>IF($BC$3="計画",AX51/4,IF($BC$3="実績",AX51/($AL$10/7),""))</f>
        <v>0</v>
      </c>
      <c r="BA51" s="423"/>
      <c r="BB51" s="430"/>
      <c r="BC51" s="439"/>
      <c r="BD51" s="439"/>
      <c r="BE51" s="439"/>
      <c r="BF51" s="439"/>
      <c r="BG51" s="447"/>
    </row>
    <row r="52" spans="1:60" ht="20.25" hidden="1" customHeight="1">
      <c r="B52" s="243"/>
      <c r="C52" s="256"/>
      <c r="D52" s="267"/>
      <c r="E52" s="282"/>
      <c r="F52" s="266"/>
      <c r="G52" s="290"/>
      <c r="H52" s="291"/>
      <c r="I52" s="291"/>
      <c r="J52" s="291"/>
      <c r="K52" s="303"/>
      <c r="L52" s="310"/>
      <c r="M52" s="314"/>
      <c r="N52" s="314"/>
      <c r="O52" s="326"/>
      <c r="P52" s="329" t="s">
        <v>81</v>
      </c>
      <c r="Q52" s="338"/>
      <c r="R52" s="347"/>
      <c r="S52" s="357" t="str">
        <f>IF(S51="","",VLOOKUP(S51,'シフト記号表（勤務時間帯）'!$C$4:$K$35,9,FALSE))</f>
        <v/>
      </c>
      <c r="T52" s="367" t="str">
        <f>IF(T51="","",VLOOKUP(T51,'シフト記号表（勤務時間帯）'!$C$4:$K$35,9,FALSE))</f>
        <v/>
      </c>
      <c r="U52" s="367" t="str">
        <f>IF(U51="","",VLOOKUP(U51,'シフト記号表（勤務時間帯）'!$C$4:$K$35,9,FALSE))</f>
        <v/>
      </c>
      <c r="V52" s="367" t="str">
        <f>IF(V51="","",VLOOKUP(V51,'シフト記号表（勤務時間帯）'!$C$4:$K$35,9,FALSE))</f>
        <v/>
      </c>
      <c r="W52" s="367" t="str">
        <f>IF(W51="","",VLOOKUP(W51,'シフト記号表（勤務時間帯）'!$C$4:$K$35,9,FALSE))</f>
        <v/>
      </c>
      <c r="X52" s="367" t="str">
        <f>IF(X51="","",VLOOKUP(X51,'シフト記号表（勤務時間帯）'!$C$4:$K$35,9,FALSE))</f>
        <v/>
      </c>
      <c r="Y52" s="380" t="str">
        <f>IF(Y51="","",VLOOKUP(Y51,'シフト記号表（勤務時間帯）'!$C$4:$K$35,9,FALSE))</f>
        <v/>
      </c>
      <c r="Z52" s="357" t="str">
        <f>IF(Z51="","",VLOOKUP(Z51,'シフト記号表（勤務時間帯）'!$C$4:$K$35,9,FALSE))</f>
        <v/>
      </c>
      <c r="AA52" s="367" t="str">
        <f>IF(AA51="","",VLOOKUP(AA51,'シフト記号表（勤務時間帯）'!$C$4:$K$35,9,FALSE))</f>
        <v/>
      </c>
      <c r="AB52" s="367" t="str">
        <f>IF(AB51="","",VLOOKUP(AB51,'シフト記号表（勤務時間帯）'!$C$4:$K$35,9,FALSE))</f>
        <v/>
      </c>
      <c r="AC52" s="367" t="str">
        <f>IF(AC51="","",VLOOKUP(AC51,'シフト記号表（勤務時間帯）'!$C$4:$K$35,9,FALSE))</f>
        <v/>
      </c>
      <c r="AD52" s="367" t="str">
        <f>IF(AD51="","",VLOOKUP(AD51,'シフト記号表（勤務時間帯）'!$C$4:$K$35,9,FALSE))</f>
        <v/>
      </c>
      <c r="AE52" s="367" t="str">
        <f>IF(AE51="","",VLOOKUP(AE51,'シフト記号表（勤務時間帯）'!$C$4:$K$35,9,FALSE))</f>
        <v/>
      </c>
      <c r="AF52" s="380" t="str">
        <f>IF(AF51="","",VLOOKUP(AF51,'シフト記号表（勤務時間帯）'!$C$4:$K$35,9,FALSE))</f>
        <v/>
      </c>
      <c r="AG52" s="357" t="str">
        <f>IF(AG51="","",VLOOKUP(AG51,'シフト記号表（勤務時間帯）'!$C$4:$K$35,9,FALSE))</f>
        <v/>
      </c>
      <c r="AH52" s="367" t="str">
        <f>IF(AH51="","",VLOOKUP(AH51,'シフト記号表（勤務時間帯）'!$C$4:$K$35,9,FALSE))</f>
        <v/>
      </c>
      <c r="AI52" s="367" t="str">
        <f>IF(AI51="","",VLOOKUP(AI51,'シフト記号表（勤務時間帯）'!$C$4:$K$35,9,FALSE))</f>
        <v/>
      </c>
      <c r="AJ52" s="367" t="str">
        <f>IF(AJ51="","",VLOOKUP(AJ51,'シフト記号表（勤務時間帯）'!$C$4:$K$35,9,FALSE))</f>
        <v/>
      </c>
      <c r="AK52" s="367" t="str">
        <f>IF(AK51="","",VLOOKUP(AK51,'シフト記号表（勤務時間帯）'!$C$4:$K$35,9,FALSE))</f>
        <v/>
      </c>
      <c r="AL52" s="367" t="str">
        <f>IF(AL51="","",VLOOKUP(AL51,'シフト記号表（勤務時間帯）'!$C$4:$K$35,9,FALSE))</f>
        <v/>
      </c>
      <c r="AM52" s="380" t="str">
        <f>IF(AM51="","",VLOOKUP(AM51,'シフト記号表（勤務時間帯）'!$C$4:$K$35,9,FALSE))</f>
        <v/>
      </c>
      <c r="AN52" s="357" t="str">
        <f>IF(AN51="","",VLOOKUP(AN51,'シフト記号表（勤務時間帯）'!$C$4:$K$35,9,FALSE))</f>
        <v/>
      </c>
      <c r="AO52" s="367" t="str">
        <f>IF(AO51="","",VLOOKUP(AO51,'シフト記号表（勤務時間帯）'!$C$4:$K$35,9,FALSE))</f>
        <v/>
      </c>
      <c r="AP52" s="367" t="str">
        <f>IF(AP51="","",VLOOKUP(AP51,'シフト記号表（勤務時間帯）'!$C$4:$K$35,9,FALSE))</f>
        <v/>
      </c>
      <c r="AQ52" s="367" t="str">
        <f>IF(AQ51="","",VLOOKUP(AQ51,'シフト記号表（勤務時間帯）'!$C$4:$K$35,9,FALSE))</f>
        <v/>
      </c>
      <c r="AR52" s="367" t="str">
        <f>IF(AR51="","",VLOOKUP(AR51,'シフト記号表（勤務時間帯）'!$C$4:$K$35,9,FALSE))</f>
        <v/>
      </c>
      <c r="AS52" s="367" t="str">
        <f>IF(AS51="","",VLOOKUP(AS51,'シフト記号表（勤務時間帯）'!$C$4:$K$35,9,FALSE))</f>
        <v/>
      </c>
      <c r="AT52" s="380" t="str">
        <f>IF(AT51="","",VLOOKUP(AT51,'シフト記号表（勤務時間帯）'!$C$4:$K$35,9,FALSE))</f>
        <v/>
      </c>
      <c r="AU52" s="357" t="str">
        <f>IF(AU51="","",VLOOKUP(AU51,'シフト記号表（勤務時間帯）'!$C$4:$K$35,9,FALSE))</f>
        <v/>
      </c>
      <c r="AV52" s="367" t="str">
        <f>IF(AV51="","",VLOOKUP(AV51,'シフト記号表（勤務時間帯）'!$C$4:$K$35,9,FALSE))</f>
        <v/>
      </c>
      <c r="AW52" s="380" t="str">
        <f>IF(AW51="","",VLOOKUP(AW51,'シフト記号表（勤務時間帯）'!$C$4:$K$35,9,FALSE))</f>
        <v/>
      </c>
      <c r="AX52" s="410"/>
      <c r="AY52" s="417"/>
      <c r="AZ52" s="420"/>
      <c r="BA52" s="423"/>
      <c r="BB52" s="429"/>
      <c r="BC52" s="438"/>
      <c r="BD52" s="438"/>
      <c r="BE52" s="438"/>
      <c r="BF52" s="438"/>
      <c r="BG52" s="446"/>
    </row>
    <row r="53" spans="1:60" ht="20.25" customHeight="1">
      <c r="B53" s="245"/>
      <c r="C53" s="257"/>
      <c r="D53" s="257"/>
      <c r="E53" s="257"/>
      <c r="F53" s="257"/>
      <c r="G53" s="257"/>
      <c r="H53" s="257"/>
      <c r="I53" s="257"/>
      <c r="J53" s="257"/>
      <c r="K53" s="257"/>
      <c r="L53" s="257"/>
      <c r="M53" s="257"/>
      <c r="N53" s="257"/>
      <c r="O53" s="257"/>
      <c r="P53" s="257"/>
      <c r="Q53" s="257"/>
      <c r="R53" s="350"/>
      <c r="S53" s="35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411">
        <f>SUM(AX17:AY52)</f>
        <v>0</v>
      </c>
      <c r="AY53" s="418"/>
      <c r="AZ53" s="421">
        <f>SUM(AZ17:BA52)</f>
        <v>0</v>
      </c>
      <c r="BA53" s="424"/>
      <c r="BB53" s="434"/>
      <c r="BC53" s="257"/>
      <c r="BD53" s="257"/>
      <c r="BE53" s="257"/>
      <c r="BF53" s="257"/>
      <c r="BG53" s="350"/>
    </row>
    <row r="54" spans="1:60" ht="20.25" customHeight="1">
      <c r="C54" s="258"/>
      <c r="D54" s="268"/>
      <c r="E54" s="284"/>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73"/>
      <c r="AG54" s="232"/>
      <c r="AH54" s="232"/>
      <c r="AI54" s="232"/>
      <c r="AJ54" s="232"/>
      <c r="AK54" s="232"/>
      <c r="AL54" s="232"/>
      <c r="AM54" s="232"/>
      <c r="AN54" s="232"/>
      <c r="AO54" s="232"/>
      <c r="AP54" s="232"/>
      <c r="AQ54" s="232"/>
      <c r="AR54" s="232"/>
      <c r="AS54" s="232"/>
      <c r="AT54" s="232"/>
      <c r="AU54" s="232"/>
      <c r="AV54" s="232"/>
      <c r="AW54" s="232"/>
      <c r="AX54" s="232"/>
    </row>
    <row r="55" spans="1:60" ht="20.25" customHeight="1">
      <c r="C55" s="232" t="s">
        <v>187</v>
      </c>
      <c r="D55" s="232"/>
      <c r="E55" s="232"/>
      <c r="F55" s="232"/>
      <c r="G55" s="232"/>
      <c r="H55" s="232"/>
      <c r="I55" s="232"/>
      <c r="J55" s="232"/>
      <c r="K55" s="232"/>
      <c r="L55" s="232"/>
      <c r="M55" s="273"/>
      <c r="N55" s="232"/>
      <c r="O55" s="232"/>
      <c r="P55" s="232"/>
      <c r="Q55" s="232"/>
      <c r="R55" s="232"/>
      <c r="S55" s="336"/>
      <c r="T55" s="336"/>
      <c r="U55" s="336"/>
      <c r="V55" s="336"/>
      <c r="W55" s="336"/>
      <c r="X55" s="336"/>
      <c r="Y55" s="336"/>
      <c r="Z55" s="336"/>
      <c r="AA55" s="336"/>
      <c r="AB55" s="336"/>
      <c r="AC55" s="336"/>
      <c r="AD55" s="336"/>
      <c r="AE55" s="336"/>
      <c r="AF55" s="336"/>
      <c r="AG55" s="336"/>
      <c r="AH55" s="336"/>
      <c r="AI55" s="232"/>
      <c r="AM55" s="370"/>
      <c r="AN55" s="384"/>
      <c r="AO55" s="384"/>
      <c r="AP55" s="232"/>
      <c r="AQ55" s="232"/>
      <c r="AR55" s="232"/>
      <c r="AS55" s="232"/>
      <c r="AT55" s="232"/>
      <c r="AU55" s="232"/>
      <c r="AV55" s="232"/>
      <c r="AW55" s="232"/>
      <c r="AX55" s="232"/>
      <c r="AY55" s="232"/>
      <c r="AZ55" s="232"/>
      <c r="BA55" s="232"/>
      <c r="BB55" s="232"/>
      <c r="BC55" s="232"/>
      <c r="BD55" s="232"/>
      <c r="BE55" s="232"/>
      <c r="BF55" s="232"/>
      <c r="BG55" s="232"/>
      <c r="BH55" s="384"/>
    </row>
    <row r="56" spans="1:60" ht="20.25" customHeight="1">
      <c r="A56" s="232"/>
      <c r="B56" s="232"/>
      <c r="C56" s="232"/>
      <c r="D56" s="232"/>
      <c r="E56" s="232"/>
      <c r="F56" s="232"/>
      <c r="G56" s="232"/>
      <c r="H56" s="232"/>
      <c r="I56" s="232"/>
      <c r="J56" s="232"/>
      <c r="K56" s="232"/>
      <c r="L56" s="232"/>
      <c r="M56" s="273"/>
      <c r="N56" s="232"/>
      <c r="O56" s="232"/>
      <c r="P56" s="232"/>
      <c r="Q56" s="232"/>
      <c r="R56" s="232"/>
      <c r="S56" s="336"/>
      <c r="T56" s="232"/>
      <c r="AA56" s="384"/>
      <c r="AB56" s="232"/>
      <c r="AC56" s="232"/>
      <c r="AD56" s="232"/>
      <c r="AE56" s="232"/>
      <c r="AF56" s="232"/>
      <c r="AG56" s="232"/>
      <c r="AH56" s="232"/>
      <c r="AI56" s="232"/>
      <c r="AJ56" s="232"/>
      <c r="AK56" s="232"/>
      <c r="AL56" s="232"/>
      <c r="AM56" s="232"/>
      <c r="AN56" s="232"/>
      <c r="AO56" s="232"/>
      <c r="AP56" s="232"/>
      <c r="AQ56" s="232"/>
      <c r="AR56" s="232"/>
      <c r="AS56" s="232"/>
      <c r="AT56" s="384"/>
    </row>
    <row r="57" spans="1:60" ht="20.25" customHeight="1">
      <c r="A57" s="232"/>
      <c r="B57" s="232"/>
      <c r="C57" s="232"/>
      <c r="D57" s="269" t="s">
        <v>94</v>
      </c>
      <c r="E57" s="269"/>
      <c r="F57" s="269" t="s">
        <v>96</v>
      </c>
      <c r="G57" s="269"/>
      <c r="H57" s="269"/>
      <c r="I57" s="269"/>
      <c r="J57" s="232"/>
      <c r="K57" s="251" t="s">
        <v>99</v>
      </c>
      <c r="L57" s="251"/>
      <c r="M57" s="251"/>
      <c r="N57" s="251"/>
      <c r="P57" s="332" t="s">
        <v>95</v>
      </c>
      <c r="Q57" s="332"/>
      <c r="R57" s="260"/>
      <c r="S57" s="336"/>
      <c r="T57" s="232"/>
      <c r="AA57" s="384"/>
      <c r="AB57" s="232"/>
      <c r="AC57" s="232"/>
      <c r="AD57" s="232"/>
      <c r="AE57" s="232"/>
      <c r="AF57" s="232"/>
      <c r="AG57" s="232"/>
      <c r="AH57" s="232"/>
      <c r="AI57" s="232"/>
      <c r="AJ57" s="232"/>
      <c r="AK57" s="232"/>
      <c r="AL57" s="232"/>
      <c r="AM57" s="232"/>
      <c r="AN57" s="232"/>
      <c r="AO57" s="232"/>
      <c r="AP57" s="232"/>
      <c r="AQ57" s="232"/>
      <c r="AR57" s="232"/>
      <c r="AS57" s="232"/>
      <c r="AT57" s="384"/>
    </row>
    <row r="58" spans="1:60" ht="20.25" customHeight="1">
      <c r="A58" s="232"/>
      <c r="B58" s="232"/>
      <c r="C58" s="232"/>
      <c r="D58" s="270"/>
      <c r="E58" s="270"/>
      <c r="F58" s="270" t="s">
        <v>98</v>
      </c>
      <c r="G58" s="270"/>
      <c r="H58" s="270" t="s">
        <v>63</v>
      </c>
      <c r="I58" s="270"/>
      <c r="J58" s="232"/>
      <c r="K58" s="270" t="s">
        <v>98</v>
      </c>
      <c r="L58" s="270"/>
      <c r="M58" s="270" t="s">
        <v>63</v>
      </c>
      <c r="N58" s="270"/>
      <c r="P58" s="332" t="s">
        <v>13</v>
      </c>
      <c r="Q58" s="332"/>
      <c r="R58" s="260"/>
      <c r="S58" s="336"/>
      <c r="T58" s="232"/>
      <c r="AA58" s="384"/>
      <c r="AB58" s="232"/>
      <c r="AC58" s="232"/>
      <c r="AD58" s="232"/>
      <c r="AE58" s="232"/>
      <c r="AF58" s="232"/>
      <c r="AG58" s="232"/>
      <c r="AH58" s="232"/>
      <c r="AI58" s="232"/>
      <c r="AJ58" s="232"/>
      <c r="AK58" s="232"/>
      <c r="AL58" s="232"/>
      <c r="AM58" s="232"/>
      <c r="AN58" s="232"/>
      <c r="AO58" s="232"/>
      <c r="AP58" s="232"/>
      <c r="AQ58" s="232"/>
      <c r="AR58" s="232"/>
      <c r="AS58" s="232"/>
      <c r="AT58" s="384"/>
    </row>
    <row r="59" spans="1:60" ht="20.25" customHeight="1">
      <c r="C59" s="232"/>
      <c r="D59" s="271" t="s">
        <v>9</v>
      </c>
      <c r="E59" s="271"/>
      <c r="F59" s="288">
        <f>SUMIFS($AX$17:$AY$52,$C$17:$D$52,"介護支援専門員",$E$17:$F$52,"A")</f>
        <v>0</v>
      </c>
      <c r="G59" s="288"/>
      <c r="H59" s="292">
        <f>SUMIFS($AZ$17:$BA$52,$C$17:$D$52,"介護支援専門員",$E$17:$F$52,"A")</f>
        <v>0</v>
      </c>
      <c r="I59" s="292"/>
      <c r="J59" s="232"/>
      <c r="K59" s="304">
        <v>0</v>
      </c>
      <c r="L59" s="304"/>
      <c r="M59" s="315">
        <v>0</v>
      </c>
      <c r="N59" s="315"/>
      <c r="P59" s="333">
        <f>COUNTIFS(C17:D46,"介護支援専門員",E17:F46,"A")</f>
        <v>0</v>
      </c>
      <c r="Q59" s="341"/>
      <c r="R59" s="260"/>
      <c r="S59" s="336"/>
      <c r="T59" s="370"/>
      <c r="AA59" s="384"/>
      <c r="AB59" s="232"/>
      <c r="AC59" s="232"/>
      <c r="AD59" s="232"/>
      <c r="AE59" s="232"/>
      <c r="AF59" s="232"/>
      <c r="AG59" s="232"/>
      <c r="AH59" s="232"/>
      <c r="AI59" s="232"/>
      <c r="AJ59" s="232"/>
      <c r="AK59" s="232"/>
      <c r="AL59" s="232"/>
      <c r="AM59" s="232"/>
      <c r="AN59" s="232"/>
      <c r="AO59" s="232"/>
      <c r="AP59" s="232"/>
      <c r="AQ59" s="232"/>
      <c r="AR59" s="232"/>
      <c r="AS59" s="232"/>
      <c r="AT59" s="384"/>
    </row>
    <row r="60" spans="1:60" ht="20.25" customHeight="1">
      <c r="C60" s="232"/>
      <c r="D60" s="271" t="s">
        <v>7</v>
      </c>
      <c r="E60" s="271"/>
      <c r="F60" s="288">
        <f>SUMIFS($AX$17:$AY$52,$C$17:$D$52,"介護支援専門員",$E$17:$F$52,"B")</f>
        <v>0</v>
      </c>
      <c r="G60" s="288"/>
      <c r="H60" s="292">
        <f>SUMIFS($AZ$17:$BA$52,$C$17:$D$52,"介護支援専門員",$E$17:$F$52,"B")</f>
        <v>0</v>
      </c>
      <c r="I60" s="292"/>
      <c r="J60" s="232"/>
      <c r="K60" s="304">
        <v>0</v>
      </c>
      <c r="L60" s="304"/>
      <c r="M60" s="315">
        <v>0</v>
      </c>
      <c r="N60" s="315"/>
      <c r="P60" s="333">
        <f>COUNTIFS(C17:D46,"介護支援専門員",E17:F46,"B")</f>
        <v>0</v>
      </c>
      <c r="Q60" s="341"/>
      <c r="R60" s="260"/>
      <c r="S60" s="336"/>
      <c r="T60" s="370"/>
      <c r="AA60" s="384"/>
      <c r="AB60" s="232"/>
      <c r="AC60" s="232"/>
      <c r="AD60" s="232"/>
      <c r="AE60" s="232"/>
      <c r="AF60" s="232"/>
      <c r="AG60" s="232"/>
      <c r="AH60" s="232"/>
      <c r="AI60" s="232"/>
      <c r="AJ60" s="232"/>
      <c r="AK60" s="232"/>
      <c r="AL60" s="232"/>
      <c r="AM60" s="232"/>
      <c r="AN60" s="232"/>
      <c r="AO60" s="232"/>
      <c r="AP60" s="232"/>
      <c r="AQ60" s="232"/>
      <c r="AR60" s="232"/>
      <c r="AS60" s="232"/>
      <c r="AT60" s="384"/>
    </row>
    <row r="61" spans="1:60" ht="20.25" customHeight="1">
      <c r="C61" s="232"/>
      <c r="D61" s="271" t="s">
        <v>8</v>
      </c>
      <c r="E61" s="271"/>
      <c r="F61" s="288">
        <f>SUMIFS($AX$17:$AY$52,$C$17:$D$52,"介護支援専門員",$E$17:$F$52,"C")</f>
        <v>0</v>
      </c>
      <c r="G61" s="288"/>
      <c r="H61" s="292">
        <f>SUMIFS($AZ$17:$BA$52,$C$17:$D$52,"介護支援専門員",$E$17:$F$52,"C")</f>
        <v>0</v>
      </c>
      <c r="I61" s="292"/>
      <c r="J61" s="232"/>
      <c r="K61" s="304">
        <v>0</v>
      </c>
      <c r="L61" s="304"/>
      <c r="M61" s="316">
        <v>0</v>
      </c>
      <c r="N61" s="316"/>
      <c r="P61" s="334" t="s">
        <v>91</v>
      </c>
      <c r="Q61" s="342"/>
      <c r="R61" s="260"/>
      <c r="S61" s="336"/>
    </row>
    <row r="62" spans="1:60" ht="20.25" customHeight="1">
      <c r="C62" s="232"/>
      <c r="D62" s="271" t="s">
        <v>14</v>
      </c>
      <c r="E62" s="271"/>
      <c r="F62" s="288">
        <f>SUMIFS($AX$17:$AY$52,$C$17:$D$52,"介護支援専門員",$E$17:$F$52,"D")</f>
        <v>0</v>
      </c>
      <c r="G62" s="288"/>
      <c r="H62" s="292">
        <f>SUMIFS($AZ$17:$BA$52,$C$17:$D$52,"介護支援専門員",$E$17:$F$52,"D")</f>
        <v>0</v>
      </c>
      <c r="I62" s="292"/>
      <c r="J62" s="232"/>
      <c r="K62" s="304">
        <v>0</v>
      </c>
      <c r="L62" s="304"/>
      <c r="M62" s="316">
        <v>0</v>
      </c>
      <c r="N62" s="316"/>
      <c r="P62" s="334" t="s">
        <v>91</v>
      </c>
      <c r="Q62" s="342"/>
      <c r="R62" s="260"/>
      <c r="S62" s="336"/>
    </row>
    <row r="63" spans="1:60" ht="20.25" customHeight="1">
      <c r="C63" s="232"/>
      <c r="D63" s="271" t="s">
        <v>17</v>
      </c>
      <c r="E63" s="271"/>
      <c r="F63" s="288">
        <f>SUM(F59:G62)</f>
        <v>0</v>
      </c>
      <c r="G63" s="288"/>
      <c r="H63" s="292">
        <f>SUM(H59:I62)</f>
        <v>0</v>
      </c>
      <c r="I63" s="292"/>
      <c r="J63" s="232"/>
      <c r="K63" s="288">
        <f>SUM(K59:L62)</f>
        <v>0</v>
      </c>
      <c r="L63" s="288"/>
      <c r="M63" s="292">
        <f>SUM(M59:N62)</f>
        <v>0</v>
      </c>
      <c r="N63" s="292"/>
      <c r="P63" s="335">
        <f>SUM(P59:Q60)</f>
        <v>0</v>
      </c>
      <c r="Q63" s="343"/>
      <c r="R63" s="260"/>
      <c r="S63" s="336"/>
    </row>
    <row r="64" spans="1:60" ht="20.25" customHeight="1">
      <c r="C64" s="259"/>
      <c r="D64" s="272"/>
      <c r="E64" s="272"/>
      <c r="F64" s="272"/>
      <c r="G64" s="272"/>
      <c r="H64" s="293"/>
      <c r="I64" s="293"/>
      <c r="J64" s="293"/>
      <c r="K64" s="305"/>
      <c r="L64" s="305"/>
      <c r="M64" s="305"/>
      <c r="N64" s="318"/>
      <c r="O64" s="327"/>
      <c r="P64" s="336"/>
      <c r="Q64" s="336"/>
      <c r="R64" s="336"/>
      <c r="S64" s="336"/>
    </row>
    <row r="65" spans="3:34" ht="20.25" customHeight="1">
      <c r="C65" s="259"/>
      <c r="D65" s="273" t="s">
        <v>106</v>
      </c>
      <c r="E65" s="232"/>
      <c r="F65" s="232"/>
      <c r="G65" s="232"/>
      <c r="H65" s="232"/>
      <c r="I65" s="232"/>
      <c r="J65" s="232"/>
      <c r="K65" s="232"/>
      <c r="L65" s="232"/>
      <c r="M65" s="317"/>
      <c r="N65" s="317"/>
      <c r="O65" s="232"/>
      <c r="P65" s="232"/>
      <c r="Q65" s="232"/>
      <c r="R65" s="336"/>
      <c r="S65" s="336"/>
      <c r="U65" s="232" t="s">
        <v>157</v>
      </c>
      <c r="V65" s="232"/>
      <c r="W65" s="232"/>
      <c r="X65" s="232"/>
      <c r="Y65" s="232"/>
      <c r="Z65" s="232"/>
    </row>
    <row r="66" spans="3:34" ht="20.25" customHeight="1">
      <c r="C66" s="259"/>
      <c r="D66" s="232" t="s">
        <v>101</v>
      </c>
      <c r="E66" s="232"/>
      <c r="F66" s="232"/>
      <c r="G66" s="232"/>
      <c r="H66" s="232"/>
      <c r="I66" s="232" t="s">
        <v>64</v>
      </c>
      <c r="J66" s="232"/>
      <c r="K66" s="232"/>
      <c r="L66" s="232"/>
      <c r="M66" s="273"/>
      <c r="N66" s="232"/>
      <c r="O66" s="232"/>
      <c r="P66" s="232"/>
      <c r="Q66" s="232"/>
      <c r="R66" s="336"/>
      <c r="S66" s="336"/>
      <c r="U66" s="271" t="s">
        <v>19</v>
      </c>
      <c r="V66" s="271"/>
      <c r="W66" s="271" t="s">
        <v>18</v>
      </c>
      <c r="X66" s="271"/>
      <c r="Y66" s="271"/>
      <c r="Z66" s="271"/>
    </row>
    <row r="67" spans="3:34" ht="20.25" customHeight="1">
      <c r="C67" s="259"/>
      <c r="D67" s="232" t="s">
        <v>59</v>
      </c>
      <c r="E67" s="232"/>
      <c r="F67" s="232"/>
      <c r="G67" s="232"/>
      <c r="H67" s="232"/>
      <c r="I67" s="232" t="s">
        <v>102</v>
      </c>
      <c r="J67" s="232"/>
      <c r="K67" s="232"/>
      <c r="L67" s="232"/>
      <c r="M67" s="273"/>
      <c r="N67" s="232" t="s">
        <v>103</v>
      </c>
      <c r="O67" s="232"/>
      <c r="P67" s="232"/>
      <c r="Q67" s="232"/>
      <c r="R67" s="336"/>
      <c r="S67" s="336"/>
      <c r="U67" s="271" t="s">
        <v>9</v>
      </c>
      <c r="V67" s="271"/>
      <c r="W67" s="271" t="s">
        <v>124</v>
      </c>
      <c r="X67" s="271"/>
      <c r="Y67" s="271"/>
      <c r="Z67" s="271"/>
    </row>
    <row r="68" spans="3:34" ht="20.25" customHeight="1">
      <c r="C68" s="260"/>
      <c r="D68" s="274">
        <f>M63</f>
        <v>0</v>
      </c>
      <c r="E68" s="271"/>
      <c r="F68" s="271"/>
      <c r="G68" s="271"/>
      <c r="H68" s="269" t="s">
        <v>40</v>
      </c>
      <c r="I68" s="271">
        <f>$AD$8</f>
        <v>40</v>
      </c>
      <c r="J68" s="271"/>
      <c r="K68" s="271"/>
      <c r="L68" s="271"/>
      <c r="M68" s="269" t="s">
        <v>84</v>
      </c>
      <c r="N68" s="296">
        <f>ROUNDDOWN(D68/I68,1)</f>
        <v>0</v>
      </c>
      <c r="O68" s="296"/>
      <c r="P68" s="296"/>
      <c r="Q68" s="296"/>
      <c r="R68" s="260"/>
      <c r="S68" s="260"/>
      <c r="U68" s="271" t="s">
        <v>7</v>
      </c>
      <c r="V68" s="271"/>
      <c r="W68" s="271" t="s">
        <v>125</v>
      </c>
      <c r="X68" s="271"/>
      <c r="Y68" s="271"/>
      <c r="Z68" s="271"/>
    </row>
    <row r="69" spans="3:34" ht="20.25" customHeight="1">
      <c r="C69" s="260"/>
      <c r="D69" s="232"/>
      <c r="E69" s="232"/>
      <c r="F69" s="232"/>
      <c r="G69" s="232"/>
      <c r="H69" s="232"/>
      <c r="I69" s="232"/>
      <c r="J69" s="232"/>
      <c r="K69" s="232"/>
      <c r="L69" s="232"/>
      <c r="M69" s="273"/>
      <c r="N69" s="232" t="s">
        <v>158</v>
      </c>
      <c r="O69" s="232"/>
      <c r="P69" s="232"/>
      <c r="Q69" s="232"/>
      <c r="R69" s="260"/>
      <c r="S69" s="260"/>
      <c r="U69" s="271" t="s">
        <v>8</v>
      </c>
      <c r="V69" s="271"/>
      <c r="W69" s="271" t="s">
        <v>126</v>
      </c>
      <c r="X69" s="271"/>
      <c r="Y69" s="271"/>
      <c r="Z69" s="271"/>
    </row>
    <row r="70" spans="3:34" ht="20.25" customHeight="1">
      <c r="C70" s="260"/>
      <c r="D70" s="232" t="s">
        <v>122</v>
      </c>
      <c r="E70" s="232"/>
      <c r="F70" s="232"/>
      <c r="G70" s="232"/>
      <c r="H70" s="232"/>
      <c r="I70" s="232"/>
      <c r="J70" s="232"/>
      <c r="K70" s="232"/>
      <c r="L70" s="232"/>
      <c r="M70" s="273"/>
      <c r="N70" s="232"/>
      <c r="O70" s="232"/>
      <c r="P70" s="232"/>
      <c r="Q70" s="232"/>
      <c r="R70" s="260"/>
      <c r="S70" s="260"/>
      <c r="U70" s="271" t="s">
        <v>14</v>
      </c>
      <c r="V70" s="271"/>
      <c r="W70" s="271" t="s">
        <v>30</v>
      </c>
      <c r="X70" s="271"/>
      <c r="Y70" s="271"/>
      <c r="Z70" s="271"/>
    </row>
    <row r="71" spans="3:34" ht="20.25" customHeight="1">
      <c r="C71" s="260"/>
      <c r="D71" s="232" t="s">
        <v>95</v>
      </c>
      <c r="E71" s="232"/>
      <c r="F71" s="232"/>
      <c r="G71" s="232"/>
      <c r="H71" s="232"/>
      <c r="I71" s="232"/>
      <c r="J71" s="232"/>
      <c r="K71" s="232"/>
      <c r="L71" s="232"/>
      <c r="M71" s="273"/>
      <c r="N71" s="269"/>
      <c r="O71" s="269"/>
      <c r="P71" s="269"/>
      <c r="Q71" s="269"/>
      <c r="R71" s="260"/>
      <c r="S71" s="260"/>
    </row>
    <row r="72" spans="3:34" ht="20.25" customHeight="1">
      <c r="C72" s="260"/>
      <c r="D72" s="228" t="s">
        <v>104</v>
      </c>
      <c r="I72" s="232" t="s">
        <v>107</v>
      </c>
      <c r="N72" s="270" t="s">
        <v>17</v>
      </c>
      <c r="O72" s="270"/>
      <c r="P72" s="270"/>
      <c r="Q72" s="270"/>
      <c r="R72" s="260"/>
      <c r="S72" s="360" t="s">
        <v>178</v>
      </c>
      <c r="T72" s="360"/>
      <c r="U72" s="360"/>
      <c r="V72" s="360"/>
    </row>
    <row r="73" spans="3:34" ht="20.25" customHeight="1">
      <c r="C73" s="260"/>
      <c r="D73" s="271">
        <f>P63</f>
        <v>0</v>
      </c>
      <c r="E73" s="271"/>
      <c r="F73" s="271"/>
      <c r="G73" s="271"/>
      <c r="H73" s="269" t="s">
        <v>170</v>
      </c>
      <c r="I73" s="296">
        <f>N68</f>
        <v>0</v>
      </c>
      <c r="J73" s="296"/>
      <c r="K73" s="296"/>
      <c r="L73" s="296"/>
      <c r="M73" s="269" t="s">
        <v>84</v>
      </c>
      <c r="N73" s="319">
        <f>ROUNDDOWN(D73+I73,1)</f>
        <v>0</v>
      </c>
      <c r="O73" s="319"/>
      <c r="P73" s="319"/>
      <c r="Q73" s="319"/>
      <c r="R73" s="260"/>
      <c r="S73" s="361" t="str">
        <f>IF(AX9="","",ROUNDUP(AX9/44,0))</f>
        <v/>
      </c>
      <c r="T73" s="361"/>
      <c r="U73" s="361"/>
      <c r="V73" s="361"/>
    </row>
    <row r="74" spans="3:34" ht="20.25" customHeight="1">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row>
  </sheetData>
  <sheetProtection sheet="1" insertRows="0"/>
  <mergeCells count="280">
    <mergeCell ref="AU1:BE1"/>
    <mergeCell ref="AU2:BE2"/>
    <mergeCell ref="BC3:BF3"/>
    <mergeCell ref="B5:I5"/>
    <mergeCell ref="K7:M7"/>
    <mergeCell ref="O7:Q7"/>
    <mergeCell ref="S7:T7"/>
    <mergeCell ref="K8:M8"/>
    <mergeCell ref="O8:Q8"/>
    <mergeCell ref="S8:T8"/>
    <mergeCell ref="Z8:AA8"/>
    <mergeCell ref="AD8:AE8"/>
    <mergeCell ref="AH8:AI8"/>
    <mergeCell ref="B9:U9"/>
    <mergeCell ref="AX9:AY9"/>
    <mergeCell ref="B10:U10"/>
    <mergeCell ref="AL10:AM10"/>
    <mergeCell ref="S12:AW12"/>
    <mergeCell ref="S13:Y13"/>
    <mergeCell ref="Z13:AF13"/>
    <mergeCell ref="AG13:AM13"/>
    <mergeCell ref="AN13:AT13"/>
    <mergeCell ref="AU13:AW13"/>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P34:R34"/>
    <mergeCell ref="P35:R35"/>
    <mergeCell ref="P36:R36"/>
    <mergeCell ref="P37:R37"/>
    <mergeCell ref="P38:R38"/>
    <mergeCell ref="P39:R39"/>
    <mergeCell ref="P40:R40"/>
    <mergeCell ref="P41:R41"/>
    <mergeCell ref="P42:R42"/>
    <mergeCell ref="P43:R43"/>
    <mergeCell ref="P44:R44"/>
    <mergeCell ref="P45:R45"/>
    <mergeCell ref="P46:R46"/>
    <mergeCell ref="P47:R47"/>
    <mergeCell ref="P48:R48"/>
    <mergeCell ref="P49:R49"/>
    <mergeCell ref="P50:R50"/>
    <mergeCell ref="P51:R51"/>
    <mergeCell ref="P52:R52"/>
    <mergeCell ref="S53:AW53"/>
    <mergeCell ref="AX53:AY53"/>
    <mergeCell ref="AZ53:BA53"/>
    <mergeCell ref="BB53:BG53"/>
    <mergeCell ref="F57:I57"/>
    <mergeCell ref="K57:N57"/>
    <mergeCell ref="F58:G58"/>
    <mergeCell ref="H58:I58"/>
    <mergeCell ref="K58:L58"/>
    <mergeCell ref="M58:N58"/>
    <mergeCell ref="D59:E59"/>
    <mergeCell ref="F59:G59"/>
    <mergeCell ref="H59:I59"/>
    <mergeCell ref="K59:L59"/>
    <mergeCell ref="M59:N59"/>
    <mergeCell ref="P59:Q59"/>
    <mergeCell ref="D60:E60"/>
    <mergeCell ref="F60:G60"/>
    <mergeCell ref="H60:I60"/>
    <mergeCell ref="K60:L60"/>
    <mergeCell ref="M60:N60"/>
    <mergeCell ref="P60:Q60"/>
    <mergeCell ref="D61:E61"/>
    <mergeCell ref="F61:G61"/>
    <mergeCell ref="H61:I61"/>
    <mergeCell ref="K61:L61"/>
    <mergeCell ref="M61:N61"/>
    <mergeCell ref="P61:Q61"/>
    <mergeCell ref="D62:E62"/>
    <mergeCell ref="F62:G62"/>
    <mergeCell ref="H62:I62"/>
    <mergeCell ref="K62:L62"/>
    <mergeCell ref="M62:N62"/>
    <mergeCell ref="P62:Q62"/>
    <mergeCell ref="D63:E63"/>
    <mergeCell ref="F63:G63"/>
    <mergeCell ref="H63:I63"/>
    <mergeCell ref="K63:L63"/>
    <mergeCell ref="M63:N63"/>
    <mergeCell ref="P63:Q63"/>
    <mergeCell ref="U66:V66"/>
    <mergeCell ref="W66:Z66"/>
    <mergeCell ref="U67:V67"/>
    <mergeCell ref="W67:Z67"/>
    <mergeCell ref="D68:G68"/>
    <mergeCell ref="I68:L68"/>
    <mergeCell ref="N68:Q68"/>
    <mergeCell ref="U68:V68"/>
    <mergeCell ref="W68:Z68"/>
    <mergeCell ref="U69:V69"/>
    <mergeCell ref="W69:Z69"/>
    <mergeCell ref="U70:V70"/>
    <mergeCell ref="W70:Z70"/>
    <mergeCell ref="N71:Q71"/>
    <mergeCell ref="N72:Q72"/>
    <mergeCell ref="D73:G73"/>
    <mergeCell ref="I73:L73"/>
    <mergeCell ref="N73:Q73"/>
    <mergeCell ref="S73:V73"/>
    <mergeCell ref="A1:AB2"/>
    <mergeCell ref="AC1:AD2"/>
    <mergeCell ref="AE1:AF2"/>
    <mergeCell ref="AG1:AG2"/>
    <mergeCell ref="AH1:AI2"/>
    <mergeCell ref="AJ1:AJ2"/>
    <mergeCell ref="AK1:AK2"/>
    <mergeCell ref="AL1:AM2"/>
    <mergeCell ref="AN1:AN2"/>
    <mergeCell ref="B12:B16"/>
    <mergeCell ref="C12:D16"/>
    <mergeCell ref="E12:F16"/>
    <mergeCell ref="G12:K16"/>
    <mergeCell ref="L12:O16"/>
    <mergeCell ref="AX12:AY16"/>
    <mergeCell ref="AZ12:BA16"/>
    <mergeCell ref="BB12:BG16"/>
    <mergeCell ref="B17:B18"/>
    <mergeCell ref="C17:D18"/>
    <mergeCell ref="E17:F18"/>
    <mergeCell ref="G17:K18"/>
    <mergeCell ref="L17:O18"/>
    <mergeCell ref="AX17:AY18"/>
    <mergeCell ref="AZ17:BA18"/>
    <mergeCell ref="BB17:BG18"/>
    <mergeCell ref="B19:B20"/>
    <mergeCell ref="C19:D20"/>
    <mergeCell ref="E19:F20"/>
    <mergeCell ref="G19:K20"/>
    <mergeCell ref="L19:O20"/>
    <mergeCell ref="AX19:AY20"/>
    <mergeCell ref="AZ19:BA20"/>
    <mergeCell ref="BB19:BG20"/>
    <mergeCell ref="B21:B22"/>
    <mergeCell ref="C21:D22"/>
    <mergeCell ref="E21:F22"/>
    <mergeCell ref="G21:K22"/>
    <mergeCell ref="L21:O22"/>
    <mergeCell ref="AX21:AY22"/>
    <mergeCell ref="AZ21:BA22"/>
    <mergeCell ref="BB21:BG22"/>
    <mergeCell ref="B23:B24"/>
    <mergeCell ref="C23:D24"/>
    <mergeCell ref="E23:F24"/>
    <mergeCell ref="G23:K24"/>
    <mergeCell ref="L23:O24"/>
    <mergeCell ref="AX23:AY24"/>
    <mergeCell ref="AZ23:BA24"/>
    <mergeCell ref="BB23:BG24"/>
    <mergeCell ref="B25:B26"/>
    <mergeCell ref="C25:D26"/>
    <mergeCell ref="E25:F26"/>
    <mergeCell ref="G25:K26"/>
    <mergeCell ref="L25:O26"/>
    <mergeCell ref="AX25:AY26"/>
    <mergeCell ref="AZ25:BA26"/>
    <mergeCell ref="BB25:BG26"/>
    <mergeCell ref="B27:B28"/>
    <mergeCell ref="C27:D28"/>
    <mergeCell ref="E27:F28"/>
    <mergeCell ref="G27:K28"/>
    <mergeCell ref="L27:O28"/>
    <mergeCell ref="AX27:AY28"/>
    <mergeCell ref="AZ27:BA28"/>
    <mergeCell ref="BB27:BG28"/>
    <mergeCell ref="B29:B30"/>
    <mergeCell ref="C29:D30"/>
    <mergeCell ref="E29:F30"/>
    <mergeCell ref="G29:K30"/>
    <mergeCell ref="L29:O30"/>
    <mergeCell ref="AX29:AY30"/>
    <mergeCell ref="AZ29:BA30"/>
    <mergeCell ref="BB29:BG30"/>
    <mergeCell ref="B31:B32"/>
    <mergeCell ref="C31:D32"/>
    <mergeCell ref="E31:F32"/>
    <mergeCell ref="G31:K32"/>
    <mergeCell ref="L31:O32"/>
    <mergeCell ref="AX31:AY32"/>
    <mergeCell ref="AZ31:BA32"/>
    <mergeCell ref="BB31:BG32"/>
    <mergeCell ref="B33:B34"/>
    <mergeCell ref="C33:D34"/>
    <mergeCell ref="E33:F34"/>
    <mergeCell ref="G33:K34"/>
    <mergeCell ref="L33:O34"/>
    <mergeCell ref="AX33:AY34"/>
    <mergeCell ref="AZ33:BA34"/>
    <mergeCell ref="BB33:BG34"/>
    <mergeCell ref="B35:B36"/>
    <mergeCell ref="C35:D36"/>
    <mergeCell ref="E35:F36"/>
    <mergeCell ref="G35:K36"/>
    <mergeCell ref="L35:O36"/>
    <mergeCell ref="AX35:AY36"/>
    <mergeCell ref="AZ35:BA36"/>
    <mergeCell ref="BB35:BG36"/>
    <mergeCell ref="B37:B38"/>
    <mergeCell ref="C37:D38"/>
    <mergeCell ref="E37:F38"/>
    <mergeCell ref="G37:K38"/>
    <mergeCell ref="L37:O38"/>
    <mergeCell ref="AX37:AY38"/>
    <mergeCell ref="AZ37:BA38"/>
    <mergeCell ref="BB37:BG38"/>
    <mergeCell ref="B39:B40"/>
    <mergeCell ref="C39:D40"/>
    <mergeCell ref="E39:F40"/>
    <mergeCell ref="G39:K40"/>
    <mergeCell ref="L39:O40"/>
    <mergeCell ref="AX39:AY40"/>
    <mergeCell ref="AZ39:BA40"/>
    <mergeCell ref="BB39:BG40"/>
    <mergeCell ref="B41:B42"/>
    <mergeCell ref="C41:D42"/>
    <mergeCell ref="E41:F42"/>
    <mergeCell ref="G41:K42"/>
    <mergeCell ref="L41:O42"/>
    <mergeCell ref="AX41:AY42"/>
    <mergeCell ref="AZ41:BA42"/>
    <mergeCell ref="BB41:BG42"/>
    <mergeCell ref="B43:B44"/>
    <mergeCell ref="C43:D44"/>
    <mergeCell ref="E43:F44"/>
    <mergeCell ref="G43:K44"/>
    <mergeCell ref="L43:O44"/>
    <mergeCell ref="AX43:AY44"/>
    <mergeCell ref="AZ43:BA44"/>
    <mergeCell ref="BB43:BG44"/>
    <mergeCell ref="B45:B46"/>
    <mergeCell ref="C45:D46"/>
    <mergeCell ref="E45:F46"/>
    <mergeCell ref="G45:K46"/>
    <mergeCell ref="L45:O46"/>
    <mergeCell ref="AX45:AY46"/>
    <mergeCell ref="AZ45:BA46"/>
    <mergeCell ref="BB45:BG46"/>
    <mergeCell ref="B47:B48"/>
    <mergeCell ref="C47:D48"/>
    <mergeCell ref="E47:F48"/>
    <mergeCell ref="G47:K48"/>
    <mergeCell ref="L47:O48"/>
    <mergeCell ref="AX47:AY48"/>
    <mergeCell ref="AZ47:BA48"/>
    <mergeCell ref="BB47:BG48"/>
    <mergeCell ref="B49:B50"/>
    <mergeCell ref="C49:D50"/>
    <mergeCell ref="E49:F50"/>
    <mergeCell ref="G49:K50"/>
    <mergeCell ref="L49:O50"/>
    <mergeCell ref="AX49:AY50"/>
    <mergeCell ref="AZ49:BA50"/>
    <mergeCell ref="BB49:BG50"/>
    <mergeCell ref="B51:B52"/>
    <mergeCell ref="C51:D52"/>
    <mergeCell ref="E51:F52"/>
    <mergeCell ref="G51:K52"/>
    <mergeCell ref="L51:O52"/>
    <mergeCell ref="AX51:AY52"/>
    <mergeCell ref="AZ51:BA52"/>
    <mergeCell ref="BB51:BG52"/>
    <mergeCell ref="D57:E58"/>
  </mergeCells>
  <phoneticPr fontId="1"/>
  <conditionalFormatting sqref="P55:AH55 S58:S61 P58:Q58 S63 P63 P60:P61 P64:S65 P56:S56">
    <cfRule type="expression" dxfId="17" priority="11">
      <formula>OR(#REF!=$B54,#REF!=$B54)</formula>
    </cfRule>
  </conditionalFormatting>
  <conditionalFormatting sqref="P67:S67">
    <cfRule type="expression" dxfId="16" priority="12">
      <formula>OR(#REF!=$B54,#REF!=$B54)</formula>
    </cfRule>
  </conditionalFormatting>
  <conditionalFormatting sqref="S62 P62">
    <cfRule type="expression" dxfId="15" priority="13">
      <formula>OR(#REF!=$B54,#REF!=$B54)</formula>
    </cfRule>
  </conditionalFormatting>
  <conditionalFormatting sqref="S57 P57:Q57 P66:S66">
    <cfRule type="expression" dxfId="14" priority="14">
      <formula>OR(#REF!=$B55,#REF!=$B55)</formula>
    </cfRule>
  </conditionalFormatting>
  <conditionalFormatting sqref="U66:Z68">
    <cfRule type="expression" dxfId="13" priority="3">
      <formula>OR(#REF!=$B56,#REF!=$B56)</formula>
    </cfRule>
  </conditionalFormatting>
  <conditionalFormatting sqref="U70:Z70">
    <cfRule type="expression" dxfId="12" priority="4">
      <formula>OR(#REF!=$B48,#REF!=$B48)</formula>
    </cfRule>
  </conditionalFormatting>
  <conditionalFormatting sqref="U65:Z65">
    <cfRule type="expression" dxfId="11" priority="5">
      <formula>OR(#REF!=$B48,#REF!=$B48)</formula>
    </cfRule>
  </conditionalFormatting>
  <conditionalFormatting sqref="U69:Z69">
    <cfRule type="expression" dxfId="10" priority="6">
      <formula>OR(#REF!=$B58,#REF!=$B58)</formula>
    </cfRule>
  </conditionalFormatting>
  <conditionalFormatting sqref="P59">
    <cfRule type="expression" dxfId="9" priority="1">
      <formula>OR(#REF!=$B58,#REF!=$B58)</formula>
    </cfRule>
  </conditionalFormatting>
  <dataValidations count="6">
    <dataValidation type="list" allowBlank="1" showDropDown="0" showInputMessage="1" showErrorMessage="1" sqref="E19 E21 E23 E25 E27 E29 E31 E33 E35 E51 E49 E17:F18 E45 E43 E41 E39 E37 E47">
      <formula1>"A, B, C, D"</formula1>
    </dataValidation>
    <dataValidation type="list" allowBlank="1" showDropDown="0" showInputMessage="1" showErrorMessage="1" sqref="C17 C19 C21 C23 C25 C27 C29 C31 C33 C35 C49 C51 C45 C43 C41 C39 C37 C47">
      <formula1>職種</formula1>
    </dataValidation>
    <dataValidation type="list" allowBlank="1" showDropDown="0" showInputMessage="1" showErrorMessage="1" sqref="B7:I8">
      <formula1>"○,－"</formula1>
    </dataValidation>
    <dataValidation type="list" allowBlank="1" showDropDown="0" showInputMessage="1" showErrorMessage="1" sqref="BC3:BF4">
      <formula1>"計画,実績"</formula1>
    </dataValidation>
    <dataValidation type="decimal" allowBlank="1" showDropDown="0" showInputMessage="1" showErrorMessage="1" error="入力可能範囲　32～40" sqref="AD8:AE8">
      <formula1>32</formula1>
      <formula2>40</formula2>
    </dataValidation>
    <dataValidation type="list" errorStyle="warning" allowBlank="1" showDropDown="0" showInputMessage="1" showErrorMessage="1" error="リストにない場合のみ、入力してください。" sqref="G17:K52">
      <formula1>INDIRECT(C17)</formula1>
    </dataValidation>
  </dataValidations>
  <printOptions horizontalCentered="1"/>
  <pageMargins left="0.23622047244094491" right="0.23622047244094491" top="0.47244094488188981" bottom="0.27559055118110237" header="0.31496062992125984" footer="0.31496062992125984"/>
  <pageSetup paperSize="9" scale="40" fitToWidth="1" fitToHeight="0" orientation="landscape" usePrinterDefaults="1" r:id="rId1"/>
  <colBreaks count="1" manualBreakCount="1">
    <brk id="61" max="1048575" man="1"/>
  </colBreaks>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AU1</xm:sqref>
        </x14:dataValidation>
        <x14:dataValidation type="list" allowBlank="1" showDropDown="0" showInputMessage="1" showErrorMessage="1">
          <x14:formula1>
            <xm:f>'シフト記号表（勤務時間帯）'!$C$4:$C$35</xm:f>
          </x14:formula1>
          <xm:sqref>S17:AW17 S19:AW19 S21:AW21 S23:AW23 S25:AW25 S27:AW27 S29:AW29 S31:AW31 S33:AW33 S35:AW35 S37:AW37 S39:AW39 S41:AW41 S43:AW43 S45:AW45 S47:AW47 S49:AW49 S51:AW51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tabColor rgb="FFFFC000"/>
    <pageSetUpPr fitToPage="1"/>
  </sheetPr>
  <dimension ref="A1:BL74"/>
  <sheetViews>
    <sheetView showGridLines="0" view="pageBreakPreview" zoomScale="90" zoomScaleNormal="55" zoomScaleSheetLayoutView="90" workbookViewId="0">
      <selection activeCell="AL3" sqref="AL3"/>
    </sheetView>
  </sheetViews>
  <sheetFormatPr defaultColWidth="4.5" defaultRowHeight="20.25" customHeight="1"/>
  <cols>
    <col min="1" max="1" width="1.375" style="228" customWidth="1"/>
    <col min="2" max="57" width="5.625" style="228" customWidth="1"/>
    <col min="58" max="58" width="4.5" style="228"/>
    <col min="59" max="59" width="3.25" style="228" customWidth="1"/>
    <col min="60" max="16384" width="4.5" style="228"/>
  </cols>
  <sheetData>
    <row r="1" spans="1:64" s="229" customFormat="1" ht="20.25" customHeight="1">
      <c r="A1" s="231" t="s">
        <v>111</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386" t="s">
        <v>42</v>
      </c>
      <c r="AD1" s="387"/>
      <c r="AE1" s="388">
        <v>8</v>
      </c>
      <c r="AF1" s="391"/>
      <c r="AG1" s="386" t="s">
        <v>38</v>
      </c>
      <c r="AH1" s="395">
        <f>IF(AE1=0,"",YEAR(DATE(2018+AE1,1,1)))</f>
        <v>2026</v>
      </c>
      <c r="AI1" s="395"/>
      <c r="AJ1" s="396" t="s">
        <v>45</v>
      </c>
      <c r="AK1" s="396" t="s">
        <v>48</v>
      </c>
      <c r="AL1" s="388">
        <v>4</v>
      </c>
      <c r="AM1" s="391"/>
      <c r="AN1" s="395" t="s">
        <v>49</v>
      </c>
      <c r="AS1" s="294" t="s">
        <v>41</v>
      </c>
      <c r="AT1" s="294" t="s">
        <v>38</v>
      </c>
      <c r="AU1" s="402" t="s">
        <v>171</v>
      </c>
      <c r="AV1" s="402"/>
      <c r="AW1" s="402"/>
      <c r="AX1" s="402"/>
      <c r="AY1" s="402"/>
      <c r="AZ1" s="402"/>
      <c r="BA1" s="402"/>
      <c r="BB1" s="402"/>
      <c r="BC1" s="402"/>
      <c r="BD1" s="402"/>
      <c r="BE1" s="402"/>
      <c r="BF1" s="398" t="s">
        <v>1</v>
      </c>
    </row>
    <row r="2" spans="1:64" s="230" customFormat="1" ht="20.2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386"/>
      <c r="AD2" s="387"/>
      <c r="AE2" s="389"/>
      <c r="AF2" s="392"/>
      <c r="AG2" s="386"/>
      <c r="AH2" s="395"/>
      <c r="AI2" s="395"/>
      <c r="AJ2" s="396"/>
      <c r="AK2" s="396"/>
      <c r="AL2" s="389"/>
      <c r="AM2" s="392"/>
      <c r="AN2" s="395"/>
      <c r="AQ2" s="398"/>
      <c r="AS2" s="294" t="s">
        <v>39</v>
      </c>
      <c r="AT2" s="294" t="s">
        <v>38</v>
      </c>
      <c r="AU2" s="403"/>
      <c r="AV2" s="403"/>
      <c r="AW2" s="403"/>
      <c r="AX2" s="403"/>
      <c r="AY2" s="403"/>
      <c r="AZ2" s="403"/>
      <c r="BA2" s="403"/>
      <c r="BB2" s="403"/>
      <c r="BC2" s="403"/>
      <c r="BD2" s="403"/>
      <c r="BE2" s="403"/>
      <c r="BF2" s="398" t="s">
        <v>1</v>
      </c>
      <c r="BG2" s="294"/>
      <c r="BH2" s="294"/>
    </row>
    <row r="3" spans="1:64" s="230" customFormat="1" ht="20.25" customHeight="1">
      <c r="D3" s="261"/>
      <c r="H3" s="261"/>
      <c r="I3" s="294"/>
      <c r="J3" s="294"/>
      <c r="K3" s="294"/>
      <c r="L3" s="294"/>
      <c r="M3" s="294"/>
      <c r="AM3" s="398"/>
      <c r="AN3" s="294"/>
      <c r="AO3" s="294"/>
      <c r="AP3" s="399"/>
      <c r="AQ3" s="399"/>
      <c r="AR3" s="399"/>
      <c r="AS3" s="399"/>
      <c r="AT3" s="399"/>
      <c r="AU3" s="399"/>
      <c r="AV3" s="399"/>
      <c r="AW3" s="399"/>
      <c r="AX3" s="399"/>
      <c r="AY3" s="399"/>
      <c r="AZ3" s="399"/>
      <c r="BA3" s="399"/>
      <c r="BB3" s="425" t="s">
        <v>159</v>
      </c>
      <c r="BC3" s="435" t="s">
        <v>197</v>
      </c>
      <c r="BD3" s="443"/>
      <c r="BE3" s="443"/>
      <c r="BF3" s="443"/>
      <c r="BG3" s="294"/>
      <c r="BH3" s="294"/>
    </row>
    <row r="4" spans="1:64" s="230" customFormat="1" ht="20.25" customHeight="1">
      <c r="D4" s="261"/>
      <c r="H4" s="261"/>
      <c r="I4" s="294"/>
      <c r="J4" s="294"/>
      <c r="K4" s="294"/>
      <c r="L4" s="294"/>
      <c r="M4" s="294"/>
      <c r="AM4" s="398"/>
      <c r="AN4" s="294"/>
      <c r="AO4" s="294"/>
      <c r="AP4" s="399"/>
      <c r="AQ4" s="399"/>
      <c r="AR4" s="399"/>
      <c r="AS4" s="399"/>
      <c r="AT4" s="399"/>
      <c r="AU4" s="399"/>
      <c r="AV4" s="399"/>
      <c r="AW4" s="399"/>
      <c r="AX4" s="399"/>
      <c r="AY4" s="399"/>
      <c r="AZ4" s="399"/>
      <c r="BA4" s="399"/>
      <c r="BB4" s="425"/>
      <c r="BC4" s="436"/>
      <c r="BD4" s="436"/>
      <c r="BE4" s="436"/>
      <c r="BF4" s="436"/>
      <c r="BG4" s="294"/>
      <c r="BH4" s="294"/>
    </row>
    <row r="5" spans="1:64" s="230" customFormat="1" ht="20.25" customHeight="1">
      <c r="B5" s="233" t="s">
        <v>32</v>
      </c>
      <c r="C5" s="246"/>
      <c r="D5" s="246"/>
      <c r="E5" s="246"/>
      <c r="F5" s="246"/>
      <c r="G5" s="246"/>
      <c r="H5" s="246"/>
      <c r="I5" s="295"/>
      <c r="J5" s="297"/>
      <c r="K5" s="299"/>
      <c r="L5" s="299"/>
      <c r="M5" s="299"/>
      <c r="N5" s="299"/>
      <c r="O5" s="299"/>
      <c r="P5" s="299"/>
      <c r="Q5" s="299"/>
      <c r="R5" s="344"/>
      <c r="S5" s="344"/>
      <c r="T5" s="299"/>
      <c r="Y5" s="374"/>
      <c r="AG5" s="394"/>
      <c r="AM5" s="398"/>
      <c r="AN5" s="294"/>
      <c r="AO5" s="294"/>
      <c r="AP5" s="399"/>
      <c r="AQ5" s="399"/>
      <c r="AR5" s="399"/>
      <c r="AS5" s="399"/>
      <c r="AT5" s="399"/>
      <c r="AU5" s="399"/>
      <c r="AV5" s="399"/>
      <c r="AW5" s="399"/>
      <c r="AX5" s="399"/>
      <c r="AY5" s="399"/>
      <c r="AZ5" s="399"/>
      <c r="BA5" s="399"/>
      <c r="BB5" s="399"/>
      <c r="BC5" s="399"/>
      <c r="BD5" s="399"/>
      <c r="BE5" s="398"/>
      <c r="BF5" s="294"/>
      <c r="BG5" s="294"/>
      <c r="BH5" s="294"/>
    </row>
    <row r="6" spans="1:64" s="230" customFormat="1" ht="20.25" customHeight="1">
      <c r="B6" s="234" t="s">
        <v>49</v>
      </c>
      <c r="C6" s="234" t="s">
        <v>112</v>
      </c>
      <c r="D6" s="234" t="s">
        <v>113</v>
      </c>
      <c r="E6" s="234" t="s">
        <v>114</v>
      </c>
      <c r="F6" s="234" t="s">
        <v>115</v>
      </c>
      <c r="G6" s="234" t="s">
        <v>116</v>
      </c>
      <c r="H6" s="234" t="s">
        <v>28</v>
      </c>
      <c r="I6" s="234" t="s">
        <v>166</v>
      </c>
      <c r="K6" s="300" t="s">
        <v>117</v>
      </c>
      <c r="L6" s="306"/>
      <c r="M6" s="306"/>
      <c r="N6" s="306"/>
      <c r="O6" s="306"/>
      <c r="P6" s="306"/>
      <c r="Q6" s="306"/>
      <c r="R6" s="298"/>
      <c r="S6" s="298"/>
      <c r="T6" s="362"/>
      <c r="U6" s="362"/>
      <c r="V6" s="362"/>
      <c r="Y6" s="374" t="s">
        <v>134</v>
      </c>
      <c r="Z6" s="374"/>
      <c r="AA6" s="374"/>
      <c r="AB6" s="374"/>
      <c r="AC6" s="374"/>
      <c r="AD6" s="374"/>
      <c r="AE6" s="374"/>
      <c r="AF6" s="374"/>
      <c r="AG6" s="374"/>
      <c r="AH6" s="374"/>
      <c r="AI6" s="374"/>
      <c r="AJ6" s="374"/>
      <c r="AW6" s="404"/>
      <c r="AX6" s="294"/>
      <c r="AY6" s="294"/>
      <c r="AZ6" s="294"/>
    </row>
    <row r="7" spans="1:64" s="230" customFormat="1" ht="20.25" customHeight="1">
      <c r="B7" s="235" t="s">
        <v>118</v>
      </c>
      <c r="C7" s="235" t="s">
        <v>118</v>
      </c>
      <c r="D7" s="235" t="s">
        <v>118</v>
      </c>
      <c r="E7" s="235" t="s">
        <v>118</v>
      </c>
      <c r="F7" s="235" t="s">
        <v>118</v>
      </c>
      <c r="G7" s="235" t="s">
        <v>88</v>
      </c>
      <c r="H7" s="235" t="s">
        <v>88</v>
      </c>
      <c r="I7" s="235" t="s">
        <v>118</v>
      </c>
      <c r="J7" s="298" t="s">
        <v>85</v>
      </c>
      <c r="K7" s="301"/>
      <c r="L7" s="301"/>
      <c r="M7" s="301"/>
      <c r="N7" s="298" t="s">
        <v>2</v>
      </c>
      <c r="O7" s="301"/>
      <c r="P7" s="301"/>
      <c r="Q7" s="301"/>
      <c r="R7" s="345" t="s">
        <v>119</v>
      </c>
      <c r="S7" s="351">
        <f>(O7-K7)*24</f>
        <v>0</v>
      </c>
      <c r="T7" s="351"/>
      <c r="U7" s="371" t="s">
        <v>120</v>
      </c>
      <c r="V7" s="298"/>
      <c r="Y7" s="375"/>
      <c r="Z7" s="229"/>
      <c r="AA7" s="229"/>
      <c r="AB7" s="229"/>
      <c r="AC7" s="229"/>
      <c r="AD7" s="229"/>
      <c r="AE7" s="390"/>
      <c r="AF7" s="393"/>
      <c r="AG7" s="393"/>
      <c r="AH7" s="383"/>
      <c r="AI7" s="383"/>
      <c r="AJ7" s="383"/>
      <c r="AR7" s="400" t="s">
        <v>177</v>
      </c>
      <c r="AS7" s="383"/>
      <c r="AT7" s="383"/>
      <c r="AU7" s="383"/>
      <c r="AV7" s="383"/>
      <c r="AW7" s="374"/>
      <c r="AX7" s="374"/>
      <c r="AY7" s="374"/>
      <c r="AZ7" s="393"/>
    </row>
    <row r="8" spans="1:64" s="230" customFormat="1" ht="20.25" customHeight="1">
      <c r="B8" s="236" t="s">
        <v>88</v>
      </c>
      <c r="C8" s="236" t="s">
        <v>88</v>
      </c>
      <c r="D8" s="236" t="s">
        <v>88</v>
      </c>
      <c r="E8" s="236" t="s">
        <v>88</v>
      </c>
      <c r="F8" s="236" t="s">
        <v>88</v>
      </c>
      <c r="G8" s="236" t="s">
        <v>118</v>
      </c>
      <c r="H8" s="236" t="s">
        <v>118</v>
      </c>
      <c r="I8" s="236" t="s">
        <v>88</v>
      </c>
      <c r="J8" s="298" t="s">
        <v>85</v>
      </c>
      <c r="K8" s="301"/>
      <c r="L8" s="301"/>
      <c r="M8" s="301"/>
      <c r="N8" s="298" t="s">
        <v>2</v>
      </c>
      <c r="O8" s="301"/>
      <c r="P8" s="301"/>
      <c r="Q8" s="301"/>
      <c r="R8" s="345" t="s">
        <v>119</v>
      </c>
      <c r="S8" s="351">
        <f>(O8-K8)*24</f>
        <v>0</v>
      </c>
      <c r="T8" s="351"/>
      <c r="U8" s="371" t="s">
        <v>120</v>
      </c>
      <c r="V8" s="298"/>
      <c r="Y8" s="375"/>
      <c r="Z8" s="382">
        <v>8</v>
      </c>
      <c r="AA8" s="382"/>
      <c r="AB8" s="385" t="s">
        <v>83</v>
      </c>
      <c r="AC8" s="374"/>
      <c r="AD8" s="382">
        <v>40</v>
      </c>
      <c r="AE8" s="382"/>
      <c r="AF8" s="385" t="s">
        <v>67</v>
      </c>
      <c r="AG8" s="374"/>
      <c r="AH8" s="382">
        <v>160</v>
      </c>
      <c r="AI8" s="382"/>
      <c r="AJ8" s="385" t="s">
        <v>51</v>
      </c>
      <c r="AK8" s="374"/>
      <c r="AW8" s="398"/>
      <c r="AX8" s="294"/>
      <c r="AY8" s="294"/>
      <c r="AZ8" s="294"/>
    </row>
    <row r="9" spans="1:64" s="230" customFormat="1" ht="20.25" customHeight="1">
      <c r="B9" s="237" t="s">
        <v>167</v>
      </c>
      <c r="C9" s="247"/>
      <c r="D9" s="247"/>
      <c r="E9" s="247"/>
      <c r="F9" s="247"/>
      <c r="G9" s="247"/>
      <c r="H9" s="247"/>
      <c r="I9" s="247"/>
      <c r="J9" s="247"/>
      <c r="K9" s="302"/>
      <c r="L9" s="302"/>
      <c r="M9" s="302"/>
      <c r="N9" s="247"/>
      <c r="O9" s="302"/>
      <c r="P9" s="302"/>
      <c r="Q9" s="302"/>
      <c r="R9" s="247"/>
      <c r="S9" s="302"/>
      <c r="T9" s="302"/>
      <c r="U9" s="372"/>
      <c r="V9" s="298"/>
      <c r="Y9" s="375"/>
      <c r="Z9" s="383"/>
      <c r="AA9" s="383"/>
      <c r="AB9" s="383"/>
      <c r="AC9" s="383"/>
      <c r="AD9" s="383"/>
      <c r="AE9" s="383"/>
      <c r="AF9" s="383"/>
      <c r="AG9" s="383"/>
      <c r="AH9" s="383"/>
      <c r="AI9" s="383"/>
      <c r="AJ9" s="383"/>
      <c r="AK9" s="383"/>
      <c r="AL9" s="383"/>
      <c r="AM9" s="383"/>
      <c r="AN9" s="383"/>
      <c r="AO9" s="374"/>
      <c r="AP9" s="374"/>
      <c r="AQ9" s="374"/>
      <c r="AR9" s="374"/>
      <c r="AS9" s="401"/>
      <c r="AT9" s="401"/>
      <c r="AU9" s="385"/>
      <c r="AV9" s="383"/>
      <c r="AW9" s="398"/>
      <c r="AX9" s="405"/>
      <c r="AY9" s="412"/>
      <c r="AZ9" s="385" t="s">
        <v>176</v>
      </c>
    </row>
    <row r="10" spans="1:64" s="230" customFormat="1" ht="20.25" customHeight="1">
      <c r="B10" s="238"/>
      <c r="C10" s="248"/>
      <c r="D10" s="248"/>
      <c r="E10" s="248"/>
      <c r="F10" s="248"/>
      <c r="G10" s="248"/>
      <c r="H10" s="248"/>
      <c r="I10" s="248"/>
      <c r="J10" s="248"/>
      <c r="K10" s="248"/>
      <c r="L10" s="248"/>
      <c r="M10" s="248"/>
      <c r="N10" s="248"/>
      <c r="O10" s="248"/>
      <c r="P10" s="248"/>
      <c r="Q10" s="248"/>
      <c r="R10" s="248"/>
      <c r="S10" s="248"/>
      <c r="T10" s="248"/>
      <c r="U10" s="373"/>
      <c r="V10" s="298"/>
      <c r="Z10" s="383"/>
      <c r="AA10" s="383"/>
      <c r="AB10" s="383"/>
      <c r="AC10" s="383"/>
      <c r="AD10" s="383"/>
      <c r="AE10" s="383"/>
      <c r="AF10" s="383"/>
      <c r="AG10" s="383"/>
      <c r="AH10" s="374"/>
      <c r="AI10" s="374" t="s">
        <v>34</v>
      </c>
      <c r="AJ10" s="374"/>
      <c r="AK10" s="374"/>
      <c r="AL10" s="397">
        <f>DAY(EOMONTH(DATE(AH1,AL1,1),0))</f>
        <v>30</v>
      </c>
      <c r="AM10" s="397"/>
      <c r="AN10" s="385" t="s">
        <v>28</v>
      </c>
      <c r="AO10" s="383"/>
      <c r="AP10" s="229"/>
      <c r="AQ10" s="390"/>
      <c r="AR10" s="393"/>
      <c r="AS10" s="393"/>
      <c r="AT10" s="383"/>
      <c r="AU10" s="383"/>
      <c r="BH10" s="383"/>
      <c r="BI10" s="398"/>
      <c r="BJ10" s="294"/>
      <c r="BK10" s="294"/>
      <c r="BL10" s="294"/>
    </row>
    <row r="11" spans="1:64" ht="34.5" customHeight="1">
      <c r="C11" s="249"/>
      <c r="D11" s="249"/>
      <c r="G11" s="232"/>
      <c r="V11" s="249"/>
      <c r="AM11" s="249"/>
      <c r="BF11" s="444"/>
      <c r="BG11" s="444"/>
      <c r="BH11" s="444"/>
    </row>
    <row r="12" spans="1:64" ht="20.25" customHeight="1">
      <c r="B12" s="239" t="s">
        <v>80</v>
      </c>
      <c r="C12" s="250" t="s">
        <v>145</v>
      </c>
      <c r="D12" s="262"/>
      <c r="E12" s="275" t="s">
        <v>146</v>
      </c>
      <c r="F12" s="262"/>
      <c r="G12" s="275" t="s">
        <v>36</v>
      </c>
      <c r="H12" s="250"/>
      <c r="I12" s="250"/>
      <c r="J12" s="250"/>
      <c r="K12" s="262"/>
      <c r="L12" s="275" t="s">
        <v>147</v>
      </c>
      <c r="M12" s="250"/>
      <c r="N12" s="250"/>
      <c r="O12" s="320"/>
      <c r="P12" s="250"/>
      <c r="Q12" s="250"/>
      <c r="R12" s="250"/>
      <c r="S12" s="352" t="s">
        <v>148</v>
      </c>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406" t="str">
        <f>IF(BC3="計画","(9)1～4週目の勤務時間数合計","(9)1か月の勤務時間数合計")</f>
        <v>(9)1か月の勤務時間数合計</v>
      </c>
      <c r="AY12" s="413"/>
      <c r="AZ12" s="406" t="s">
        <v>150</v>
      </c>
      <c r="BA12" s="413"/>
      <c r="BB12" s="426" t="s">
        <v>149</v>
      </c>
      <c r="BC12" s="426"/>
      <c r="BD12" s="426"/>
      <c r="BE12" s="426"/>
      <c r="BF12" s="426"/>
      <c r="BG12" s="426"/>
    </row>
    <row r="13" spans="1:64" ht="20.25" customHeight="1">
      <c r="B13" s="240"/>
      <c r="C13" s="251"/>
      <c r="D13" s="263"/>
      <c r="E13" s="276"/>
      <c r="F13" s="263"/>
      <c r="G13" s="276"/>
      <c r="H13" s="251"/>
      <c r="I13" s="251"/>
      <c r="J13" s="251"/>
      <c r="K13" s="263"/>
      <c r="L13" s="276"/>
      <c r="M13" s="251"/>
      <c r="N13" s="251"/>
      <c r="O13" s="321"/>
      <c r="P13" s="251"/>
      <c r="Q13" s="251"/>
      <c r="R13" s="251"/>
      <c r="S13" s="353" t="s">
        <v>3</v>
      </c>
      <c r="T13" s="364"/>
      <c r="U13" s="364"/>
      <c r="V13" s="364"/>
      <c r="W13" s="364"/>
      <c r="X13" s="364"/>
      <c r="Y13" s="376"/>
      <c r="Z13" s="353" t="s">
        <v>24</v>
      </c>
      <c r="AA13" s="364"/>
      <c r="AB13" s="364"/>
      <c r="AC13" s="364"/>
      <c r="AD13" s="364"/>
      <c r="AE13" s="364"/>
      <c r="AF13" s="376"/>
      <c r="AG13" s="353" t="s">
        <v>26</v>
      </c>
      <c r="AH13" s="364"/>
      <c r="AI13" s="364"/>
      <c r="AJ13" s="364"/>
      <c r="AK13" s="364"/>
      <c r="AL13" s="364"/>
      <c r="AM13" s="376"/>
      <c r="AN13" s="353" t="s">
        <v>20</v>
      </c>
      <c r="AO13" s="364"/>
      <c r="AP13" s="364"/>
      <c r="AQ13" s="364"/>
      <c r="AR13" s="364"/>
      <c r="AS13" s="364"/>
      <c r="AT13" s="376"/>
      <c r="AU13" s="353" t="s">
        <v>31</v>
      </c>
      <c r="AV13" s="364"/>
      <c r="AW13" s="376"/>
      <c r="AX13" s="407"/>
      <c r="AY13" s="414"/>
      <c r="AZ13" s="407"/>
      <c r="BA13" s="414"/>
      <c r="BB13" s="426"/>
      <c r="BC13" s="426"/>
      <c r="BD13" s="426"/>
      <c r="BE13" s="426"/>
      <c r="BF13" s="426"/>
      <c r="BG13" s="426"/>
    </row>
    <row r="14" spans="1:64" ht="20.25" customHeight="1">
      <c r="B14" s="240"/>
      <c r="C14" s="251"/>
      <c r="D14" s="263"/>
      <c r="E14" s="276"/>
      <c r="F14" s="263"/>
      <c r="G14" s="276"/>
      <c r="H14" s="251"/>
      <c r="I14" s="251"/>
      <c r="J14" s="251"/>
      <c r="K14" s="263"/>
      <c r="L14" s="276"/>
      <c r="M14" s="251"/>
      <c r="N14" s="251"/>
      <c r="O14" s="321"/>
      <c r="P14" s="251"/>
      <c r="Q14" s="251"/>
      <c r="R14" s="251"/>
      <c r="S14" s="354">
        <f>DAY(DATE($AH$1,$AL$1,1))</f>
        <v>1</v>
      </c>
      <c r="T14" s="271">
        <f>DAY(DATE($AH$1,$AL$1,2))</f>
        <v>2</v>
      </c>
      <c r="U14" s="271">
        <f>DAY(DATE($AH$1,$AL$1,3))</f>
        <v>3</v>
      </c>
      <c r="V14" s="271">
        <f>DAY(DATE($AH$1,$AL$1,4))</f>
        <v>4</v>
      </c>
      <c r="W14" s="271">
        <f>DAY(DATE($AH$1,$AL$1,5))</f>
        <v>5</v>
      </c>
      <c r="X14" s="271">
        <f>DAY(DATE($AH$1,$AL$1,6))</f>
        <v>6</v>
      </c>
      <c r="Y14" s="377">
        <f>DAY(DATE($AH$1,$AL$1,7))</f>
        <v>7</v>
      </c>
      <c r="Z14" s="354">
        <f>DAY(DATE($AH$1,$AL$1,8))</f>
        <v>8</v>
      </c>
      <c r="AA14" s="271">
        <f>DAY(DATE($AH$1,$AL$1,9))</f>
        <v>9</v>
      </c>
      <c r="AB14" s="271">
        <f>DAY(DATE($AH$1,$AL$1,10))</f>
        <v>10</v>
      </c>
      <c r="AC14" s="271">
        <f>DAY(DATE($AH$1,$AL$1,11))</f>
        <v>11</v>
      </c>
      <c r="AD14" s="271">
        <f>DAY(DATE($AH$1,$AL$1,12))</f>
        <v>12</v>
      </c>
      <c r="AE14" s="271">
        <f>DAY(DATE($AH$1,$AL$1,13))</f>
        <v>13</v>
      </c>
      <c r="AF14" s="377">
        <f>DAY(DATE($AH$1,$AL$1,14))</f>
        <v>14</v>
      </c>
      <c r="AG14" s="354">
        <f>DAY(DATE($AH$1,$AL$1,15))</f>
        <v>15</v>
      </c>
      <c r="AH14" s="271">
        <f>DAY(DATE($AH$1,$AL$1,16))</f>
        <v>16</v>
      </c>
      <c r="AI14" s="271">
        <f>DAY(DATE($AH$1,$AL$1,17))</f>
        <v>17</v>
      </c>
      <c r="AJ14" s="271">
        <f>DAY(DATE($AH$1,$AL$1,18))</f>
        <v>18</v>
      </c>
      <c r="AK14" s="271">
        <f>DAY(DATE($AH$1,$AL$1,19))</f>
        <v>19</v>
      </c>
      <c r="AL14" s="271">
        <f>DAY(DATE($AH$1,$AL$1,20))</f>
        <v>20</v>
      </c>
      <c r="AM14" s="377">
        <f>DAY(DATE($AH$1,$AL$1,21))</f>
        <v>21</v>
      </c>
      <c r="AN14" s="354">
        <f>DAY(DATE($AH$1,$AL$1,22))</f>
        <v>22</v>
      </c>
      <c r="AO14" s="271">
        <f>DAY(DATE($AH$1,$AL$1,23))</f>
        <v>23</v>
      </c>
      <c r="AP14" s="271">
        <f>DAY(DATE($AH$1,$AL$1,24))</f>
        <v>24</v>
      </c>
      <c r="AQ14" s="271">
        <f>DAY(DATE($AH$1,$AL$1,25))</f>
        <v>25</v>
      </c>
      <c r="AR14" s="271">
        <f>DAY(DATE($AH$1,$AL$1,26))</f>
        <v>26</v>
      </c>
      <c r="AS14" s="271">
        <f>DAY(DATE($AH$1,$AL$1,27))</f>
        <v>27</v>
      </c>
      <c r="AT14" s="377">
        <f>DAY(DATE($AH$1,$AL$1,28))</f>
        <v>28</v>
      </c>
      <c r="AU14" s="354">
        <f>IF(BC3="実績",IF(DAY(DATE($AH$1,$AL$1,29))=29,29,""),"")</f>
        <v>29</v>
      </c>
      <c r="AV14" s="271">
        <f>IF(BC3="実績",IF(DAY(DATE($AH$1,$AL$1,30))=30,30,""),"")</f>
        <v>30</v>
      </c>
      <c r="AW14" s="377" t="str">
        <f>IF(BC3="実績",IF(DAY(DATE($AH$1,$AL$1,31))=31,31,""),"")</f>
        <v/>
      </c>
      <c r="AX14" s="407"/>
      <c r="AY14" s="414"/>
      <c r="AZ14" s="407"/>
      <c r="BA14" s="414"/>
      <c r="BB14" s="426"/>
      <c r="BC14" s="426"/>
      <c r="BD14" s="426"/>
      <c r="BE14" s="426"/>
      <c r="BF14" s="426"/>
      <c r="BG14" s="426"/>
    </row>
    <row r="15" spans="1:64" ht="20.25" hidden="1" customHeight="1">
      <c r="B15" s="240"/>
      <c r="C15" s="251"/>
      <c r="D15" s="263"/>
      <c r="E15" s="276"/>
      <c r="F15" s="263"/>
      <c r="G15" s="276"/>
      <c r="H15" s="251"/>
      <c r="I15" s="251"/>
      <c r="J15" s="251"/>
      <c r="K15" s="263"/>
      <c r="L15" s="276"/>
      <c r="M15" s="251"/>
      <c r="N15" s="251"/>
      <c r="O15" s="321"/>
      <c r="P15" s="251"/>
      <c r="Q15" s="251"/>
      <c r="R15" s="251"/>
      <c r="S15" s="354">
        <f>WEEKDAY(DATE($AH$1,$AL$1,1))</f>
        <v>4</v>
      </c>
      <c r="T15" s="271">
        <f>WEEKDAY(DATE($AH$1,$AL$1,2))</f>
        <v>5</v>
      </c>
      <c r="U15" s="271">
        <f>WEEKDAY(DATE($AH$1,$AL$1,3))</f>
        <v>6</v>
      </c>
      <c r="V15" s="271">
        <f>WEEKDAY(DATE($AH$1,$AL$1,4))</f>
        <v>7</v>
      </c>
      <c r="W15" s="271">
        <f>WEEKDAY(DATE($AH$1,$AL$1,5))</f>
        <v>1</v>
      </c>
      <c r="X15" s="271">
        <f>WEEKDAY(DATE($AH$1,$AL$1,6))</f>
        <v>2</v>
      </c>
      <c r="Y15" s="377">
        <f>WEEKDAY(DATE($AH$1,$AL$1,7))</f>
        <v>3</v>
      </c>
      <c r="Z15" s="354">
        <f>WEEKDAY(DATE($AH$1,$AL$1,8))</f>
        <v>4</v>
      </c>
      <c r="AA15" s="271">
        <f>WEEKDAY(DATE($AH$1,$AL$1,9))</f>
        <v>5</v>
      </c>
      <c r="AB15" s="271">
        <f>WEEKDAY(DATE($AH$1,$AL$1,10))</f>
        <v>6</v>
      </c>
      <c r="AC15" s="271">
        <f>WEEKDAY(DATE($AH$1,$AL$1,11))</f>
        <v>7</v>
      </c>
      <c r="AD15" s="271">
        <f>WEEKDAY(DATE($AH$1,$AL$1,12))</f>
        <v>1</v>
      </c>
      <c r="AE15" s="271">
        <f>WEEKDAY(DATE($AH$1,$AL$1,13))</f>
        <v>2</v>
      </c>
      <c r="AF15" s="377">
        <f>WEEKDAY(DATE($AH$1,$AL$1,14))</f>
        <v>3</v>
      </c>
      <c r="AG15" s="354">
        <f>WEEKDAY(DATE($AH$1,$AL$1,15))</f>
        <v>4</v>
      </c>
      <c r="AH15" s="271">
        <f>WEEKDAY(DATE($AH$1,$AL$1,16))</f>
        <v>5</v>
      </c>
      <c r="AI15" s="271">
        <f>WEEKDAY(DATE($AH$1,$AL$1,17))</f>
        <v>6</v>
      </c>
      <c r="AJ15" s="271">
        <f>WEEKDAY(DATE($AH$1,$AL$1,18))</f>
        <v>7</v>
      </c>
      <c r="AK15" s="271">
        <f>WEEKDAY(DATE($AH$1,$AL$1,19))</f>
        <v>1</v>
      </c>
      <c r="AL15" s="271">
        <f>WEEKDAY(DATE($AH$1,$AL$1,20))</f>
        <v>2</v>
      </c>
      <c r="AM15" s="377">
        <f>WEEKDAY(DATE($AH$1,$AL$1,21))</f>
        <v>3</v>
      </c>
      <c r="AN15" s="354">
        <f>WEEKDAY(DATE($AH$1,$AL$1,22))</f>
        <v>4</v>
      </c>
      <c r="AO15" s="271">
        <f>WEEKDAY(DATE($AH$1,$AL$1,23))</f>
        <v>5</v>
      </c>
      <c r="AP15" s="271">
        <f>WEEKDAY(DATE($AH$1,$AL$1,24))</f>
        <v>6</v>
      </c>
      <c r="AQ15" s="271">
        <f>WEEKDAY(DATE($AH$1,$AL$1,25))</f>
        <v>7</v>
      </c>
      <c r="AR15" s="271">
        <f>WEEKDAY(DATE($AH$1,$AL$1,26))</f>
        <v>1</v>
      </c>
      <c r="AS15" s="271">
        <f>WEEKDAY(DATE($AH$1,$AL$1,27))</f>
        <v>2</v>
      </c>
      <c r="AT15" s="377">
        <f>WEEKDAY(DATE($AH$1,$AL$1,28))</f>
        <v>3</v>
      </c>
      <c r="AU15" s="354">
        <f>IF(AU14=29,WEEKDAY(DATE($AH$1,$AL$1,29)),0)</f>
        <v>4</v>
      </c>
      <c r="AV15" s="271">
        <f>IF(AV14=30,WEEKDAY(DATE($AH$1,$AL$1,30)),0)</f>
        <v>5</v>
      </c>
      <c r="AW15" s="377">
        <f>IF(AW14=31,WEEKDAY(DATE($AH$1,$AL$1,31)),0)</f>
        <v>0</v>
      </c>
      <c r="AX15" s="408"/>
      <c r="AY15" s="415"/>
      <c r="AZ15" s="408"/>
      <c r="BA15" s="415"/>
      <c r="BB15" s="427"/>
      <c r="BC15" s="427"/>
      <c r="BD15" s="427"/>
      <c r="BE15" s="427"/>
      <c r="BF15" s="427"/>
      <c r="BG15" s="427"/>
    </row>
    <row r="16" spans="1:64" ht="20.25" customHeight="1">
      <c r="B16" s="241"/>
      <c r="C16" s="252"/>
      <c r="D16" s="264"/>
      <c r="E16" s="277"/>
      <c r="F16" s="264"/>
      <c r="G16" s="277"/>
      <c r="H16" s="252"/>
      <c r="I16" s="252"/>
      <c r="J16" s="252"/>
      <c r="K16" s="264"/>
      <c r="L16" s="277"/>
      <c r="M16" s="252"/>
      <c r="N16" s="252"/>
      <c r="O16" s="322"/>
      <c r="P16" s="252"/>
      <c r="Q16" s="252"/>
      <c r="R16" s="252"/>
      <c r="S16" s="355" t="str">
        <f t="shared" ref="S16:AT16" si="0">IF(S15=1,"日",IF(S15=2,"月",IF(S15=3,"火",IF(S15=4,"水",IF(S15=5,"木",IF(S15=6,"金","土"))))))</f>
        <v>水</v>
      </c>
      <c r="T16" s="365" t="str">
        <f t="shared" si="0"/>
        <v>木</v>
      </c>
      <c r="U16" s="365" t="str">
        <f t="shared" si="0"/>
        <v>金</v>
      </c>
      <c r="V16" s="365" t="str">
        <f t="shared" si="0"/>
        <v>土</v>
      </c>
      <c r="W16" s="365" t="str">
        <f t="shared" si="0"/>
        <v>日</v>
      </c>
      <c r="X16" s="365" t="str">
        <f t="shared" si="0"/>
        <v>月</v>
      </c>
      <c r="Y16" s="378" t="str">
        <f t="shared" si="0"/>
        <v>火</v>
      </c>
      <c r="Z16" s="355" t="str">
        <f t="shared" si="0"/>
        <v>水</v>
      </c>
      <c r="AA16" s="365" t="str">
        <f t="shared" si="0"/>
        <v>木</v>
      </c>
      <c r="AB16" s="365" t="str">
        <f t="shared" si="0"/>
        <v>金</v>
      </c>
      <c r="AC16" s="365" t="str">
        <f t="shared" si="0"/>
        <v>土</v>
      </c>
      <c r="AD16" s="365" t="str">
        <f t="shared" si="0"/>
        <v>日</v>
      </c>
      <c r="AE16" s="365" t="str">
        <f t="shared" si="0"/>
        <v>月</v>
      </c>
      <c r="AF16" s="378" t="str">
        <f t="shared" si="0"/>
        <v>火</v>
      </c>
      <c r="AG16" s="355" t="str">
        <f t="shared" si="0"/>
        <v>水</v>
      </c>
      <c r="AH16" s="365" t="str">
        <f t="shared" si="0"/>
        <v>木</v>
      </c>
      <c r="AI16" s="365" t="str">
        <f t="shared" si="0"/>
        <v>金</v>
      </c>
      <c r="AJ16" s="365" t="str">
        <f t="shared" si="0"/>
        <v>土</v>
      </c>
      <c r="AK16" s="365" t="str">
        <f t="shared" si="0"/>
        <v>日</v>
      </c>
      <c r="AL16" s="365" t="str">
        <f t="shared" si="0"/>
        <v>月</v>
      </c>
      <c r="AM16" s="378" t="str">
        <f t="shared" si="0"/>
        <v>火</v>
      </c>
      <c r="AN16" s="355" t="str">
        <f t="shared" si="0"/>
        <v>水</v>
      </c>
      <c r="AO16" s="365" t="str">
        <f t="shared" si="0"/>
        <v>木</v>
      </c>
      <c r="AP16" s="365" t="str">
        <f t="shared" si="0"/>
        <v>金</v>
      </c>
      <c r="AQ16" s="365" t="str">
        <f t="shared" si="0"/>
        <v>土</v>
      </c>
      <c r="AR16" s="365" t="str">
        <f t="shared" si="0"/>
        <v>日</v>
      </c>
      <c r="AS16" s="365" t="str">
        <f t="shared" si="0"/>
        <v>月</v>
      </c>
      <c r="AT16" s="378" t="str">
        <f t="shared" si="0"/>
        <v>火</v>
      </c>
      <c r="AU16" s="365" t="str">
        <f>IF(AU15=1,"日",IF(AU15=2,"月",IF(AU15=3,"火",IF(AU15=4,"水",IF(AU15=5,"木",IF(AU15=6,"金",IF(AU15=0,"","土")))))))</f>
        <v>水</v>
      </c>
      <c r="AV16" s="365" t="str">
        <f>IF(AV15=1,"日",IF(AV15=2,"月",IF(AV15=3,"火",IF(AV15=4,"水",IF(AV15=5,"木",IF(AV15=6,"金",IF(AV15=0,"","土")))))))</f>
        <v>木</v>
      </c>
      <c r="AW16" s="365" t="str">
        <f>IF(AW15=1,"日",IF(AW15=2,"月",IF(AW15=3,"火",IF(AW15=4,"水",IF(AW15=5,"木",IF(AW15=6,"金",IF(AW15=0,"","土")))))))</f>
        <v/>
      </c>
      <c r="AX16" s="355"/>
      <c r="AY16" s="378"/>
      <c r="AZ16" s="355"/>
      <c r="BA16" s="378"/>
      <c r="BB16" s="427"/>
      <c r="BC16" s="427"/>
      <c r="BD16" s="427"/>
      <c r="BE16" s="427"/>
      <c r="BF16" s="427"/>
      <c r="BG16" s="427"/>
    </row>
    <row r="17" spans="2:59" ht="20.25" customHeight="1">
      <c r="B17" s="242">
        <v>1</v>
      </c>
      <c r="C17" s="253"/>
      <c r="D17" s="265"/>
      <c r="E17" s="278"/>
      <c r="F17" s="285"/>
      <c r="G17" s="289"/>
      <c r="H17" s="291"/>
      <c r="I17" s="291"/>
      <c r="J17" s="291"/>
      <c r="K17" s="303"/>
      <c r="L17" s="307"/>
      <c r="M17" s="311"/>
      <c r="N17" s="311"/>
      <c r="O17" s="323"/>
      <c r="P17" s="328" t="s">
        <v>47</v>
      </c>
      <c r="Q17" s="337"/>
      <c r="R17" s="346"/>
      <c r="S17" s="356"/>
      <c r="T17" s="366"/>
      <c r="U17" s="366"/>
      <c r="V17" s="366"/>
      <c r="W17" s="366"/>
      <c r="X17" s="366"/>
      <c r="Y17" s="379"/>
      <c r="Z17" s="356"/>
      <c r="AA17" s="366"/>
      <c r="AB17" s="366"/>
      <c r="AC17" s="366"/>
      <c r="AD17" s="366"/>
      <c r="AE17" s="366"/>
      <c r="AF17" s="379"/>
      <c r="AG17" s="356"/>
      <c r="AH17" s="366"/>
      <c r="AI17" s="366"/>
      <c r="AJ17" s="366"/>
      <c r="AK17" s="366"/>
      <c r="AL17" s="366"/>
      <c r="AM17" s="379"/>
      <c r="AN17" s="356"/>
      <c r="AO17" s="366"/>
      <c r="AP17" s="366"/>
      <c r="AQ17" s="366"/>
      <c r="AR17" s="366"/>
      <c r="AS17" s="366"/>
      <c r="AT17" s="379"/>
      <c r="AU17" s="356"/>
      <c r="AV17" s="366"/>
      <c r="AW17" s="379"/>
      <c r="AX17" s="409">
        <f>IF($BC$3="計画",SUM(S18:AT18),IF($BC$3="実績",SUM(S18:AW18),""))</f>
        <v>0</v>
      </c>
      <c r="AY17" s="416"/>
      <c r="AZ17" s="419">
        <f>IF($BC$3="計画",AX17/4,IF($BC$3="実績",AX17/($AL$10/7),""))</f>
        <v>0</v>
      </c>
      <c r="BA17" s="422"/>
      <c r="BB17" s="428"/>
      <c r="BC17" s="437"/>
      <c r="BD17" s="437"/>
      <c r="BE17" s="437"/>
      <c r="BF17" s="437"/>
      <c r="BG17" s="445"/>
    </row>
    <row r="18" spans="2:59" ht="20.25" customHeight="1">
      <c r="B18" s="243"/>
      <c r="C18" s="254"/>
      <c r="D18" s="266"/>
      <c r="E18" s="279"/>
      <c r="F18" s="286"/>
      <c r="G18" s="290"/>
      <c r="H18" s="291"/>
      <c r="I18" s="291"/>
      <c r="J18" s="291"/>
      <c r="K18" s="303"/>
      <c r="L18" s="308"/>
      <c r="M18" s="312"/>
      <c r="N18" s="312"/>
      <c r="O18" s="324"/>
      <c r="P18" s="329" t="s">
        <v>81</v>
      </c>
      <c r="Q18" s="338"/>
      <c r="R18" s="347"/>
      <c r="S18" s="357" t="str">
        <f>IF(S17="","",VLOOKUP(S17,'シフト記号表（勤務時間帯）'!$C$4:$K$35,9,FALSE))</f>
        <v/>
      </c>
      <c r="T18" s="367" t="str">
        <f>IF(T17="","",VLOOKUP(T17,'シフト記号表（勤務時間帯）'!$C$4:$K$35,9,FALSE))</f>
        <v/>
      </c>
      <c r="U18" s="367" t="str">
        <f>IF(U17="","",VLOOKUP(U17,'シフト記号表（勤務時間帯）'!$C$4:$K$35,9,FALSE))</f>
        <v/>
      </c>
      <c r="V18" s="367" t="str">
        <f>IF(V17="","",VLOOKUP(V17,'シフト記号表（勤務時間帯）'!$C$4:$K$35,9,FALSE))</f>
        <v/>
      </c>
      <c r="W18" s="367" t="str">
        <f>IF(W17="","",VLOOKUP(W17,'シフト記号表（勤務時間帯）'!$C$4:$K$35,9,FALSE))</f>
        <v/>
      </c>
      <c r="X18" s="367" t="str">
        <f>IF(X17="","",VLOOKUP(X17,'シフト記号表（勤務時間帯）'!$C$4:$K$35,9,FALSE))</f>
        <v/>
      </c>
      <c r="Y18" s="380" t="str">
        <f>IF(Y17="","",VLOOKUP(Y17,'シフト記号表（勤務時間帯）'!$C$4:$K$35,9,FALSE))</f>
        <v/>
      </c>
      <c r="Z18" s="357" t="str">
        <f>IF(Z17="","",VLOOKUP(Z17,'シフト記号表（勤務時間帯）'!$C$4:$K$35,9,FALSE))</f>
        <v/>
      </c>
      <c r="AA18" s="367" t="str">
        <f>IF(AA17="","",VLOOKUP(AA17,'シフト記号表（勤務時間帯）'!$C$4:$K$35,9,FALSE))</f>
        <v/>
      </c>
      <c r="AB18" s="367" t="str">
        <f>IF(AB17="","",VLOOKUP(AB17,'シフト記号表（勤務時間帯）'!$C$4:$K$35,9,FALSE))</f>
        <v/>
      </c>
      <c r="AC18" s="367" t="str">
        <f>IF(AC17="","",VLOOKUP(AC17,'シフト記号表（勤務時間帯）'!$C$4:$K$35,9,FALSE))</f>
        <v/>
      </c>
      <c r="AD18" s="367" t="str">
        <f>IF(AD17="","",VLOOKUP(AD17,'シフト記号表（勤務時間帯）'!$C$4:$K$35,9,FALSE))</f>
        <v/>
      </c>
      <c r="AE18" s="367" t="str">
        <f>IF(AE17="","",VLOOKUP(AE17,'シフト記号表（勤務時間帯）'!$C$4:$K$35,9,FALSE))</f>
        <v/>
      </c>
      <c r="AF18" s="380" t="str">
        <f>IF(AF17="","",VLOOKUP(AF17,'シフト記号表（勤務時間帯）'!$C$4:$K$35,9,FALSE))</f>
        <v/>
      </c>
      <c r="AG18" s="357" t="str">
        <f>IF(AG17="","",VLOOKUP(AG17,'シフト記号表（勤務時間帯）'!$C$4:$K$35,9,FALSE))</f>
        <v/>
      </c>
      <c r="AH18" s="367" t="str">
        <f>IF(AH17="","",VLOOKUP(AH17,'シフト記号表（勤務時間帯）'!$C$4:$K$35,9,FALSE))</f>
        <v/>
      </c>
      <c r="AI18" s="367" t="str">
        <f>IF(AI17="","",VLOOKUP(AI17,'シフト記号表（勤務時間帯）'!$C$4:$K$35,9,FALSE))</f>
        <v/>
      </c>
      <c r="AJ18" s="367" t="str">
        <f>IF(AJ17="","",VLOOKUP(AJ17,'シフト記号表（勤務時間帯）'!$C$4:$K$35,9,FALSE))</f>
        <v/>
      </c>
      <c r="AK18" s="367" t="str">
        <f>IF(AK17="","",VLOOKUP(AK17,'シフト記号表（勤務時間帯）'!$C$4:$K$35,9,FALSE))</f>
        <v/>
      </c>
      <c r="AL18" s="367" t="str">
        <f>IF(AL17="","",VLOOKUP(AL17,'シフト記号表（勤務時間帯）'!$C$4:$K$35,9,FALSE))</f>
        <v/>
      </c>
      <c r="AM18" s="380" t="str">
        <f>IF(AM17="","",VLOOKUP(AM17,'シフト記号表（勤務時間帯）'!$C$4:$K$35,9,FALSE))</f>
        <v/>
      </c>
      <c r="AN18" s="357" t="str">
        <f>IF(AN17="","",VLOOKUP(AN17,'シフト記号表（勤務時間帯）'!$C$4:$K$35,9,FALSE))</f>
        <v/>
      </c>
      <c r="AO18" s="367" t="str">
        <f>IF(AO17="","",VLOOKUP(AO17,'シフト記号表（勤務時間帯）'!$C$4:$K$35,9,FALSE))</f>
        <v/>
      </c>
      <c r="AP18" s="367" t="str">
        <f>IF(AP17="","",VLOOKUP(AP17,'シフト記号表（勤務時間帯）'!$C$4:$K$35,9,FALSE))</f>
        <v/>
      </c>
      <c r="AQ18" s="367" t="str">
        <f>IF(AQ17="","",VLOOKUP(AQ17,'シフト記号表（勤務時間帯）'!$C$4:$K$35,9,FALSE))</f>
        <v/>
      </c>
      <c r="AR18" s="367" t="str">
        <f>IF(AR17="","",VLOOKUP(AR17,'シフト記号表（勤務時間帯）'!$C$4:$K$35,9,FALSE))</f>
        <v/>
      </c>
      <c r="AS18" s="367" t="str">
        <f>IF(AS17="","",VLOOKUP(AS17,'シフト記号表（勤務時間帯）'!$C$4:$K$35,9,FALSE))</f>
        <v/>
      </c>
      <c r="AT18" s="380" t="str">
        <f>IF(AT17="","",VLOOKUP(AT17,'シフト記号表（勤務時間帯）'!$C$4:$K$35,9,FALSE))</f>
        <v/>
      </c>
      <c r="AU18" s="357" t="str">
        <f>IF(AU17="","",VLOOKUP(AU17,'シフト記号表（勤務時間帯）'!$C$4:$K$35,9,FALSE))</f>
        <v/>
      </c>
      <c r="AV18" s="367" t="str">
        <f>IF(AV17="","",VLOOKUP(AV17,'シフト記号表（勤務時間帯）'!$C$4:$K$35,9,FALSE))</f>
        <v/>
      </c>
      <c r="AW18" s="380" t="str">
        <f>IF(AW17="","",VLOOKUP(AW17,'シフト記号表（勤務時間帯）'!$C$4:$K$35,9,FALSE))</f>
        <v/>
      </c>
      <c r="AX18" s="410"/>
      <c r="AY18" s="417"/>
      <c r="AZ18" s="420"/>
      <c r="BA18" s="423"/>
      <c r="BB18" s="429"/>
      <c r="BC18" s="438"/>
      <c r="BD18" s="438"/>
      <c r="BE18" s="438"/>
      <c r="BF18" s="438"/>
      <c r="BG18" s="446"/>
    </row>
    <row r="19" spans="2:59" ht="20.25" customHeight="1">
      <c r="B19" s="243">
        <f>B17+1</f>
        <v>2</v>
      </c>
      <c r="C19" s="255"/>
      <c r="D19" s="266"/>
      <c r="E19" s="280"/>
      <c r="F19" s="287"/>
      <c r="G19" s="289"/>
      <c r="H19" s="291"/>
      <c r="I19" s="291"/>
      <c r="J19" s="291"/>
      <c r="K19" s="303"/>
      <c r="L19" s="309"/>
      <c r="M19" s="313"/>
      <c r="N19" s="313"/>
      <c r="O19" s="325"/>
      <c r="P19" s="330" t="s">
        <v>47</v>
      </c>
      <c r="Q19" s="339"/>
      <c r="R19" s="348"/>
      <c r="S19" s="358"/>
      <c r="T19" s="368"/>
      <c r="U19" s="368"/>
      <c r="V19" s="368"/>
      <c r="W19" s="368"/>
      <c r="X19" s="368"/>
      <c r="Y19" s="381"/>
      <c r="Z19" s="358"/>
      <c r="AA19" s="368"/>
      <c r="AB19" s="368"/>
      <c r="AC19" s="368"/>
      <c r="AD19" s="368"/>
      <c r="AE19" s="368"/>
      <c r="AF19" s="381"/>
      <c r="AG19" s="358"/>
      <c r="AH19" s="368"/>
      <c r="AI19" s="368"/>
      <c r="AJ19" s="368"/>
      <c r="AK19" s="368"/>
      <c r="AL19" s="368"/>
      <c r="AM19" s="381"/>
      <c r="AN19" s="358"/>
      <c r="AO19" s="368"/>
      <c r="AP19" s="368"/>
      <c r="AQ19" s="368"/>
      <c r="AR19" s="368"/>
      <c r="AS19" s="368"/>
      <c r="AT19" s="381"/>
      <c r="AU19" s="358"/>
      <c r="AV19" s="368"/>
      <c r="AW19" s="381"/>
      <c r="AX19" s="410">
        <f>IF($BC$3="計画",SUM(S20:AT20),IF($BC$3="実績",SUM(S20:AW20),""))</f>
        <v>0</v>
      </c>
      <c r="AY19" s="417"/>
      <c r="AZ19" s="420">
        <f>IF($BC$3="計画",AX19/4,IF($BC$3="実績",AX19/($AL$10/7),""))</f>
        <v>0</v>
      </c>
      <c r="BA19" s="423"/>
      <c r="BB19" s="430"/>
      <c r="BC19" s="439"/>
      <c r="BD19" s="439"/>
      <c r="BE19" s="439"/>
      <c r="BF19" s="439"/>
      <c r="BG19" s="447"/>
    </row>
    <row r="20" spans="2:59" ht="20.25" customHeight="1">
      <c r="B20" s="243"/>
      <c r="C20" s="254"/>
      <c r="D20" s="266"/>
      <c r="E20" s="279"/>
      <c r="F20" s="286"/>
      <c r="G20" s="290"/>
      <c r="H20" s="291"/>
      <c r="I20" s="291"/>
      <c r="J20" s="291"/>
      <c r="K20" s="303"/>
      <c r="L20" s="308"/>
      <c r="M20" s="312"/>
      <c r="N20" s="312"/>
      <c r="O20" s="324"/>
      <c r="P20" s="329" t="s">
        <v>81</v>
      </c>
      <c r="Q20" s="338"/>
      <c r="R20" s="347"/>
      <c r="S20" s="357" t="str">
        <f>IF(S19="","",VLOOKUP(S19,'シフト記号表（勤務時間帯）'!$C$4:$K$35,9,FALSE))</f>
        <v/>
      </c>
      <c r="T20" s="367" t="str">
        <f>IF(T19="","",VLOOKUP(T19,'シフト記号表（勤務時間帯）'!$C$4:$K$35,9,FALSE))</f>
        <v/>
      </c>
      <c r="U20" s="367" t="str">
        <f>IF(U19="","",VLOOKUP(U19,'シフト記号表（勤務時間帯）'!$C$4:$K$35,9,FALSE))</f>
        <v/>
      </c>
      <c r="V20" s="367" t="str">
        <f>IF(V19="","",VLOOKUP(V19,'シフト記号表（勤務時間帯）'!$C$4:$K$35,9,FALSE))</f>
        <v/>
      </c>
      <c r="W20" s="367" t="str">
        <f>IF(W19="","",VLOOKUP(W19,'シフト記号表（勤務時間帯）'!$C$4:$K$35,9,FALSE))</f>
        <v/>
      </c>
      <c r="X20" s="367" t="str">
        <f>IF(X19="","",VLOOKUP(X19,'シフト記号表（勤務時間帯）'!$C$4:$K$35,9,FALSE))</f>
        <v/>
      </c>
      <c r="Y20" s="380" t="str">
        <f>IF(Y19="","",VLOOKUP(Y19,'シフト記号表（勤務時間帯）'!$C$4:$K$35,9,FALSE))</f>
        <v/>
      </c>
      <c r="Z20" s="357" t="str">
        <f>IF(Z19="","",VLOOKUP(Z19,'シフト記号表（勤務時間帯）'!$C$4:$K$35,9,FALSE))</f>
        <v/>
      </c>
      <c r="AA20" s="367" t="str">
        <f>IF(AA19="","",VLOOKUP(AA19,'シフト記号表（勤務時間帯）'!$C$4:$K$35,9,FALSE))</f>
        <v/>
      </c>
      <c r="AB20" s="367" t="str">
        <f>IF(AB19="","",VLOOKUP(AB19,'シフト記号表（勤務時間帯）'!$C$4:$K$35,9,FALSE))</f>
        <v/>
      </c>
      <c r="AC20" s="367" t="str">
        <f>IF(AC19="","",VLOOKUP(AC19,'シフト記号表（勤務時間帯）'!$C$4:$K$35,9,FALSE))</f>
        <v/>
      </c>
      <c r="AD20" s="367" t="str">
        <f>IF(AD19="","",VLOOKUP(AD19,'シフト記号表（勤務時間帯）'!$C$4:$K$35,9,FALSE))</f>
        <v/>
      </c>
      <c r="AE20" s="367" t="str">
        <f>IF(AE19="","",VLOOKUP(AE19,'シフト記号表（勤務時間帯）'!$C$4:$K$35,9,FALSE))</f>
        <v/>
      </c>
      <c r="AF20" s="380" t="str">
        <f>IF(AF19="","",VLOOKUP(AF19,'シフト記号表（勤務時間帯）'!$C$4:$K$35,9,FALSE))</f>
        <v/>
      </c>
      <c r="AG20" s="357" t="str">
        <f>IF(AG19="","",VLOOKUP(AG19,'シフト記号表（勤務時間帯）'!$C$4:$K$35,9,FALSE))</f>
        <v/>
      </c>
      <c r="AH20" s="367" t="str">
        <f>IF(AH19="","",VLOOKUP(AH19,'シフト記号表（勤務時間帯）'!$C$4:$K$35,9,FALSE))</f>
        <v/>
      </c>
      <c r="AI20" s="367" t="str">
        <f>IF(AI19="","",VLOOKUP(AI19,'シフト記号表（勤務時間帯）'!$C$4:$K$35,9,FALSE))</f>
        <v/>
      </c>
      <c r="AJ20" s="367" t="str">
        <f>IF(AJ19="","",VLOOKUP(AJ19,'シフト記号表（勤務時間帯）'!$C$4:$K$35,9,FALSE))</f>
        <v/>
      </c>
      <c r="AK20" s="367" t="str">
        <f>IF(AK19="","",VLOOKUP(AK19,'シフト記号表（勤務時間帯）'!$C$4:$K$35,9,FALSE))</f>
        <v/>
      </c>
      <c r="AL20" s="367" t="str">
        <f>IF(AL19="","",VLOOKUP(AL19,'シフト記号表（勤務時間帯）'!$C$4:$K$35,9,FALSE))</f>
        <v/>
      </c>
      <c r="AM20" s="380" t="str">
        <f>IF(AM19="","",VLOOKUP(AM19,'シフト記号表（勤務時間帯）'!$C$4:$K$35,9,FALSE))</f>
        <v/>
      </c>
      <c r="AN20" s="357" t="str">
        <f>IF(AN19="","",VLOOKUP(AN19,'シフト記号表（勤務時間帯）'!$C$4:$K$35,9,FALSE))</f>
        <v/>
      </c>
      <c r="AO20" s="367" t="str">
        <f>IF(AO19="","",VLOOKUP(AO19,'シフト記号表（勤務時間帯）'!$C$4:$K$35,9,FALSE))</f>
        <v/>
      </c>
      <c r="AP20" s="367" t="str">
        <f>IF(AP19="","",VLOOKUP(AP19,'シフト記号表（勤務時間帯）'!$C$4:$K$35,9,FALSE))</f>
        <v/>
      </c>
      <c r="AQ20" s="367" t="str">
        <f>IF(AQ19="","",VLOOKUP(AQ19,'シフト記号表（勤務時間帯）'!$C$4:$K$35,9,FALSE))</f>
        <v/>
      </c>
      <c r="AR20" s="367" t="str">
        <f>IF(AR19="","",VLOOKUP(AR19,'シフト記号表（勤務時間帯）'!$C$4:$K$35,9,FALSE))</f>
        <v/>
      </c>
      <c r="AS20" s="367" t="str">
        <f>IF(AS19="","",VLOOKUP(AS19,'シフト記号表（勤務時間帯）'!$C$4:$K$35,9,FALSE))</f>
        <v/>
      </c>
      <c r="AT20" s="380" t="str">
        <f>IF(AT19="","",VLOOKUP(AT19,'シフト記号表（勤務時間帯）'!$C$4:$K$35,9,FALSE))</f>
        <v/>
      </c>
      <c r="AU20" s="357" t="str">
        <f>IF(AU19="","",VLOOKUP(AU19,'シフト記号表（勤務時間帯）'!$C$4:$K$35,9,FALSE))</f>
        <v/>
      </c>
      <c r="AV20" s="367" t="str">
        <f>IF(AV19="","",VLOOKUP(AV19,'シフト記号表（勤務時間帯）'!$C$4:$K$35,9,FALSE))</f>
        <v/>
      </c>
      <c r="AW20" s="380" t="str">
        <f>IF(AW19="","",VLOOKUP(AW19,'シフト記号表（勤務時間帯）'!$C$4:$K$35,9,FALSE))</f>
        <v/>
      </c>
      <c r="AX20" s="410"/>
      <c r="AY20" s="417"/>
      <c r="AZ20" s="420"/>
      <c r="BA20" s="423"/>
      <c r="BB20" s="429"/>
      <c r="BC20" s="438"/>
      <c r="BD20" s="438"/>
      <c r="BE20" s="438"/>
      <c r="BF20" s="438"/>
      <c r="BG20" s="446"/>
    </row>
    <row r="21" spans="2:59" ht="20.25" customHeight="1">
      <c r="B21" s="243">
        <f>B19+1</f>
        <v>3</v>
      </c>
      <c r="C21" s="255"/>
      <c r="D21" s="266"/>
      <c r="E21" s="281"/>
      <c r="F21" s="266"/>
      <c r="G21" s="289"/>
      <c r="H21" s="291"/>
      <c r="I21" s="291"/>
      <c r="J21" s="291"/>
      <c r="K21" s="303"/>
      <c r="L21" s="310"/>
      <c r="M21" s="314"/>
      <c r="N21" s="314"/>
      <c r="O21" s="326"/>
      <c r="P21" s="330" t="s">
        <v>47</v>
      </c>
      <c r="Q21" s="339"/>
      <c r="R21" s="348"/>
      <c r="S21" s="358"/>
      <c r="T21" s="368"/>
      <c r="U21" s="368"/>
      <c r="V21" s="368"/>
      <c r="W21" s="368"/>
      <c r="X21" s="368"/>
      <c r="Y21" s="381"/>
      <c r="Z21" s="358"/>
      <c r="AA21" s="368"/>
      <c r="AB21" s="368"/>
      <c r="AC21" s="368"/>
      <c r="AD21" s="368"/>
      <c r="AE21" s="368"/>
      <c r="AF21" s="381"/>
      <c r="AG21" s="358"/>
      <c r="AH21" s="368"/>
      <c r="AI21" s="368"/>
      <c r="AJ21" s="368"/>
      <c r="AK21" s="368"/>
      <c r="AL21" s="368"/>
      <c r="AM21" s="381"/>
      <c r="AN21" s="358"/>
      <c r="AO21" s="368"/>
      <c r="AP21" s="368"/>
      <c r="AQ21" s="368"/>
      <c r="AR21" s="368"/>
      <c r="AS21" s="368"/>
      <c r="AT21" s="381"/>
      <c r="AU21" s="358"/>
      <c r="AV21" s="368"/>
      <c r="AW21" s="381"/>
      <c r="AX21" s="410">
        <f>IF($BC$3="計画",SUM(S22:AT22),IF($BC$3="実績",SUM(S22:AW22),""))</f>
        <v>0</v>
      </c>
      <c r="AY21" s="417"/>
      <c r="AZ21" s="420">
        <f>IF($BC$3="計画",AX21/4,IF($BC$3="実績",AX21/($AL$10/7),""))</f>
        <v>0</v>
      </c>
      <c r="BA21" s="423"/>
      <c r="BB21" s="430"/>
      <c r="BC21" s="439"/>
      <c r="BD21" s="439"/>
      <c r="BE21" s="439"/>
      <c r="BF21" s="439"/>
      <c r="BG21" s="447"/>
    </row>
    <row r="22" spans="2:59" ht="20.25" customHeight="1">
      <c r="B22" s="243"/>
      <c r="C22" s="254"/>
      <c r="D22" s="266"/>
      <c r="E22" s="282"/>
      <c r="F22" s="266"/>
      <c r="G22" s="290"/>
      <c r="H22" s="291"/>
      <c r="I22" s="291"/>
      <c r="J22" s="291"/>
      <c r="K22" s="303"/>
      <c r="L22" s="310"/>
      <c r="M22" s="314"/>
      <c r="N22" s="314"/>
      <c r="O22" s="326"/>
      <c r="P22" s="329" t="s">
        <v>81</v>
      </c>
      <c r="Q22" s="338"/>
      <c r="R22" s="347"/>
      <c r="S22" s="357" t="str">
        <f>IF(S21="","",VLOOKUP(S21,'シフト記号表（勤務時間帯）'!$C$4:$K$35,9,FALSE))</f>
        <v/>
      </c>
      <c r="T22" s="367" t="str">
        <f>IF(T21="","",VLOOKUP(T21,'シフト記号表（勤務時間帯）'!$C$4:$K$35,9,FALSE))</f>
        <v/>
      </c>
      <c r="U22" s="367" t="str">
        <f>IF(U21="","",VLOOKUP(U21,'シフト記号表（勤務時間帯）'!$C$4:$K$35,9,FALSE))</f>
        <v/>
      </c>
      <c r="V22" s="367" t="str">
        <f>IF(V21="","",VLOOKUP(V21,'シフト記号表（勤務時間帯）'!$C$4:$K$35,9,FALSE))</f>
        <v/>
      </c>
      <c r="W22" s="367" t="str">
        <f>IF(W21="","",VLOOKUP(W21,'シフト記号表（勤務時間帯）'!$C$4:$K$35,9,FALSE))</f>
        <v/>
      </c>
      <c r="X22" s="367" t="str">
        <f>IF(X21="","",VLOOKUP(X21,'シフト記号表（勤務時間帯）'!$C$4:$K$35,9,FALSE))</f>
        <v/>
      </c>
      <c r="Y22" s="380" t="str">
        <f>IF(Y21="","",VLOOKUP(Y21,'シフト記号表（勤務時間帯）'!$C$4:$K$35,9,FALSE))</f>
        <v/>
      </c>
      <c r="Z22" s="357" t="str">
        <f>IF(Z21="","",VLOOKUP(Z21,'シフト記号表（勤務時間帯）'!$C$4:$K$35,9,FALSE))</f>
        <v/>
      </c>
      <c r="AA22" s="367" t="str">
        <f>IF(AA21="","",VLOOKUP(AA21,'シフト記号表（勤務時間帯）'!$C$4:$K$35,9,FALSE))</f>
        <v/>
      </c>
      <c r="AB22" s="367" t="str">
        <f>IF(AB21="","",VLOOKUP(AB21,'シフト記号表（勤務時間帯）'!$C$4:$K$35,9,FALSE))</f>
        <v/>
      </c>
      <c r="AC22" s="367" t="str">
        <f>IF(AC21="","",VLOOKUP(AC21,'シフト記号表（勤務時間帯）'!$C$4:$K$35,9,FALSE))</f>
        <v/>
      </c>
      <c r="AD22" s="367" t="str">
        <f>IF(AD21="","",VLOOKUP(AD21,'シフト記号表（勤務時間帯）'!$C$4:$K$35,9,FALSE))</f>
        <v/>
      </c>
      <c r="AE22" s="367" t="str">
        <f>IF(AE21="","",VLOOKUP(AE21,'シフト記号表（勤務時間帯）'!$C$4:$K$35,9,FALSE))</f>
        <v/>
      </c>
      <c r="AF22" s="380" t="str">
        <f>IF(AF21="","",VLOOKUP(AF21,'シフト記号表（勤務時間帯）'!$C$4:$K$35,9,FALSE))</f>
        <v/>
      </c>
      <c r="AG22" s="357" t="str">
        <f>IF(AG21="","",VLOOKUP(AG21,'シフト記号表（勤務時間帯）'!$C$4:$K$35,9,FALSE))</f>
        <v/>
      </c>
      <c r="AH22" s="367" t="str">
        <f>IF(AH21="","",VLOOKUP(AH21,'シフト記号表（勤務時間帯）'!$C$4:$K$35,9,FALSE))</f>
        <v/>
      </c>
      <c r="AI22" s="367" t="str">
        <f>IF(AI21="","",VLOOKUP(AI21,'シフト記号表（勤務時間帯）'!$C$4:$K$35,9,FALSE))</f>
        <v/>
      </c>
      <c r="AJ22" s="367" t="str">
        <f>IF(AJ21="","",VLOOKUP(AJ21,'シフト記号表（勤務時間帯）'!$C$4:$K$35,9,FALSE))</f>
        <v/>
      </c>
      <c r="AK22" s="367" t="str">
        <f>IF(AK21="","",VLOOKUP(AK21,'シフト記号表（勤務時間帯）'!$C$4:$K$35,9,FALSE))</f>
        <v/>
      </c>
      <c r="AL22" s="367" t="str">
        <f>IF(AL21="","",VLOOKUP(AL21,'シフト記号表（勤務時間帯）'!$C$4:$K$35,9,FALSE))</f>
        <v/>
      </c>
      <c r="AM22" s="380" t="str">
        <f>IF(AM21="","",VLOOKUP(AM21,'シフト記号表（勤務時間帯）'!$C$4:$K$35,9,FALSE))</f>
        <v/>
      </c>
      <c r="AN22" s="357" t="str">
        <f>IF(AN21="","",VLOOKUP(AN21,'シフト記号表（勤務時間帯）'!$C$4:$K$35,9,FALSE))</f>
        <v/>
      </c>
      <c r="AO22" s="367" t="str">
        <f>IF(AO21="","",VLOOKUP(AO21,'シフト記号表（勤務時間帯）'!$C$4:$K$35,9,FALSE))</f>
        <v/>
      </c>
      <c r="AP22" s="367" t="str">
        <f>IF(AP21="","",VLOOKUP(AP21,'シフト記号表（勤務時間帯）'!$C$4:$K$35,9,FALSE))</f>
        <v/>
      </c>
      <c r="AQ22" s="367" t="str">
        <f>IF(AQ21="","",VLOOKUP(AQ21,'シフト記号表（勤務時間帯）'!$C$4:$K$35,9,FALSE))</f>
        <v/>
      </c>
      <c r="AR22" s="367" t="str">
        <f>IF(AR21="","",VLOOKUP(AR21,'シフト記号表（勤務時間帯）'!$C$4:$K$35,9,FALSE))</f>
        <v/>
      </c>
      <c r="AS22" s="367" t="str">
        <f>IF(AS21="","",VLOOKUP(AS21,'シフト記号表（勤務時間帯）'!$C$4:$K$35,9,FALSE))</f>
        <v/>
      </c>
      <c r="AT22" s="380" t="str">
        <f>IF(AT21="","",VLOOKUP(AT21,'シフト記号表（勤務時間帯）'!$C$4:$K$35,9,FALSE))</f>
        <v/>
      </c>
      <c r="AU22" s="357" t="str">
        <f>IF(AU21="","",VLOOKUP(AU21,'シフト記号表（勤務時間帯）'!$C$4:$K$35,9,FALSE))</f>
        <v/>
      </c>
      <c r="AV22" s="367" t="str">
        <f>IF(AV21="","",VLOOKUP(AV21,'シフト記号表（勤務時間帯）'!$C$4:$K$35,9,FALSE))</f>
        <v/>
      </c>
      <c r="AW22" s="380" t="str">
        <f>IF(AW21="","",VLOOKUP(AW21,'シフト記号表（勤務時間帯）'!$C$4:$K$35,9,FALSE))</f>
        <v/>
      </c>
      <c r="AX22" s="410"/>
      <c r="AY22" s="417"/>
      <c r="AZ22" s="420"/>
      <c r="BA22" s="423"/>
      <c r="BB22" s="429"/>
      <c r="BC22" s="438"/>
      <c r="BD22" s="438"/>
      <c r="BE22" s="438"/>
      <c r="BF22" s="438"/>
      <c r="BG22" s="446"/>
    </row>
    <row r="23" spans="2:59" ht="20.25" customHeight="1">
      <c r="B23" s="243">
        <f>B21+1</f>
        <v>4</v>
      </c>
      <c r="C23" s="255"/>
      <c r="D23" s="266"/>
      <c r="E23" s="281"/>
      <c r="F23" s="266"/>
      <c r="G23" s="289"/>
      <c r="H23" s="291"/>
      <c r="I23" s="291"/>
      <c r="J23" s="291"/>
      <c r="K23" s="303"/>
      <c r="L23" s="310"/>
      <c r="M23" s="314"/>
      <c r="N23" s="314"/>
      <c r="O23" s="326"/>
      <c r="P23" s="330" t="s">
        <v>47</v>
      </c>
      <c r="Q23" s="339"/>
      <c r="R23" s="348"/>
      <c r="S23" s="358"/>
      <c r="T23" s="368"/>
      <c r="U23" s="368"/>
      <c r="V23" s="368"/>
      <c r="W23" s="368"/>
      <c r="X23" s="368"/>
      <c r="Y23" s="381"/>
      <c r="Z23" s="358"/>
      <c r="AA23" s="368"/>
      <c r="AB23" s="368"/>
      <c r="AC23" s="368"/>
      <c r="AD23" s="368"/>
      <c r="AE23" s="368"/>
      <c r="AF23" s="381"/>
      <c r="AG23" s="358"/>
      <c r="AH23" s="368"/>
      <c r="AI23" s="368"/>
      <c r="AJ23" s="368"/>
      <c r="AK23" s="368"/>
      <c r="AL23" s="368"/>
      <c r="AM23" s="381"/>
      <c r="AN23" s="358"/>
      <c r="AO23" s="368"/>
      <c r="AP23" s="368"/>
      <c r="AQ23" s="368"/>
      <c r="AR23" s="368"/>
      <c r="AS23" s="368"/>
      <c r="AT23" s="381"/>
      <c r="AU23" s="358"/>
      <c r="AV23" s="368"/>
      <c r="AW23" s="381"/>
      <c r="AX23" s="410">
        <f>IF($BC$3="計画",SUM(S24:AT24),IF($BC$3="実績",SUM(S24:AW24),""))</f>
        <v>0</v>
      </c>
      <c r="AY23" s="417"/>
      <c r="AZ23" s="420">
        <f>IF($BC$3="計画",AX23/4,IF($BC$3="実績",AX23/($AL$10/7),""))</f>
        <v>0</v>
      </c>
      <c r="BA23" s="423"/>
      <c r="BB23" s="430"/>
      <c r="BC23" s="439"/>
      <c r="BD23" s="439"/>
      <c r="BE23" s="439"/>
      <c r="BF23" s="439"/>
      <c r="BG23" s="447"/>
    </row>
    <row r="24" spans="2:59" ht="20.25" customHeight="1">
      <c r="B24" s="243"/>
      <c r="C24" s="254"/>
      <c r="D24" s="266"/>
      <c r="E24" s="282"/>
      <c r="F24" s="266"/>
      <c r="G24" s="290"/>
      <c r="H24" s="291"/>
      <c r="I24" s="291"/>
      <c r="J24" s="291"/>
      <c r="K24" s="303"/>
      <c r="L24" s="310"/>
      <c r="M24" s="314"/>
      <c r="N24" s="314"/>
      <c r="O24" s="326"/>
      <c r="P24" s="329" t="s">
        <v>81</v>
      </c>
      <c r="Q24" s="338"/>
      <c r="R24" s="347"/>
      <c r="S24" s="357" t="str">
        <f>IF(S23="","",VLOOKUP(S23,'シフト記号表（勤務時間帯）'!$C$4:$K$35,9,FALSE))</f>
        <v/>
      </c>
      <c r="T24" s="367" t="str">
        <f>IF(T23="","",VLOOKUP(T23,'シフト記号表（勤務時間帯）'!$C$4:$K$35,9,FALSE))</f>
        <v/>
      </c>
      <c r="U24" s="367" t="str">
        <f>IF(U23="","",VLOOKUP(U23,'シフト記号表（勤務時間帯）'!$C$4:$K$35,9,FALSE))</f>
        <v/>
      </c>
      <c r="V24" s="367" t="str">
        <f>IF(V23="","",VLOOKUP(V23,'シフト記号表（勤務時間帯）'!$C$4:$K$35,9,FALSE))</f>
        <v/>
      </c>
      <c r="W24" s="367" t="str">
        <f>IF(W23="","",VLOOKUP(W23,'シフト記号表（勤務時間帯）'!$C$4:$K$35,9,FALSE))</f>
        <v/>
      </c>
      <c r="X24" s="367" t="str">
        <f>IF(X23="","",VLOOKUP(X23,'シフト記号表（勤務時間帯）'!$C$4:$K$35,9,FALSE))</f>
        <v/>
      </c>
      <c r="Y24" s="380" t="str">
        <f>IF(Y23="","",VLOOKUP(Y23,'シフト記号表（勤務時間帯）'!$C$4:$K$35,9,FALSE))</f>
        <v/>
      </c>
      <c r="Z24" s="357" t="str">
        <f>IF(Z23="","",VLOOKUP(Z23,'シフト記号表（勤務時間帯）'!$C$4:$K$35,9,FALSE))</f>
        <v/>
      </c>
      <c r="AA24" s="367" t="str">
        <f>IF(AA23="","",VLOOKUP(AA23,'シフト記号表（勤務時間帯）'!$C$4:$K$35,9,FALSE))</f>
        <v/>
      </c>
      <c r="AB24" s="367" t="str">
        <f>IF(AB23="","",VLOOKUP(AB23,'シフト記号表（勤務時間帯）'!$C$4:$K$35,9,FALSE))</f>
        <v/>
      </c>
      <c r="AC24" s="367" t="str">
        <f>IF(AC23="","",VLOOKUP(AC23,'シフト記号表（勤務時間帯）'!$C$4:$K$35,9,FALSE))</f>
        <v/>
      </c>
      <c r="AD24" s="367" t="str">
        <f>IF(AD23="","",VLOOKUP(AD23,'シフト記号表（勤務時間帯）'!$C$4:$K$35,9,FALSE))</f>
        <v/>
      </c>
      <c r="AE24" s="367" t="str">
        <f>IF(AE23="","",VLOOKUP(AE23,'シフト記号表（勤務時間帯）'!$C$4:$K$35,9,FALSE))</f>
        <v/>
      </c>
      <c r="AF24" s="380" t="str">
        <f>IF(AF23="","",VLOOKUP(AF23,'シフト記号表（勤務時間帯）'!$C$4:$K$35,9,FALSE))</f>
        <v/>
      </c>
      <c r="AG24" s="357" t="str">
        <f>IF(AG23="","",VLOOKUP(AG23,'シフト記号表（勤務時間帯）'!$C$4:$K$35,9,FALSE))</f>
        <v/>
      </c>
      <c r="AH24" s="367" t="str">
        <f>IF(AH23="","",VLOOKUP(AH23,'シフト記号表（勤務時間帯）'!$C$4:$K$35,9,FALSE))</f>
        <v/>
      </c>
      <c r="AI24" s="367" t="str">
        <f>IF(AI23="","",VLOOKUP(AI23,'シフト記号表（勤務時間帯）'!$C$4:$K$35,9,FALSE))</f>
        <v/>
      </c>
      <c r="AJ24" s="367" t="str">
        <f>IF(AJ23="","",VLOOKUP(AJ23,'シフト記号表（勤務時間帯）'!$C$4:$K$35,9,FALSE))</f>
        <v/>
      </c>
      <c r="AK24" s="367" t="str">
        <f>IF(AK23="","",VLOOKUP(AK23,'シフト記号表（勤務時間帯）'!$C$4:$K$35,9,FALSE))</f>
        <v/>
      </c>
      <c r="AL24" s="367" t="str">
        <f>IF(AL23="","",VLOOKUP(AL23,'シフト記号表（勤務時間帯）'!$C$4:$K$35,9,FALSE))</f>
        <v/>
      </c>
      <c r="AM24" s="380" t="str">
        <f>IF(AM23="","",VLOOKUP(AM23,'シフト記号表（勤務時間帯）'!$C$4:$K$35,9,FALSE))</f>
        <v/>
      </c>
      <c r="AN24" s="357" t="str">
        <f>IF(AN23="","",VLOOKUP(AN23,'シフト記号表（勤務時間帯）'!$C$4:$K$35,9,FALSE))</f>
        <v/>
      </c>
      <c r="AO24" s="367" t="str">
        <f>IF(AO23="","",VLOOKUP(AO23,'シフト記号表（勤務時間帯）'!$C$4:$K$35,9,FALSE))</f>
        <v/>
      </c>
      <c r="AP24" s="367" t="str">
        <f>IF(AP23="","",VLOOKUP(AP23,'シフト記号表（勤務時間帯）'!$C$4:$K$35,9,FALSE))</f>
        <v/>
      </c>
      <c r="AQ24" s="367" t="str">
        <f>IF(AQ23="","",VLOOKUP(AQ23,'シフト記号表（勤務時間帯）'!$C$4:$K$35,9,FALSE))</f>
        <v/>
      </c>
      <c r="AR24" s="367" t="str">
        <f>IF(AR23="","",VLOOKUP(AR23,'シフト記号表（勤務時間帯）'!$C$4:$K$35,9,FALSE))</f>
        <v/>
      </c>
      <c r="AS24" s="367" t="str">
        <f>IF(AS23="","",VLOOKUP(AS23,'シフト記号表（勤務時間帯）'!$C$4:$K$35,9,FALSE))</f>
        <v/>
      </c>
      <c r="AT24" s="380" t="str">
        <f>IF(AT23="","",VLOOKUP(AT23,'シフト記号表（勤務時間帯）'!$C$4:$K$35,9,FALSE))</f>
        <v/>
      </c>
      <c r="AU24" s="357" t="str">
        <f>IF(AU23="","",VLOOKUP(AU23,'シフト記号表（勤務時間帯）'!$C$4:$K$35,9,FALSE))</f>
        <v/>
      </c>
      <c r="AV24" s="367" t="str">
        <f>IF(AV23="","",VLOOKUP(AV23,'シフト記号表（勤務時間帯）'!$C$4:$K$35,9,FALSE))</f>
        <v/>
      </c>
      <c r="AW24" s="380" t="str">
        <f>IF(AW23="","",VLOOKUP(AW23,'シフト記号表（勤務時間帯）'!$C$4:$K$35,9,FALSE))</f>
        <v/>
      </c>
      <c r="AX24" s="410"/>
      <c r="AY24" s="417"/>
      <c r="AZ24" s="420"/>
      <c r="BA24" s="423"/>
      <c r="BB24" s="429"/>
      <c r="BC24" s="438"/>
      <c r="BD24" s="438"/>
      <c r="BE24" s="438"/>
      <c r="BF24" s="438"/>
      <c r="BG24" s="446"/>
    </row>
    <row r="25" spans="2:59" ht="20.25" customHeight="1">
      <c r="B25" s="243">
        <f>B23+1</f>
        <v>5</v>
      </c>
      <c r="C25" s="255"/>
      <c r="D25" s="266"/>
      <c r="E25" s="281"/>
      <c r="F25" s="266"/>
      <c r="G25" s="289"/>
      <c r="H25" s="291"/>
      <c r="I25" s="291"/>
      <c r="J25" s="291"/>
      <c r="K25" s="303"/>
      <c r="L25" s="310"/>
      <c r="M25" s="314"/>
      <c r="N25" s="314"/>
      <c r="O25" s="326"/>
      <c r="P25" s="330" t="s">
        <v>47</v>
      </c>
      <c r="Q25" s="339"/>
      <c r="R25" s="348"/>
      <c r="S25" s="358"/>
      <c r="T25" s="368"/>
      <c r="U25" s="368"/>
      <c r="V25" s="368"/>
      <c r="W25" s="368"/>
      <c r="X25" s="368"/>
      <c r="Y25" s="381"/>
      <c r="Z25" s="358"/>
      <c r="AA25" s="368"/>
      <c r="AB25" s="368"/>
      <c r="AC25" s="368"/>
      <c r="AD25" s="368"/>
      <c r="AE25" s="368"/>
      <c r="AF25" s="381"/>
      <c r="AG25" s="358"/>
      <c r="AH25" s="368"/>
      <c r="AI25" s="368"/>
      <c r="AJ25" s="368"/>
      <c r="AK25" s="368"/>
      <c r="AL25" s="368"/>
      <c r="AM25" s="381"/>
      <c r="AN25" s="358"/>
      <c r="AO25" s="368"/>
      <c r="AP25" s="368"/>
      <c r="AQ25" s="368"/>
      <c r="AR25" s="368"/>
      <c r="AS25" s="368"/>
      <c r="AT25" s="381"/>
      <c r="AU25" s="358"/>
      <c r="AV25" s="368"/>
      <c r="AW25" s="381"/>
      <c r="AX25" s="410">
        <f>IF($BC$3="計画",SUM(S26:AT26),IF($BC$3="実績",SUM(S26:AW26),""))</f>
        <v>0</v>
      </c>
      <c r="AY25" s="417"/>
      <c r="AZ25" s="420">
        <f>IF($BC$3="計画",AX25/4,IF($BC$3="実績",AX25/($AL$10/7),""))</f>
        <v>0</v>
      </c>
      <c r="BA25" s="423"/>
      <c r="BB25" s="430"/>
      <c r="BC25" s="439"/>
      <c r="BD25" s="439"/>
      <c r="BE25" s="439"/>
      <c r="BF25" s="439"/>
      <c r="BG25" s="447"/>
    </row>
    <row r="26" spans="2:59" ht="20.25" customHeight="1">
      <c r="B26" s="243"/>
      <c r="C26" s="254"/>
      <c r="D26" s="266"/>
      <c r="E26" s="282"/>
      <c r="F26" s="266"/>
      <c r="G26" s="290"/>
      <c r="H26" s="291"/>
      <c r="I26" s="291"/>
      <c r="J26" s="291"/>
      <c r="K26" s="303"/>
      <c r="L26" s="310"/>
      <c r="M26" s="314"/>
      <c r="N26" s="314"/>
      <c r="O26" s="326"/>
      <c r="P26" s="329" t="s">
        <v>81</v>
      </c>
      <c r="Q26" s="338"/>
      <c r="R26" s="347"/>
      <c r="S26" s="357" t="str">
        <f>IF(S25="","",VLOOKUP(S25,'シフト記号表（勤務時間帯）'!$C$4:$K$35,9,FALSE))</f>
        <v/>
      </c>
      <c r="T26" s="367" t="str">
        <f>IF(T25="","",VLOOKUP(T25,'シフト記号表（勤務時間帯）'!$C$4:$K$35,9,FALSE))</f>
        <v/>
      </c>
      <c r="U26" s="367" t="str">
        <f>IF(U25="","",VLOOKUP(U25,'シフト記号表（勤務時間帯）'!$C$4:$K$35,9,FALSE))</f>
        <v/>
      </c>
      <c r="V26" s="367" t="str">
        <f>IF(V25="","",VLOOKUP(V25,'シフト記号表（勤務時間帯）'!$C$4:$K$35,9,FALSE))</f>
        <v/>
      </c>
      <c r="W26" s="367" t="str">
        <f>IF(W25="","",VLOOKUP(W25,'シフト記号表（勤務時間帯）'!$C$4:$K$35,9,FALSE))</f>
        <v/>
      </c>
      <c r="X26" s="367" t="str">
        <f>IF(X25="","",VLOOKUP(X25,'シフト記号表（勤務時間帯）'!$C$4:$K$35,9,FALSE))</f>
        <v/>
      </c>
      <c r="Y26" s="380" t="str">
        <f>IF(Y25="","",VLOOKUP(Y25,'シフト記号表（勤務時間帯）'!$C$4:$K$35,9,FALSE))</f>
        <v/>
      </c>
      <c r="Z26" s="357" t="str">
        <f>IF(Z25="","",VLOOKUP(Z25,'シフト記号表（勤務時間帯）'!$C$4:$K$35,9,FALSE))</f>
        <v/>
      </c>
      <c r="AA26" s="367" t="str">
        <f>IF(AA25="","",VLOOKUP(AA25,'シフト記号表（勤務時間帯）'!$C$4:$K$35,9,FALSE))</f>
        <v/>
      </c>
      <c r="AB26" s="367" t="str">
        <f>IF(AB25="","",VLOOKUP(AB25,'シフト記号表（勤務時間帯）'!$C$4:$K$35,9,FALSE))</f>
        <v/>
      </c>
      <c r="AC26" s="367" t="str">
        <f>IF(AC25="","",VLOOKUP(AC25,'シフト記号表（勤務時間帯）'!$C$4:$K$35,9,FALSE))</f>
        <v/>
      </c>
      <c r="AD26" s="367" t="str">
        <f>IF(AD25="","",VLOOKUP(AD25,'シフト記号表（勤務時間帯）'!$C$4:$K$35,9,FALSE))</f>
        <v/>
      </c>
      <c r="AE26" s="367" t="str">
        <f>IF(AE25="","",VLOOKUP(AE25,'シフト記号表（勤務時間帯）'!$C$4:$K$35,9,FALSE))</f>
        <v/>
      </c>
      <c r="AF26" s="380" t="str">
        <f>IF(AF25="","",VLOOKUP(AF25,'シフト記号表（勤務時間帯）'!$C$4:$K$35,9,FALSE))</f>
        <v/>
      </c>
      <c r="AG26" s="357" t="str">
        <f>IF(AG25="","",VLOOKUP(AG25,'シフト記号表（勤務時間帯）'!$C$4:$K$35,9,FALSE))</f>
        <v/>
      </c>
      <c r="AH26" s="367" t="str">
        <f>IF(AH25="","",VLOOKUP(AH25,'シフト記号表（勤務時間帯）'!$C$4:$K$35,9,FALSE))</f>
        <v/>
      </c>
      <c r="AI26" s="367" t="str">
        <f>IF(AI25="","",VLOOKUP(AI25,'シフト記号表（勤務時間帯）'!$C$4:$K$35,9,FALSE))</f>
        <v/>
      </c>
      <c r="AJ26" s="367" t="str">
        <f>IF(AJ25="","",VLOOKUP(AJ25,'シフト記号表（勤務時間帯）'!$C$4:$K$35,9,FALSE))</f>
        <v/>
      </c>
      <c r="AK26" s="367" t="str">
        <f>IF(AK25="","",VLOOKUP(AK25,'シフト記号表（勤務時間帯）'!$C$4:$K$35,9,FALSE))</f>
        <v/>
      </c>
      <c r="AL26" s="367" t="str">
        <f>IF(AL25="","",VLOOKUP(AL25,'シフト記号表（勤務時間帯）'!$C$4:$K$35,9,FALSE))</f>
        <v/>
      </c>
      <c r="AM26" s="380" t="str">
        <f>IF(AM25="","",VLOOKUP(AM25,'シフト記号表（勤務時間帯）'!$C$4:$K$35,9,FALSE))</f>
        <v/>
      </c>
      <c r="AN26" s="357" t="str">
        <f>IF(AN25="","",VLOOKUP(AN25,'シフト記号表（勤務時間帯）'!$C$4:$K$35,9,FALSE))</f>
        <v/>
      </c>
      <c r="AO26" s="367" t="str">
        <f>IF(AO25="","",VLOOKUP(AO25,'シフト記号表（勤務時間帯）'!$C$4:$K$35,9,FALSE))</f>
        <v/>
      </c>
      <c r="AP26" s="367" t="str">
        <f>IF(AP25="","",VLOOKUP(AP25,'シフト記号表（勤務時間帯）'!$C$4:$K$35,9,FALSE))</f>
        <v/>
      </c>
      <c r="AQ26" s="367" t="str">
        <f>IF(AQ25="","",VLOOKUP(AQ25,'シフト記号表（勤務時間帯）'!$C$4:$K$35,9,FALSE))</f>
        <v/>
      </c>
      <c r="AR26" s="367" t="str">
        <f>IF(AR25="","",VLOOKUP(AR25,'シフト記号表（勤務時間帯）'!$C$4:$K$35,9,FALSE))</f>
        <v/>
      </c>
      <c r="AS26" s="367" t="str">
        <f>IF(AS25="","",VLOOKUP(AS25,'シフト記号表（勤務時間帯）'!$C$4:$K$35,9,FALSE))</f>
        <v/>
      </c>
      <c r="AT26" s="380" t="str">
        <f>IF(AT25="","",VLOOKUP(AT25,'シフト記号表（勤務時間帯）'!$C$4:$K$35,9,FALSE))</f>
        <v/>
      </c>
      <c r="AU26" s="357" t="str">
        <f>IF(AU25="","",VLOOKUP(AU25,'シフト記号表（勤務時間帯）'!$C$4:$K$35,9,FALSE))</f>
        <v/>
      </c>
      <c r="AV26" s="367" t="str">
        <f>IF(AV25="","",VLOOKUP(AV25,'シフト記号表（勤務時間帯）'!$C$4:$K$35,9,FALSE))</f>
        <v/>
      </c>
      <c r="AW26" s="380" t="str">
        <f>IF(AW25="","",VLOOKUP(AW25,'シフト記号表（勤務時間帯）'!$C$4:$K$35,9,FALSE))</f>
        <v/>
      </c>
      <c r="AX26" s="410"/>
      <c r="AY26" s="417"/>
      <c r="AZ26" s="420"/>
      <c r="BA26" s="423"/>
      <c r="BB26" s="429"/>
      <c r="BC26" s="438"/>
      <c r="BD26" s="438"/>
      <c r="BE26" s="438"/>
      <c r="BF26" s="438"/>
      <c r="BG26" s="446"/>
    </row>
    <row r="27" spans="2:59" ht="20.25" customHeight="1">
      <c r="B27" s="243">
        <f>B25+1</f>
        <v>6</v>
      </c>
      <c r="C27" s="255"/>
      <c r="D27" s="266"/>
      <c r="E27" s="281"/>
      <c r="F27" s="266"/>
      <c r="G27" s="289"/>
      <c r="H27" s="291"/>
      <c r="I27" s="291"/>
      <c r="J27" s="291"/>
      <c r="K27" s="303"/>
      <c r="L27" s="310"/>
      <c r="M27" s="314"/>
      <c r="N27" s="314"/>
      <c r="O27" s="326"/>
      <c r="P27" s="330" t="s">
        <v>47</v>
      </c>
      <c r="Q27" s="339"/>
      <c r="R27" s="348"/>
      <c r="S27" s="358"/>
      <c r="T27" s="368"/>
      <c r="U27" s="368"/>
      <c r="V27" s="368"/>
      <c r="W27" s="368"/>
      <c r="X27" s="368"/>
      <c r="Y27" s="381"/>
      <c r="Z27" s="358"/>
      <c r="AA27" s="368"/>
      <c r="AB27" s="368"/>
      <c r="AC27" s="368"/>
      <c r="AD27" s="368"/>
      <c r="AE27" s="368"/>
      <c r="AF27" s="381"/>
      <c r="AG27" s="358"/>
      <c r="AH27" s="368"/>
      <c r="AI27" s="368"/>
      <c r="AJ27" s="368"/>
      <c r="AK27" s="368"/>
      <c r="AL27" s="368"/>
      <c r="AM27" s="381"/>
      <c r="AN27" s="358"/>
      <c r="AO27" s="368"/>
      <c r="AP27" s="368"/>
      <c r="AQ27" s="368"/>
      <c r="AR27" s="368"/>
      <c r="AS27" s="368"/>
      <c r="AT27" s="381"/>
      <c r="AU27" s="358"/>
      <c r="AV27" s="368"/>
      <c r="AW27" s="381"/>
      <c r="AX27" s="410">
        <f>IF($BC$3="計画",SUM(S28:AT28),IF($BC$3="実績",SUM(S28:AW28),""))</f>
        <v>0</v>
      </c>
      <c r="AY27" s="417"/>
      <c r="AZ27" s="420">
        <f>IF($BC$3="計画",AX27/4,IF($BC$3="実績",AX27/($AL$10/7),""))</f>
        <v>0</v>
      </c>
      <c r="BA27" s="423"/>
      <c r="BB27" s="430"/>
      <c r="BC27" s="439"/>
      <c r="BD27" s="439"/>
      <c r="BE27" s="439"/>
      <c r="BF27" s="439"/>
      <c r="BG27" s="447"/>
    </row>
    <row r="28" spans="2:59" ht="20.25" customHeight="1">
      <c r="B28" s="243"/>
      <c r="C28" s="254"/>
      <c r="D28" s="266"/>
      <c r="E28" s="282"/>
      <c r="F28" s="266"/>
      <c r="G28" s="290"/>
      <c r="H28" s="291"/>
      <c r="I28" s="291"/>
      <c r="J28" s="291"/>
      <c r="K28" s="303"/>
      <c r="L28" s="310"/>
      <c r="M28" s="314"/>
      <c r="N28" s="314"/>
      <c r="O28" s="326"/>
      <c r="P28" s="329" t="s">
        <v>81</v>
      </c>
      <c r="Q28" s="338"/>
      <c r="R28" s="347"/>
      <c r="S28" s="357" t="str">
        <f>IF(S27="","",VLOOKUP(S27,'シフト記号表（勤務時間帯）'!$C$4:$K$35,9,FALSE))</f>
        <v/>
      </c>
      <c r="T28" s="367" t="str">
        <f>IF(T27="","",VLOOKUP(T27,'シフト記号表（勤務時間帯）'!$C$4:$K$35,9,FALSE))</f>
        <v/>
      </c>
      <c r="U28" s="367" t="str">
        <f>IF(U27="","",VLOOKUP(U27,'シフト記号表（勤務時間帯）'!$C$4:$K$35,9,FALSE))</f>
        <v/>
      </c>
      <c r="V28" s="367" t="str">
        <f>IF(V27="","",VLOOKUP(V27,'シフト記号表（勤務時間帯）'!$C$4:$K$35,9,FALSE))</f>
        <v/>
      </c>
      <c r="W28" s="367" t="str">
        <f>IF(W27="","",VLOOKUP(W27,'シフト記号表（勤務時間帯）'!$C$4:$K$35,9,FALSE))</f>
        <v/>
      </c>
      <c r="X28" s="367" t="str">
        <f>IF(X27="","",VLOOKUP(X27,'シフト記号表（勤務時間帯）'!$C$4:$K$35,9,FALSE))</f>
        <v/>
      </c>
      <c r="Y28" s="380" t="str">
        <f>IF(Y27="","",VLOOKUP(Y27,'シフト記号表（勤務時間帯）'!$C$4:$K$35,9,FALSE))</f>
        <v/>
      </c>
      <c r="Z28" s="357" t="str">
        <f>IF(Z27="","",VLOOKUP(Z27,'シフト記号表（勤務時間帯）'!$C$4:$K$35,9,FALSE))</f>
        <v/>
      </c>
      <c r="AA28" s="367" t="str">
        <f>IF(AA27="","",VLOOKUP(AA27,'シフト記号表（勤務時間帯）'!$C$4:$K$35,9,FALSE))</f>
        <v/>
      </c>
      <c r="AB28" s="367" t="str">
        <f>IF(AB27="","",VLOOKUP(AB27,'シフト記号表（勤務時間帯）'!$C$4:$K$35,9,FALSE))</f>
        <v/>
      </c>
      <c r="AC28" s="367" t="str">
        <f>IF(AC27="","",VLOOKUP(AC27,'シフト記号表（勤務時間帯）'!$C$4:$K$35,9,FALSE))</f>
        <v/>
      </c>
      <c r="AD28" s="367" t="str">
        <f>IF(AD27="","",VLOOKUP(AD27,'シフト記号表（勤務時間帯）'!$C$4:$K$35,9,FALSE))</f>
        <v/>
      </c>
      <c r="AE28" s="367" t="str">
        <f>IF(AE27="","",VLOOKUP(AE27,'シフト記号表（勤務時間帯）'!$C$4:$K$35,9,FALSE))</f>
        <v/>
      </c>
      <c r="AF28" s="380" t="str">
        <f>IF(AF27="","",VLOOKUP(AF27,'シフト記号表（勤務時間帯）'!$C$4:$K$35,9,FALSE))</f>
        <v/>
      </c>
      <c r="AG28" s="357" t="str">
        <f>IF(AG27="","",VLOOKUP(AG27,'シフト記号表（勤務時間帯）'!$C$4:$K$35,9,FALSE))</f>
        <v/>
      </c>
      <c r="AH28" s="367" t="str">
        <f>IF(AH27="","",VLOOKUP(AH27,'シフト記号表（勤務時間帯）'!$C$4:$K$35,9,FALSE))</f>
        <v/>
      </c>
      <c r="AI28" s="367" t="str">
        <f>IF(AI27="","",VLOOKUP(AI27,'シフト記号表（勤務時間帯）'!$C$4:$K$35,9,FALSE))</f>
        <v/>
      </c>
      <c r="AJ28" s="367" t="str">
        <f>IF(AJ27="","",VLOOKUP(AJ27,'シフト記号表（勤務時間帯）'!$C$4:$K$35,9,FALSE))</f>
        <v/>
      </c>
      <c r="AK28" s="367" t="str">
        <f>IF(AK27="","",VLOOKUP(AK27,'シフト記号表（勤務時間帯）'!$C$4:$K$35,9,FALSE))</f>
        <v/>
      </c>
      <c r="AL28" s="367" t="str">
        <f>IF(AL27="","",VLOOKUP(AL27,'シフト記号表（勤務時間帯）'!$C$4:$K$35,9,FALSE))</f>
        <v/>
      </c>
      <c r="AM28" s="380" t="str">
        <f>IF(AM27="","",VLOOKUP(AM27,'シフト記号表（勤務時間帯）'!$C$4:$K$35,9,FALSE))</f>
        <v/>
      </c>
      <c r="AN28" s="357" t="str">
        <f>IF(AN27="","",VLOOKUP(AN27,'シフト記号表（勤務時間帯）'!$C$4:$K$35,9,FALSE))</f>
        <v/>
      </c>
      <c r="AO28" s="367" t="str">
        <f>IF(AO27="","",VLOOKUP(AO27,'シフト記号表（勤務時間帯）'!$C$4:$K$35,9,FALSE))</f>
        <v/>
      </c>
      <c r="AP28" s="367" t="str">
        <f>IF(AP27="","",VLOOKUP(AP27,'シフト記号表（勤務時間帯）'!$C$4:$K$35,9,FALSE))</f>
        <v/>
      </c>
      <c r="AQ28" s="367" t="str">
        <f>IF(AQ27="","",VLOOKUP(AQ27,'シフト記号表（勤務時間帯）'!$C$4:$K$35,9,FALSE))</f>
        <v/>
      </c>
      <c r="AR28" s="367" t="str">
        <f>IF(AR27="","",VLOOKUP(AR27,'シフト記号表（勤務時間帯）'!$C$4:$K$35,9,FALSE))</f>
        <v/>
      </c>
      <c r="AS28" s="367" t="str">
        <f>IF(AS27="","",VLOOKUP(AS27,'シフト記号表（勤務時間帯）'!$C$4:$K$35,9,FALSE))</f>
        <v/>
      </c>
      <c r="AT28" s="380" t="str">
        <f>IF(AT27="","",VLOOKUP(AT27,'シフト記号表（勤務時間帯）'!$C$4:$K$35,9,FALSE))</f>
        <v/>
      </c>
      <c r="AU28" s="357" t="str">
        <f>IF(AU27="","",VLOOKUP(AU27,'シフト記号表（勤務時間帯）'!$C$4:$K$35,9,FALSE))</f>
        <v/>
      </c>
      <c r="AV28" s="367" t="str">
        <f>IF(AV27="","",VLOOKUP(AV27,'シフト記号表（勤務時間帯）'!$C$4:$K$35,9,FALSE))</f>
        <v/>
      </c>
      <c r="AW28" s="380" t="str">
        <f>IF(AW27="","",VLOOKUP(AW27,'シフト記号表（勤務時間帯）'!$C$4:$K$35,9,FALSE))</f>
        <v/>
      </c>
      <c r="AX28" s="410"/>
      <c r="AY28" s="417"/>
      <c r="AZ28" s="420"/>
      <c r="BA28" s="423"/>
      <c r="BB28" s="429"/>
      <c r="BC28" s="438"/>
      <c r="BD28" s="438"/>
      <c r="BE28" s="438"/>
      <c r="BF28" s="438"/>
      <c r="BG28" s="446"/>
    </row>
    <row r="29" spans="2:59" ht="20.25" customHeight="1">
      <c r="B29" s="243">
        <f>B27+1</f>
        <v>7</v>
      </c>
      <c r="C29" s="255"/>
      <c r="D29" s="266"/>
      <c r="E29" s="281"/>
      <c r="F29" s="266"/>
      <c r="G29" s="289"/>
      <c r="H29" s="291"/>
      <c r="I29" s="291"/>
      <c r="J29" s="291"/>
      <c r="K29" s="303"/>
      <c r="L29" s="310"/>
      <c r="M29" s="314"/>
      <c r="N29" s="314"/>
      <c r="O29" s="326"/>
      <c r="P29" s="330" t="s">
        <v>47</v>
      </c>
      <c r="Q29" s="339"/>
      <c r="R29" s="348"/>
      <c r="S29" s="358"/>
      <c r="T29" s="368"/>
      <c r="U29" s="368"/>
      <c r="V29" s="368"/>
      <c r="W29" s="368"/>
      <c r="X29" s="368"/>
      <c r="Y29" s="381"/>
      <c r="Z29" s="358"/>
      <c r="AA29" s="368"/>
      <c r="AB29" s="368"/>
      <c r="AC29" s="368"/>
      <c r="AD29" s="368"/>
      <c r="AE29" s="368"/>
      <c r="AF29" s="381"/>
      <c r="AG29" s="358"/>
      <c r="AH29" s="368"/>
      <c r="AI29" s="368"/>
      <c r="AJ29" s="368"/>
      <c r="AK29" s="368"/>
      <c r="AL29" s="368"/>
      <c r="AM29" s="381"/>
      <c r="AN29" s="358"/>
      <c r="AO29" s="368"/>
      <c r="AP29" s="368"/>
      <c r="AQ29" s="368"/>
      <c r="AR29" s="368"/>
      <c r="AS29" s="368"/>
      <c r="AT29" s="381"/>
      <c r="AU29" s="358"/>
      <c r="AV29" s="368"/>
      <c r="AW29" s="381"/>
      <c r="AX29" s="410">
        <f>IF($BC$3="計画",SUM(S30:AT30),IF($BC$3="実績",SUM(S30:AW30),""))</f>
        <v>0</v>
      </c>
      <c r="AY29" s="417"/>
      <c r="AZ29" s="420">
        <f>IF($BC$3="計画",AX29/4,IF($BC$3="実績",AX29/($AL$10/7),""))</f>
        <v>0</v>
      </c>
      <c r="BA29" s="423"/>
      <c r="BB29" s="430"/>
      <c r="BC29" s="439"/>
      <c r="BD29" s="439"/>
      <c r="BE29" s="439"/>
      <c r="BF29" s="439"/>
      <c r="BG29" s="447"/>
    </row>
    <row r="30" spans="2:59" ht="20.25" customHeight="1">
      <c r="B30" s="243"/>
      <c r="C30" s="254"/>
      <c r="D30" s="266"/>
      <c r="E30" s="282"/>
      <c r="F30" s="266"/>
      <c r="G30" s="290"/>
      <c r="H30" s="291"/>
      <c r="I30" s="291"/>
      <c r="J30" s="291"/>
      <c r="K30" s="303"/>
      <c r="L30" s="310"/>
      <c r="M30" s="314"/>
      <c r="N30" s="314"/>
      <c r="O30" s="326"/>
      <c r="P30" s="329" t="s">
        <v>81</v>
      </c>
      <c r="Q30" s="338"/>
      <c r="R30" s="347"/>
      <c r="S30" s="357" t="str">
        <f>IF(S29="","",VLOOKUP(S29,'シフト記号表（勤務時間帯）'!$C$4:$K$35,9,FALSE))</f>
        <v/>
      </c>
      <c r="T30" s="367" t="str">
        <f>IF(T29="","",VLOOKUP(T29,'シフト記号表（勤務時間帯）'!$C$4:$K$35,9,FALSE))</f>
        <v/>
      </c>
      <c r="U30" s="367" t="str">
        <f>IF(U29="","",VLOOKUP(U29,'シフト記号表（勤務時間帯）'!$C$4:$K$35,9,FALSE))</f>
        <v/>
      </c>
      <c r="V30" s="367" t="str">
        <f>IF(V29="","",VLOOKUP(V29,'シフト記号表（勤務時間帯）'!$C$4:$K$35,9,FALSE))</f>
        <v/>
      </c>
      <c r="W30" s="367" t="str">
        <f>IF(W29="","",VLOOKUP(W29,'シフト記号表（勤務時間帯）'!$C$4:$K$35,9,FALSE))</f>
        <v/>
      </c>
      <c r="X30" s="367" t="str">
        <f>IF(X29="","",VLOOKUP(X29,'シフト記号表（勤務時間帯）'!$C$4:$K$35,9,FALSE))</f>
        <v/>
      </c>
      <c r="Y30" s="380" t="str">
        <f>IF(Y29="","",VLOOKUP(Y29,'シフト記号表（勤務時間帯）'!$C$4:$K$35,9,FALSE))</f>
        <v/>
      </c>
      <c r="Z30" s="357" t="str">
        <f>IF(Z29="","",VLOOKUP(Z29,'シフト記号表（勤務時間帯）'!$C$4:$K$35,9,FALSE))</f>
        <v/>
      </c>
      <c r="AA30" s="367" t="str">
        <f>IF(AA29="","",VLOOKUP(AA29,'シフト記号表（勤務時間帯）'!$C$4:$K$35,9,FALSE))</f>
        <v/>
      </c>
      <c r="AB30" s="367" t="str">
        <f>IF(AB29="","",VLOOKUP(AB29,'シフト記号表（勤務時間帯）'!$C$4:$K$35,9,FALSE))</f>
        <v/>
      </c>
      <c r="AC30" s="367" t="str">
        <f>IF(AC29="","",VLOOKUP(AC29,'シフト記号表（勤務時間帯）'!$C$4:$K$35,9,FALSE))</f>
        <v/>
      </c>
      <c r="AD30" s="367" t="str">
        <f>IF(AD29="","",VLOOKUP(AD29,'シフト記号表（勤務時間帯）'!$C$4:$K$35,9,FALSE))</f>
        <v/>
      </c>
      <c r="AE30" s="367" t="str">
        <f>IF(AE29="","",VLOOKUP(AE29,'シフト記号表（勤務時間帯）'!$C$4:$K$35,9,FALSE))</f>
        <v/>
      </c>
      <c r="AF30" s="380" t="str">
        <f>IF(AF29="","",VLOOKUP(AF29,'シフト記号表（勤務時間帯）'!$C$4:$K$35,9,FALSE))</f>
        <v/>
      </c>
      <c r="AG30" s="357" t="str">
        <f>IF(AG29="","",VLOOKUP(AG29,'シフト記号表（勤務時間帯）'!$C$4:$K$35,9,FALSE))</f>
        <v/>
      </c>
      <c r="AH30" s="367" t="str">
        <f>IF(AH29="","",VLOOKUP(AH29,'シフト記号表（勤務時間帯）'!$C$4:$K$35,9,FALSE))</f>
        <v/>
      </c>
      <c r="AI30" s="367" t="str">
        <f>IF(AI29="","",VLOOKUP(AI29,'シフト記号表（勤務時間帯）'!$C$4:$K$35,9,FALSE))</f>
        <v/>
      </c>
      <c r="AJ30" s="367" t="str">
        <f>IF(AJ29="","",VLOOKUP(AJ29,'シフト記号表（勤務時間帯）'!$C$4:$K$35,9,FALSE))</f>
        <v/>
      </c>
      <c r="AK30" s="367" t="str">
        <f>IF(AK29="","",VLOOKUP(AK29,'シフト記号表（勤務時間帯）'!$C$4:$K$35,9,FALSE))</f>
        <v/>
      </c>
      <c r="AL30" s="367" t="str">
        <f>IF(AL29="","",VLOOKUP(AL29,'シフト記号表（勤務時間帯）'!$C$4:$K$35,9,FALSE))</f>
        <v/>
      </c>
      <c r="AM30" s="380" t="str">
        <f>IF(AM29="","",VLOOKUP(AM29,'シフト記号表（勤務時間帯）'!$C$4:$K$35,9,FALSE))</f>
        <v/>
      </c>
      <c r="AN30" s="357" t="str">
        <f>IF(AN29="","",VLOOKUP(AN29,'シフト記号表（勤務時間帯）'!$C$4:$K$35,9,FALSE))</f>
        <v/>
      </c>
      <c r="AO30" s="367" t="str">
        <f>IF(AO29="","",VLOOKUP(AO29,'シフト記号表（勤務時間帯）'!$C$4:$K$35,9,FALSE))</f>
        <v/>
      </c>
      <c r="AP30" s="367" t="str">
        <f>IF(AP29="","",VLOOKUP(AP29,'シフト記号表（勤務時間帯）'!$C$4:$K$35,9,FALSE))</f>
        <v/>
      </c>
      <c r="AQ30" s="367" t="str">
        <f>IF(AQ29="","",VLOOKUP(AQ29,'シフト記号表（勤務時間帯）'!$C$4:$K$35,9,FALSE))</f>
        <v/>
      </c>
      <c r="AR30" s="367" t="str">
        <f>IF(AR29="","",VLOOKUP(AR29,'シフト記号表（勤務時間帯）'!$C$4:$K$35,9,FALSE))</f>
        <v/>
      </c>
      <c r="AS30" s="367" t="str">
        <f>IF(AS29="","",VLOOKUP(AS29,'シフト記号表（勤務時間帯）'!$C$4:$K$35,9,FALSE))</f>
        <v/>
      </c>
      <c r="AT30" s="380" t="str">
        <f>IF(AT29="","",VLOOKUP(AT29,'シフト記号表（勤務時間帯）'!$C$4:$K$35,9,FALSE))</f>
        <v/>
      </c>
      <c r="AU30" s="357" t="str">
        <f>IF(AU29="","",VLOOKUP(AU29,'シフト記号表（勤務時間帯）'!$C$4:$K$35,9,FALSE))</f>
        <v/>
      </c>
      <c r="AV30" s="367" t="str">
        <f>IF(AV29="","",VLOOKUP(AV29,'シフト記号表（勤務時間帯）'!$C$4:$K$35,9,FALSE))</f>
        <v/>
      </c>
      <c r="AW30" s="380" t="str">
        <f>IF(AW29="","",VLOOKUP(AW29,'シフト記号表（勤務時間帯）'!$C$4:$K$35,9,FALSE))</f>
        <v/>
      </c>
      <c r="AX30" s="410"/>
      <c r="AY30" s="417"/>
      <c r="AZ30" s="420"/>
      <c r="BA30" s="423"/>
      <c r="BB30" s="429"/>
      <c r="BC30" s="438"/>
      <c r="BD30" s="438"/>
      <c r="BE30" s="438"/>
      <c r="BF30" s="438"/>
      <c r="BG30" s="446"/>
    </row>
    <row r="31" spans="2:59" ht="20.25" customHeight="1">
      <c r="B31" s="243">
        <f>B29+1</f>
        <v>8</v>
      </c>
      <c r="C31" s="255"/>
      <c r="D31" s="266"/>
      <c r="E31" s="281"/>
      <c r="F31" s="266"/>
      <c r="G31" s="289"/>
      <c r="H31" s="291"/>
      <c r="I31" s="291"/>
      <c r="J31" s="291"/>
      <c r="K31" s="303"/>
      <c r="L31" s="310"/>
      <c r="M31" s="314"/>
      <c r="N31" s="314"/>
      <c r="O31" s="326"/>
      <c r="P31" s="330" t="s">
        <v>47</v>
      </c>
      <c r="Q31" s="339"/>
      <c r="R31" s="348"/>
      <c r="S31" s="358"/>
      <c r="T31" s="368"/>
      <c r="U31" s="368"/>
      <c r="V31" s="368"/>
      <c r="W31" s="368"/>
      <c r="X31" s="368"/>
      <c r="Y31" s="381"/>
      <c r="Z31" s="358"/>
      <c r="AA31" s="368"/>
      <c r="AB31" s="368"/>
      <c r="AC31" s="368"/>
      <c r="AD31" s="368"/>
      <c r="AE31" s="368"/>
      <c r="AF31" s="381"/>
      <c r="AG31" s="358"/>
      <c r="AH31" s="368"/>
      <c r="AI31" s="368"/>
      <c r="AJ31" s="368"/>
      <c r="AK31" s="368"/>
      <c r="AL31" s="368"/>
      <c r="AM31" s="381"/>
      <c r="AN31" s="358"/>
      <c r="AO31" s="368"/>
      <c r="AP31" s="368"/>
      <c r="AQ31" s="368"/>
      <c r="AR31" s="368"/>
      <c r="AS31" s="368"/>
      <c r="AT31" s="381"/>
      <c r="AU31" s="358"/>
      <c r="AV31" s="368"/>
      <c r="AW31" s="381"/>
      <c r="AX31" s="410">
        <f>IF($BC$3="計画",SUM(S32:AT32),IF($BC$3="実績",SUM(S32:AW32),""))</f>
        <v>0</v>
      </c>
      <c r="AY31" s="417"/>
      <c r="AZ31" s="420">
        <f>IF($BC$3="計画",AX31/4,IF($BC$3="実績",AX31/($AL$10/7),""))</f>
        <v>0</v>
      </c>
      <c r="BA31" s="423"/>
      <c r="BB31" s="430"/>
      <c r="BC31" s="439"/>
      <c r="BD31" s="439"/>
      <c r="BE31" s="439"/>
      <c r="BF31" s="439"/>
      <c r="BG31" s="447"/>
    </row>
    <row r="32" spans="2:59" ht="20.25" customHeight="1">
      <c r="B32" s="243"/>
      <c r="C32" s="254"/>
      <c r="D32" s="266"/>
      <c r="E32" s="282"/>
      <c r="F32" s="266"/>
      <c r="G32" s="290"/>
      <c r="H32" s="291"/>
      <c r="I32" s="291"/>
      <c r="J32" s="291"/>
      <c r="K32" s="303"/>
      <c r="L32" s="310"/>
      <c r="M32" s="314"/>
      <c r="N32" s="314"/>
      <c r="O32" s="326"/>
      <c r="P32" s="329" t="s">
        <v>81</v>
      </c>
      <c r="Q32" s="338"/>
      <c r="R32" s="347"/>
      <c r="S32" s="357" t="str">
        <f>IF(S31="","",VLOOKUP(S31,'シフト記号表（勤務時間帯）'!$C$4:$K$35,9,FALSE))</f>
        <v/>
      </c>
      <c r="T32" s="367" t="str">
        <f>IF(T31="","",VLOOKUP(T31,'シフト記号表（勤務時間帯）'!$C$4:$K$35,9,FALSE))</f>
        <v/>
      </c>
      <c r="U32" s="367" t="str">
        <f>IF(U31="","",VLOOKUP(U31,'シフト記号表（勤務時間帯）'!$C$4:$K$35,9,FALSE))</f>
        <v/>
      </c>
      <c r="V32" s="367" t="str">
        <f>IF(V31="","",VLOOKUP(V31,'シフト記号表（勤務時間帯）'!$C$4:$K$35,9,FALSE))</f>
        <v/>
      </c>
      <c r="W32" s="367" t="str">
        <f>IF(W31="","",VLOOKUP(W31,'シフト記号表（勤務時間帯）'!$C$4:$K$35,9,FALSE))</f>
        <v/>
      </c>
      <c r="X32" s="367" t="str">
        <f>IF(X31="","",VLOOKUP(X31,'シフト記号表（勤務時間帯）'!$C$4:$K$35,9,FALSE))</f>
        <v/>
      </c>
      <c r="Y32" s="380" t="str">
        <f>IF(Y31="","",VLOOKUP(Y31,'シフト記号表（勤務時間帯）'!$C$4:$K$35,9,FALSE))</f>
        <v/>
      </c>
      <c r="Z32" s="357" t="str">
        <f>IF(Z31="","",VLOOKUP(Z31,'シフト記号表（勤務時間帯）'!$C$4:$K$35,9,FALSE))</f>
        <v/>
      </c>
      <c r="AA32" s="367" t="str">
        <f>IF(AA31="","",VLOOKUP(AA31,'シフト記号表（勤務時間帯）'!$C$4:$K$35,9,FALSE))</f>
        <v/>
      </c>
      <c r="AB32" s="367" t="str">
        <f>IF(AB31="","",VLOOKUP(AB31,'シフト記号表（勤務時間帯）'!$C$4:$K$35,9,FALSE))</f>
        <v/>
      </c>
      <c r="AC32" s="367" t="str">
        <f>IF(AC31="","",VLOOKUP(AC31,'シフト記号表（勤務時間帯）'!$C$4:$K$35,9,FALSE))</f>
        <v/>
      </c>
      <c r="AD32" s="367" t="str">
        <f>IF(AD31="","",VLOOKUP(AD31,'シフト記号表（勤務時間帯）'!$C$4:$K$35,9,FALSE))</f>
        <v/>
      </c>
      <c r="AE32" s="367" t="str">
        <f>IF(AE31="","",VLOOKUP(AE31,'シフト記号表（勤務時間帯）'!$C$4:$K$35,9,FALSE))</f>
        <v/>
      </c>
      <c r="AF32" s="380" t="str">
        <f>IF(AF31="","",VLOOKUP(AF31,'シフト記号表（勤務時間帯）'!$C$4:$K$35,9,FALSE))</f>
        <v/>
      </c>
      <c r="AG32" s="357" t="str">
        <f>IF(AG31="","",VLOOKUP(AG31,'シフト記号表（勤務時間帯）'!$C$4:$K$35,9,FALSE))</f>
        <v/>
      </c>
      <c r="AH32" s="367" t="str">
        <f>IF(AH31="","",VLOOKUP(AH31,'シフト記号表（勤務時間帯）'!$C$4:$K$35,9,FALSE))</f>
        <v/>
      </c>
      <c r="AI32" s="367" t="str">
        <f>IF(AI31="","",VLOOKUP(AI31,'シフト記号表（勤務時間帯）'!$C$4:$K$35,9,FALSE))</f>
        <v/>
      </c>
      <c r="AJ32" s="367" t="str">
        <f>IF(AJ31="","",VLOOKUP(AJ31,'シフト記号表（勤務時間帯）'!$C$4:$K$35,9,FALSE))</f>
        <v/>
      </c>
      <c r="AK32" s="367" t="str">
        <f>IF(AK31="","",VLOOKUP(AK31,'シフト記号表（勤務時間帯）'!$C$4:$K$35,9,FALSE))</f>
        <v/>
      </c>
      <c r="AL32" s="367" t="str">
        <f>IF(AL31="","",VLOOKUP(AL31,'シフト記号表（勤務時間帯）'!$C$4:$K$35,9,FALSE))</f>
        <v/>
      </c>
      <c r="AM32" s="380" t="str">
        <f>IF(AM31="","",VLOOKUP(AM31,'シフト記号表（勤務時間帯）'!$C$4:$K$35,9,FALSE))</f>
        <v/>
      </c>
      <c r="AN32" s="357" t="str">
        <f>IF(AN31="","",VLOOKUP(AN31,'シフト記号表（勤務時間帯）'!$C$4:$K$35,9,FALSE))</f>
        <v/>
      </c>
      <c r="AO32" s="367" t="str">
        <f>IF(AO31="","",VLOOKUP(AO31,'シフト記号表（勤務時間帯）'!$C$4:$K$35,9,FALSE))</f>
        <v/>
      </c>
      <c r="AP32" s="367" t="str">
        <f>IF(AP31="","",VLOOKUP(AP31,'シフト記号表（勤務時間帯）'!$C$4:$K$35,9,FALSE))</f>
        <v/>
      </c>
      <c r="AQ32" s="367" t="str">
        <f>IF(AQ31="","",VLOOKUP(AQ31,'シフト記号表（勤務時間帯）'!$C$4:$K$35,9,FALSE))</f>
        <v/>
      </c>
      <c r="AR32" s="367" t="str">
        <f>IF(AR31="","",VLOOKUP(AR31,'シフト記号表（勤務時間帯）'!$C$4:$K$35,9,FALSE))</f>
        <v/>
      </c>
      <c r="AS32" s="367" t="str">
        <f>IF(AS31="","",VLOOKUP(AS31,'シフト記号表（勤務時間帯）'!$C$4:$K$35,9,FALSE))</f>
        <v/>
      </c>
      <c r="AT32" s="380" t="str">
        <f>IF(AT31="","",VLOOKUP(AT31,'シフト記号表（勤務時間帯）'!$C$4:$K$35,9,FALSE))</f>
        <v/>
      </c>
      <c r="AU32" s="357" t="str">
        <f>IF(AU31="","",VLOOKUP(AU31,'シフト記号表（勤務時間帯）'!$C$4:$K$35,9,FALSE))</f>
        <v/>
      </c>
      <c r="AV32" s="367" t="str">
        <f>IF(AV31="","",VLOOKUP(AV31,'シフト記号表（勤務時間帯）'!$C$4:$K$35,9,FALSE))</f>
        <v/>
      </c>
      <c r="AW32" s="380" t="str">
        <f>IF(AW31="","",VLOOKUP(AW31,'シフト記号表（勤務時間帯）'!$C$4:$K$35,9,FALSE))</f>
        <v/>
      </c>
      <c r="AX32" s="410"/>
      <c r="AY32" s="417"/>
      <c r="AZ32" s="420"/>
      <c r="BA32" s="423"/>
      <c r="BB32" s="429"/>
      <c r="BC32" s="438"/>
      <c r="BD32" s="438"/>
      <c r="BE32" s="438"/>
      <c r="BF32" s="438"/>
      <c r="BG32" s="446"/>
    </row>
    <row r="33" spans="2:59" ht="20.25" customHeight="1">
      <c r="B33" s="243">
        <f>B31+1</f>
        <v>9</v>
      </c>
      <c r="C33" s="255"/>
      <c r="D33" s="266"/>
      <c r="E33" s="281"/>
      <c r="F33" s="266"/>
      <c r="G33" s="289"/>
      <c r="H33" s="291"/>
      <c r="I33" s="291"/>
      <c r="J33" s="291"/>
      <c r="K33" s="303"/>
      <c r="L33" s="310"/>
      <c r="M33" s="314"/>
      <c r="N33" s="314"/>
      <c r="O33" s="326"/>
      <c r="P33" s="330" t="s">
        <v>47</v>
      </c>
      <c r="Q33" s="339"/>
      <c r="R33" s="348"/>
      <c r="S33" s="358"/>
      <c r="T33" s="368"/>
      <c r="U33" s="368"/>
      <c r="V33" s="368"/>
      <c r="W33" s="368"/>
      <c r="X33" s="368"/>
      <c r="Y33" s="381"/>
      <c r="Z33" s="358"/>
      <c r="AA33" s="368"/>
      <c r="AB33" s="368"/>
      <c r="AC33" s="368"/>
      <c r="AD33" s="368"/>
      <c r="AE33" s="368"/>
      <c r="AF33" s="381"/>
      <c r="AG33" s="358"/>
      <c r="AH33" s="368"/>
      <c r="AI33" s="368"/>
      <c r="AJ33" s="368"/>
      <c r="AK33" s="368"/>
      <c r="AL33" s="368"/>
      <c r="AM33" s="381"/>
      <c r="AN33" s="358"/>
      <c r="AO33" s="368"/>
      <c r="AP33" s="368"/>
      <c r="AQ33" s="368"/>
      <c r="AR33" s="368"/>
      <c r="AS33" s="368"/>
      <c r="AT33" s="381"/>
      <c r="AU33" s="358"/>
      <c r="AV33" s="368"/>
      <c r="AW33" s="381"/>
      <c r="AX33" s="410">
        <f>IF($BC$3="計画",SUM(S34:AT34),IF($BC$3="実績",SUM(S34:AW34),""))</f>
        <v>0</v>
      </c>
      <c r="AY33" s="417"/>
      <c r="AZ33" s="420">
        <f>IF($BC$3="計画",AX33/4,IF($BC$3="実績",AX33/($AL$10/7),""))</f>
        <v>0</v>
      </c>
      <c r="BA33" s="423"/>
      <c r="BB33" s="431"/>
      <c r="BC33" s="440"/>
      <c r="BD33" s="440"/>
      <c r="BE33" s="440"/>
      <c r="BF33" s="440"/>
      <c r="BG33" s="448"/>
    </row>
    <row r="34" spans="2:59" ht="20.25" customHeight="1">
      <c r="B34" s="243"/>
      <c r="C34" s="254"/>
      <c r="D34" s="266"/>
      <c r="E34" s="282"/>
      <c r="F34" s="266"/>
      <c r="G34" s="290"/>
      <c r="H34" s="291"/>
      <c r="I34" s="291"/>
      <c r="J34" s="291"/>
      <c r="K34" s="303"/>
      <c r="L34" s="310"/>
      <c r="M34" s="314"/>
      <c r="N34" s="314"/>
      <c r="O34" s="326"/>
      <c r="P34" s="329" t="s">
        <v>81</v>
      </c>
      <c r="Q34" s="338"/>
      <c r="R34" s="347"/>
      <c r="S34" s="357" t="str">
        <f>IF(S33="","",VLOOKUP(S33,'シフト記号表（勤務時間帯）'!$C$4:$K$35,9,FALSE))</f>
        <v/>
      </c>
      <c r="T34" s="367" t="str">
        <f>IF(T33="","",VLOOKUP(T33,'シフト記号表（勤務時間帯）'!$C$4:$K$35,9,FALSE))</f>
        <v/>
      </c>
      <c r="U34" s="367" t="str">
        <f>IF(U33="","",VLOOKUP(U33,'シフト記号表（勤務時間帯）'!$C$4:$K$35,9,FALSE))</f>
        <v/>
      </c>
      <c r="V34" s="367" t="str">
        <f>IF(V33="","",VLOOKUP(V33,'シフト記号表（勤務時間帯）'!$C$4:$K$35,9,FALSE))</f>
        <v/>
      </c>
      <c r="W34" s="367" t="str">
        <f>IF(W33="","",VLOOKUP(W33,'シフト記号表（勤務時間帯）'!$C$4:$K$35,9,FALSE))</f>
        <v/>
      </c>
      <c r="X34" s="367" t="str">
        <f>IF(X33="","",VLOOKUP(X33,'シフト記号表（勤務時間帯）'!$C$4:$K$35,9,FALSE))</f>
        <v/>
      </c>
      <c r="Y34" s="380" t="str">
        <f>IF(Y33="","",VLOOKUP(Y33,'シフト記号表（勤務時間帯）'!$C$4:$K$35,9,FALSE))</f>
        <v/>
      </c>
      <c r="Z34" s="357" t="str">
        <f>IF(Z33="","",VLOOKUP(Z33,'シフト記号表（勤務時間帯）'!$C$4:$K$35,9,FALSE))</f>
        <v/>
      </c>
      <c r="AA34" s="367" t="str">
        <f>IF(AA33="","",VLOOKUP(AA33,'シフト記号表（勤務時間帯）'!$C$4:$K$35,9,FALSE))</f>
        <v/>
      </c>
      <c r="AB34" s="367" t="str">
        <f>IF(AB33="","",VLOOKUP(AB33,'シフト記号表（勤務時間帯）'!$C$4:$K$35,9,FALSE))</f>
        <v/>
      </c>
      <c r="AC34" s="367" t="str">
        <f>IF(AC33="","",VLOOKUP(AC33,'シフト記号表（勤務時間帯）'!$C$4:$K$35,9,FALSE))</f>
        <v/>
      </c>
      <c r="AD34" s="367" t="str">
        <f>IF(AD33="","",VLOOKUP(AD33,'シフト記号表（勤務時間帯）'!$C$4:$K$35,9,FALSE))</f>
        <v/>
      </c>
      <c r="AE34" s="367" t="str">
        <f>IF(AE33="","",VLOOKUP(AE33,'シフト記号表（勤務時間帯）'!$C$4:$K$35,9,FALSE))</f>
        <v/>
      </c>
      <c r="AF34" s="380" t="str">
        <f>IF(AF33="","",VLOOKUP(AF33,'シフト記号表（勤務時間帯）'!$C$4:$K$35,9,FALSE))</f>
        <v/>
      </c>
      <c r="AG34" s="357" t="str">
        <f>IF(AG33="","",VLOOKUP(AG33,'シフト記号表（勤務時間帯）'!$C$4:$K$35,9,FALSE))</f>
        <v/>
      </c>
      <c r="AH34" s="367" t="str">
        <f>IF(AH33="","",VLOOKUP(AH33,'シフト記号表（勤務時間帯）'!$C$4:$K$35,9,FALSE))</f>
        <v/>
      </c>
      <c r="AI34" s="367" t="str">
        <f>IF(AI33="","",VLOOKUP(AI33,'シフト記号表（勤務時間帯）'!$C$4:$K$35,9,FALSE))</f>
        <v/>
      </c>
      <c r="AJ34" s="367" t="str">
        <f>IF(AJ33="","",VLOOKUP(AJ33,'シフト記号表（勤務時間帯）'!$C$4:$K$35,9,FALSE))</f>
        <v/>
      </c>
      <c r="AK34" s="367" t="str">
        <f>IF(AK33="","",VLOOKUP(AK33,'シフト記号表（勤務時間帯）'!$C$4:$K$35,9,FALSE))</f>
        <v/>
      </c>
      <c r="AL34" s="367" t="str">
        <f>IF(AL33="","",VLOOKUP(AL33,'シフト記号表（勤務時間帯）'!$C$4:$K$35,9,FALSE))</f>
        <v/>
      </c>
      <c r="AM34" s="380" t="str">
        <f>IF(AM33="","",VLOOKUP(AM33,'シフト記号表（勤務時間帯）'!$C$4:$K$35,9,FALSE))</f>
        <v/>
      </c>
      <c r="AN34" s="357" t="str">
        <f>IF(AN33="","",VLOOKUP(AN33,'シフト記号表（勤務時間帯）'!$C$4:$K$35,9,FALSE))</f>
        <v/>
      </c>
      <c r="AO34" s="367" t="str">
        <f>IF(AO33="","",VLOOKUP(AO33,'シフト記号表（勤務時間帯）'!$C$4:$K$35,9,FALSE))</f>
        <v/>
      </c>
      <c r="AP34" s="367" t="str">
        <f>IF(AP33="","",VLOOKUP(AP33,'シフト記号表（勤務時間帯）'!$C$4:$K$35,9,FALSE))</f>
        <v/>
      </c>
      <c r="AQ34" s="367" t="str">
        <f>IF(AQ33="","",VLOOKUP(AQ33,'シフト記号表（勤務時間帯）'!$C$4:$K$35,9,FALSE))</f>
        <v/>
      </c>
      <c r="AR34" s="367" t="str">
        <f>IF(AR33="","",VLOOKUP(AR33,'シフト記号表（勤務時間帯）'!$C$4:$K$35,9,FALSE))</f>
        <v/>
      </c>
      <c r="AS34" s="367" t="str">
        <f>IF(AS33="","",VLOOKUP(AS33,'シフト記号表（勤務時間帯）'!$C$4:$K$35,9,FALSE))</f>
        <v/>
      </c>
      <c r="AT34" s="380" t="str">
        <f>IF(AT33="","",VLOOKUP(AT33,'シフト記号表（勤務時間帯）'!$C$4:$K$35,9,FALSE))</f>
        <v/>
      </c>
      <c r="AU34" s="357" t="str">
        <f>IF(AU33="","",VLOOKUP(AU33,'シフト記号表（勤務時間帯）'!$C$4:$K$35,9,FALSE))</f>
        <v/>
      </c>
      <c r="AV34" s="367" t="str">
        <f>IF(AV33="","",VLOOKUP(AV33,'シフト記号表（勤務時間帯）'!$C$4:$K$35,9,FALSE))</f>
        <v/>
      </c>
      <c r="AW34" s="380" t="str">
        <f>IF(AW33="","",VLOOKUP(AW33,'シフト記号表（勤務時間帯）'!$C$4:$K$35,9,FALSE))</f>
        <v/>
      </c>
      <c r="AX34" s="410"/>
      <c r="AY34" s="417"/>
      <c r="AZ34" s="420"/>
      <c r="BA34" s="423"/>
      <c r="BB34" s="432"/>
      <c r="BC34" s="441"/>
      <c r="BD34" s="441"/>
      <c r="BE34" s="441"/>
      <c r="BF34" s="441"/>
      <c r="BG34" s="449"/>
    </row>
    <row r="35" spans="2:59" ht="20.25" customHeight="1">
      <c r="B35" s="243">
        <f>B33+1</f>
        <v>10</v>
      </c>
      <c r="C35" s="255"/>
      <c r="D35" s="266"/>
      <c r="E35" s="281"/>
      <c r="F35" s="266"/>
      <c r="G35" s="289"/>
      <c r="H35" s="291"/>
      <c r="I35" s="291"/>
      <c r="J35" s="291"/>
      <c r="K35" s="303"/>
      <c r="L35" s="310"/>
      <c r="M35" s="314"/>
      <c r="N35" s="314"/>
      <c r="O35" s="326"/>
      <c r="P35" s="330" t="s">
        <v>47</v>
      </c>
      <c r="Q35" s="339"/>
      <c r="R35" s="348"/>
      <c r="S35" s="358"/>
      <c r="T35" s="368"/>
      <c r="U35" s="368"/>
      <c r="V35" s="368"/>
      <c r="W35" s="368"/>
      <c r="X35" s="368"/>
      <c r="Y35" s="381"/>
      <c r="Z35" s="358"/>
      <c r="AA35" s="368"/>
      <c r="AB35" s="368"/>
      <c r="AC35" s="368"/>
      <c r="AD35" s="368"/>
      <c r="AE35" s="368"/>
      <c r="AF35" s="381"/>
      <c r="AG35" s="358"/>
      <c r="AH35" s="368"/>
      <c r="AI35" s="368"/>
      <c r="AJ35" s="368"/>
      <c r="AK35" s="368"/>
      <c r="AL35" s="368"/>
      <c r="AM35" s="381"/>
      <c r="AN35" s="358"/>
      <c r="AO35" s="368"/>
      <c r="AP35" s="368"/>
      <c r="AQ35" s="368"/>
      <c r="AR35" s="368"/>
      <c r="AS35" s="368"/>
      <c r="AT35" s="381"/>
      <c r="AU35" s="358"/>
      <c r="AV35" s="368"/>
      <c r="AW35" s="381"/>
      <c r="AX35" s="410">
        <f>IF($BC$3="計画",SUM(S36:AT36),IF($BC$3="実績",SUM(S36:AW36),""))</f>
        <v>0</v>
      </c>
      <c r="AY35" s="417"/>
      <c r="AZ35" s="420">
        <f>IF($BC$3="計画",AX35/4,IF($BC$3="実績",AX35/($AL$10/7),""))</f>
        <v>0</v>
      </c>
      <c r="BA35" s="423"/>
      <c r="BB35" s="430"/>
      <c r="BC35" s="439"/>
      <c r="BD35" s="439"/>
      <c r="BE35" s="439"/>
      <c r="BF35" s="439"/>
      <c r="BG35" s="447"/>
    </row>
    <row r="36" spans="2:59" ht="20.25" customHeight="1">
      <c r="B36" s="244"/>
      <c r="C36" s="254"/>
      <c r="D36" s="266"/>
      <c r="E36" s="283"/>
      <c r="F36" s="287"/>
      <c r="G36" s="290"/>
      <c r="H36" s="291"/>
      <c r="I36" s="291"/>
      <c r="J36" s="291"/>
      <c r="K36" s="303"/>
      <c r="L36" s="309"/>
      <c r="M36" s="313"/>
      <c r="N36" s="313"/>
      <c r="O36" s="325"/>
      <c r="P36" s="331" t="s">
        <v>81</v>
      </c>
      <c r="Q36" s="340"/>
      <c r="R36" s="349"/>
      <c r="S36" s="357" t="str">
        <f>IF(S35="","",VLOOKUP(S35,'シフト記号表（勤務時間帯）'!$C$4:$K$35,9,FALSE))</f>
        <v/>
      </c>
      <c r="T36" s="367" t="str">
        <f>IF(T35="","",VLOOKUP(T35,'シフト記号表（勤務時間帯）'!$C$4:$K$35,9,FALSE))</f>
        <v/>
      </c>
      <c r="U36" s="367" t="str">
        <f>IF(U35="","",VLOOKUP(U35,'シフト記号表（勤務時間帯）'!$C$4:$K$35,9,FALSE))</f>
        <v/>
      </c>
      <c r="V36" s="367" t="str">
        <f>IF(V35="","",VLOOKUP(V35,'シフト記号表（勤務時間帯）'!$C$4:$K$35,9,FALSE))</f>
        <v/>
      </c>
      <c r="W36" s="367" t="str">
        <f>IF(W35="","",VLOOKUP(W35,'シフト記号表（勤務時間帯）'!$C$4:$K$35,9,FALSE))</f>
        <v/>
      </c>
      <c r="X36" s="367" t="str">
        <f>IF(X35="","",VLOOKUP(X35,'シフト記号表（勤務時間帯）'!$C$4:$K$35,9,FALSE))</f>
        <v/>
      </c>
      <c r="Y36" s="380" t="str">
        <f>IF(Y35="","",VLOOKUP(Y35,'シフト記号表（勤務時間帯）'!$C$4:$K$35,9,FALSE))</f>
        <v/>
      </c>
      <c r="Z36" s="357" t="str">
        <f>IF(Z35="","",VLOOKUP(Z35,'シフト記号表（勤務時間帯）'!$C$4:$K$35,9,FALSE))</f>
        <v/>
      </c>
      <c r="AA36" s="367" t="str">
        <f>IF(AA35="","",VLOOKUP(AA35,'シフト記号表（勤務時間帯）'!$C$4:$K$35,9,FALSE))</f>
        <v/>
      </c>
      <c r="AB36" s="367" t="str">
        <f>IF(AB35="","",VLOOKUP(AB35,'シフト記号表（勤務時間帯）'!$C$4:$K$35,9,FALSE))</f>
        <v/>
      </c>
      <c r="AC36" s="367" t="str">
        <f>IF(AC35="","",VLOOKUP(AC35,'シフト記号表（勤務時間帯）'!$C$4:$K$35,9,FALSE))</f>
        <v/>
      </c>
      <c r="AD36" s="367" t="str">
        <f>IF(AD35="","",VLOOKUP(AD35,'シフト記号表（勤務時間帯）'!$C$4:$K$35,9,FALSE))</f>
        <v/>
      </c>
      <c r="AE36" s="367" t="str">
        <f>IF(AE35="","",VLOOKUP(AE35,'シフト記号表（勤務時間帯）'!$C$4:$K$35,9,FALSE))</f>
        <v/>
      </c>
      <c r="AF36" s="380" t="str">
        <f>IF(AF35="","",VLOOKUP(AF35,'シフト記号表（勤務時間帯）'!$C$4:$K$35,9,FALSE))</f>
        <v/>
      </c>
      <c r="AG36" s="357" t="str">
        <f>IF(AG35="","",VLOOKUP(AG35,'シフト記号表（勤務時間帯）'!$C$4:$K$35,9,FALSE))</f>
        <v/>
      </c>
      <c r="AH36" s="367" t="str">
        <f>IF(AH35="","",VLOOKUP(AH35,'シフト記号表（勤務時間帯）'!$C$4:$K$35,9,FALSE))</f>
        <v/>
      </c>
      <c r="AI36" s="367" t="str">
        <f>IF(AI35="","",VLOOKUP(AI35,'シフト記号表（勤務時間帯）'!$C$4:$K$35,9,FALSE))</f>
        <v/>
      </c>
      <c r="AJ36" s="367" t="str">
        <f>IF(AJ35="","",VLOOKUP(AJ35,'シフト記号表（勤務時間帯）'!$C$4:$K$35,9,FALSE))</f>
        <v/>
      </c>
      <c r="AK36" s="367" t="str">
        <f>IF(AK35="","",VLOOKUP(AK35,'シフト記号表（勤務時間帯）'!$C$4:$K$35,9,FALSE))</f>
        <v/>
      </c>
      <c r="AL36" s="367" t="str">
        <f>IF(AL35="","",VLOOKUP(AL35,'シフト記号表（勤務時間帯）'!$C$4:$K$35,9,FALSE))</f>
        <v/>
      </c>
      <c r="AM36" s="380" t="str">
        <f>IF(AM35="","",VLOOKUP(AM35,'シフト記号表（勤務時間帯）'!$C$4:$K$35,9,FALSE))</f>
        <v/>
      </c>
      <c r="AN36" s="357" t="str">
        <f>IF(AN35="","",VLOOKUP(AN35,'シフト記号表（勤務時間帯）'!$C$4:$K$35,9,FALSE))</f>
        <v/>
      </c>
      <c r="AO36" s="367" t="str">
        <f>IF(AO35="","",VLOOKUP(AO35,'シフト記号表（勤務時間帯）'!$C$4:$K$35,9,FALSE))</f>
        <v/>
      </c>
      <c r="AP36" s="367" t="str">
        <f>IF(AP35="","",VLOOKUP(AP35,'シフト記号表（勤務時間帯）'!$C$4:$K$35,9,FALSE))</f>
        <v/>
      </c>
      <c r="AQ36" s="367" t="str">
        <f>IF(AQ35="","",VLOOKUP(AQ35,'シフト記号表（勤務時間帯）'!$C$4:$K$35,9,FALSE))</f>
        <v/>
      </c>
      <c r="AR36" s="367" t="str">
        <f>IF(AR35="","",VLOOKUP(AR35,'シフト記号表（勤務時間帯）'!$C$4:$K$35,9,FALSE))</f>
        <v/>
      </c>
      <c r="AS36" s="367" t="str">
        <f>IF(AS35="","",VLOOKUP(AS35,'シフト記号表（勤務時間帯）'!$C$4:$K$35,9,FALSE))</f>
        <v/>
      </c>
      <c r="AT36" s="380" t="str">
        <f>IF(AT35="","",VLOOKUP(AT35,'シフト記号表（勤務時間帯）'!$C$4:$K$35,9,FALSE))</f>
        <v/>
      </c>
      <c r="AU36" s="357" t="str">
        <f>IF(AU35="","",VLOOKUP(AU35,'シフト記号表（勤務時間帯）'!$C$4:$K$35,9,FALSE))</f>
        <v/>
      </c>
      <c r="AV36" s="367" t="str">
        <f>IF(AV35="","",VLOOKUP(AV35,'シフト記号表（勤務時間帯）'!$C$4:$K$35,9,FALSE))</f>
        <v/>
      </c>
      <c r="AW36" s="380" t="str">
        <f>IF(AW35="","",VLOOKUP(AW35,'シフト記号表（勤務時間帯）'!$C$4:$K$35,9,FALSE))</f>
        <v/>
      </c>
      <c r="AX36" s="410"/>
      <c r="AY36" s="417"/>
      <c r="AZ36" s="420"/>
      <c r="BA36" s="423"/>
      <c r="BB36" s="433"/>
      <c r="BC36" s="442"/>
      <c r="BD36" s="442"/>
      <c r="BE36" s="442"/>
      <c r="BF36" s="442"/>
      <c r="BG36" s="450"/>
    </row>
    <row r="37" spans="2:59" ht="20.25" customHeight="1">
      <c r="B37" s="243">
        <f>B35+1</f>
        <v>11</v>
      </c>
      <c r="C37" s="255"/>
      <c r="D37" s="266"/>
      <c r="E37" s="281"/>
      <c r="F37" s="266"/>
      <c r="G37" s="289"/>
      <c r="H37" s="291"/>
      <c r="I37" s="291"/>
      <c r="J37" s="291"/>
      <c r="K37" s="303"/>
      <c r="L37" s="310"/>
      <c r="M37" s="314"/>
      <c r="N37" s="314"/>
      <c r="O37" s="326"/>
      <c r="P37" s="330" t="s">
        <v>47</v>
      </c>
      <c r="Q37" s="339"/>
      <c r="R37" s="348"/>
      <c r="S37" s="358"/>
      <c r="T37" s="368"/>
      <c r="U37" s="368"/>
      <c r="V37" s="368"/>
      <c r="W37" s="368"/>
      <c r="X37" s="368"/>
      <c r="Y37" s="381"/>
      <c r="Z37" s="358"/>
      <c r="AA37" s="368"/>
      <c r="AB37" s="368"/>
      <c r="AC37" s="368"/>
      <c r="AD37" s="368"/>
      <c r="AE37" s="368"/>
      <c r="AF37" s="381"/>
      <c r="AG37" s="358"/>
      <c r="AH37" s="368"/>
      <c r="AI37" s="368"/>
      <c r="AJ37" s="368"/>
      <c r="AK37" s="368"/>
      <c r="AL37" s="368"/>
      <c r="AM37" s="381"/>
      <c r="AN37" s="358"/>
      <c r="AO37" s="368"/>
      <c r="AP37" s="368"/>
      <c r="AQ37" s="368"/>
      <c r="AR37" s="368"/>
      <c r="AS37" s="368"/>
      <c r="AT37" s="381"/>
      <c r="AU37" s="358"/>
      <c r="AV37" s="368"/>
      <c r="AW37" s="381"/>
      <c r="AX37" s="410">
        <f>IF($BC$3="計画",SUM(S38:AT38),IF($BC$3="実績",SUM(S38:AW38),""))</f>
        <v>0</v>
      </c>
      <c r="AY37" s="417"/>
      <c r="AZ37" s="420">
        <f>IF($BC$3="計画",AX37/4,IF($BC$3="実績",AX37/($AL$10/7),""))</f>
        <v>0</v>
      </c>
      <c r="BA37" s="423"/>
      <c r="BB37" s="430"/>
      <c r="BC37" s="439"/>
      <c r="BD37" s="439"/>
      <c r="BE37" s="439"/>
      <c r="BF37" s="439"/>
      <c r="BG37" s="447"/>
    </row>
    <row r="38" spans="2:59" ht="20.25" customHeight="1">
      <c r="B38" s="244"/>
      <c r="C38" s="254"/>
      <c r="D38" s="266"/>
      <c r="E38" s="283"/>
      <c r="F38" s="287"/>
      <c r="G38" s="290"/>
      <c r="H38" s="291"/>
      <c r="I38" s="291"/>
      <c r="J38" s="291"/>
      <c r="K38" s="303"/>
      <c r="L38" s="309"/>
      <c r="M38" s="313"/>
      <c r="N38" s="313"/>
      <c r="O38" s="325"/>
      <c r="P38" s="331" t="s">
        <v>81</v>
      </c>
      <c r="Q38" s="340"/>
      <c r="R38" s="349"/>
      <c r="S38" s="357" t="str">
        <f>IF(S37="","",VLOOKUP(S37,'シフト記号表（勤務時間帯）'!$C$4:$K$35,9,FALSE))</f>
        <v/>
      </c>
      <c r="T38" s="367" t="str">
        <f>IF(T37="","",VLOOKUP(T37,'シフト記号表（勤務時間帯）'!$C$4:$K$35,9,FALSE))</f>
        <v/>
      </c>
      <c r="U38" s="367" t="str">
        <f>IF(U37="","",VLOOKUP(U37,'シフト記号表（勤務時間帯）'!$C$4:$K$35,9,FALSE))</f>
        <v/>
      </c>
      <c r="V38" s="367" t="str">
        <f>IF(V37="","",VLOOKUP(V37,'シフト記号表（勤務時間帯）'!$C$4:$K$35,9,FALSE))</f>
        <v/>
      </c>
      <c r="W38" s="367" t="str">
        <f>IF(W37="","",VLOOKUP(W37,'シフト記号表（勤務時間帯）'!$C$4:$K$35,9,FALSE))</f>
        <v/>
      </c>
      <c r="X38" s="367" t="str">
        <f>IF(X37="","",VLOOKUP(X37,'シフト記号表（勤務時間帯）'!$C$4:$K$35,9,FALSE))</f>
        <v/>
      </c>
      <c r="Y38" s="380" t="str">
        <f>IF(Y37="","",VLOOKUP(Y37,'シフト記号表（勤務時間帯）'!$C$4:$K$35,9,FALSE))</f>
        <v/>
      </c>
      <c r="Z38" s="357" t="str">
        <f>IF(Z37="","",VLOOKUP(Z37,'シフト記号表（勤務時間帯）'!$C$4:$K$35,9,FALSE))</f>
        <v/>
      </c>
      <c r="AA38" s="367" t="str">
        <f>IF(AA37="","",VLOOKUP(AA37,'シフト記号表（勤務時間帯）'!$C$4:$K$35,9,FALSE))</f>
        <v/>
      </c>
      <c r="AB38" s="367" t="str">
        <f>IF(AB37="","",VLOOKUP(AB37,'シフト記号表（勤務時間帯）'!$C$4:$K$35,9,FALSE))</f>
        <v/>
      </c>
      <c r="AC38" s="367" t="str">
        <f>IF(AC37="","",VLOOKUP(AC37,'シフト記号表（勤務時間帯）'!$C$4:$K$35,9,FALSE))</f>
        <v/>
      </c>
      <c r="AD38" s="367" t="str">
        <f>IF(AD37="","",VLOOKUP(AD37,'シフト記号表（勤務時間帯）'!$C$4:$K$35,9,FALSE))</f>
        <v/>
      </c>
      <c r="AE38" s="367" t="str">
        <f>IF(AE37="","",VLOOKUP(AE37,'シフト記号表（勤務時間帯）'!$C$4:$K$35,9,FALSE))</f>
        <v/>
      </c>
      <c r="AF38" s="380" t="str">
        <f>IF(AF37="","",VLOOKUP(AF37,'シフト記号表（勤務時間帯）'!$C$4:$K$35,9,FALSE))</f>
        <v/>
      </c>
      <c r="AG38" s="357" t="str">
        <f>IF(AG37="","",VLOOKUP(AG37,'シフト記号表（勤務時間帯）'!$C$4:$K$35,9,FALSE))</f>
        <v/>
      </c>
      <c r="AH38" s="367" t="str">
        <f>IF(AH37="","",VLOOKUP(AH37,'シフト記号表（勤務時間帯）'!$C$4:$K$35,9,FALSE))</f>
        <v/>
      </c>
      <c r="AI38" s="367" t="str">
        <f>IF(AI37="","",VLOOKUP(AI37,'シフト記号表（勤務時間帯）'!$C$4:$K$35,9,FALSE))</f>
        <v/>
      </c>
      <c r="AJ38" s="367" t="str">
        <f>IF(AJ37="","",VLOOKUP(AJ37,'シフト記号表（勤務時間帯）'!$C$4:$K$35,9,FALSE))</f>
        <v/>
      </c>
      <c r="AK38" s="367" t="str">
        <f>IF(AK37="","",VLOOKUP(AK37,'シフト記号表（勤務時間帯）'!$C$4:$K$35,9,FALSE))</f>
        <v/>
      </c>
      <c r="AL38" s="367" t="str">
        <f>IF(AL37="","",VLOOKUP(AL37,'シフト記号表（勤務時間帯）'!$C$4:$K$35,9,FALSE))</f>
        <v/>
      </c>
      <c r="AM38" s="380" t="str">
        <f>IF(AM37="","",VLOOKUP(AM37,'シフト記号表（勤務時間帯）'!$C$4:$K$35,9,FALSE))</f>
        <v/>
      </c>
      <c r="AN38" s="357" t="str">
        <f>IF(AN37="","",VLOOKUP(AN37,'シフト記号表（勤務時間帯）'!$C$4:$K$35,9,FALSE))</f>
        <v/>
      </c>
      <c r="AO38" s="367" t="str">
        <f>IF(AO37="","",VLOOKUP(AO37,'シフト記号表（勤務時間帯）'!$C$4:$K$35,9,FALSE))</f>
        <v/>
      </c>
      <c r="AP38" s="367" t="str">
        <f>IF(AP37="","",VLOOKUP(AP37,'シフト記号表（勤務時間帯）'!$C$4:$K$35,9,FALSE))</f>
        <v/>
      </c>
      <c r="AQ38" s="367" t="str">
        <f>IF(AQ37="","",VLOOKUP(AQ37,'シフト記号表（勤務時間帯）'!$C$4:$K$35,9,FALSE))</f>
        <v/>
      </c>
      <c r="AR38" s="367" t="str">
        <f>IF(AR37="","",VLOOKUP(AR37,'シフト記号表（勤務時間帯）'!$C$4:$K$35,9,FALSE))</f>
        <v/>
      </c>
      <c r="AS38" s="367" t="str">
        <f>IF(AS37="","",VLOOKUP(AS37,'シフト記号表（勤務時間帯）'!$C$4:$K$35,9,FALSE))</f>
        <v/>
      </c>
      <c r="AT38" s="380" t="str">
        <f>IF(AT37="","",VLOOKUP(AT37,'シフト記号表（勤務時間帯）'!$C$4:$K$35,9,FALSE))</f>
        <v/>
      </c>
      <c r="AU38" s="357" t="str">
        <f>IF(AU37="","",VLOOKUP(AU37,'シフト記号表（勤務時間帯）'!$C$4:$K$35,9,FALSE))</f>
        <v/>
      </c>
      <c r="AV38" s="367" t="str">
        <f>IF(AV37="","",VLOOKUP(AV37,'シフト記号表（勤務時間帯）'!$C$4:$K$35,9,FALSE))</f>
        <v/>
      </c>
      <c r="AW38" s="380" t="str">
        <f>IF(AW37="","",VLOOKUP(AW37,'シフト記号表（勤務時間帯）'!$C$4:$K$35,9,FALSE))</f>
        <v/>
      </c>
      <c r="AX38" s="410"/>
      <c r="AY38" s="417"/>
      <c r="AZ38" s="420"/>
      <c r="BA38" s="423"/>
      <c r="BB38" s="433"/>
      <c r="BC38" s="442"/>
      <c r="BD38" s="442"/>
      <c r="BE38" s="442"/>
      <c r="BF38" s="442"/>
      <c r="BG38" s="450"/>
    </row>
    <row r="39" spans="2:59" ht="20.25" customHeight="1">
      <c r="B39" s="243">
        <f>B37+1</f>
        <v>12</v>
      </c>
      <c r="C39" s="255"/>
      <c r="D39" s="266"/>
      <c r="E39" s="281"/>
      <c r="F39" s="266"/>
      <c r="G39" s="289"/>
      <c r="H39" s="291"/>
      <c r="I39" s="291"/>
      <c r="J39" s="291"/>
      <c r="K39" s="303"/>
      <c r="L39" s="310"/>
      <c r="M39" s="314"/>
      <c r="N39" s="314"/>
      <c r="O39" s="326"/>
      <c r="P39" s="330" t="s">
        <v>47</v>
      </c>
      <c r="Q39" s="339"/>
      <c r="R39" s="348"/>
      <c r="S39" s="358"/>
      <c r="T39" s="368"/>
      <c r="U39" s="368"/>
      <c r="V39" s="368"/>
      <c r="W39" s="368"/>
      <c r="X39" s="368"/>
      <c r="Y39" s="381"/>
      <c r="Z39" s="358"/>
      <c r="AA39" s="368"/>
      <c r="AB39" s="368"/>
      <c r="AC39" s="368"/>
      <c r="AD39" s="368"/>
      <c r="AE39" s="368"/>
      <c r="AF39" s="381"/>
      <c r="AG39" s="358"/>
      <c r="AH39" s="368"/>
      <c r="AI39" s="368"/>
      <c r="AJ39" s="368"/>
      <c r="AK39" s="368"/>
      <c r="AL39" s="368"/>
      <c r="AM39" s="381"/>
      <c r="AN39" s="358"/>
      <c r="AO39" s="368"/>
      <c r="AP39" s="368"/>
      <c r="AQ39" s="368"/>
      <c r="AR39" s="368"/>
      <c r="AS39" s="368"/>
      <c r="AT39" s="381"/>
      <c r="AU39" s="358"/>
      <c r="AV39" s="368"/>
      <c r="AW39" s="381"/>
      <c r="AX39" s="410">
        <f>IF($BC$3="計画",SUM(S40:AT40),IF($BC$3="実績",SUM(S40:AW40),""))</f>
        <v>0</v>
      </c>
      <c r="AY39" s="417"/>
      <c r="AZ39" s="420">
        <f>IF($BC$3="計画",AX39/4,IF($BC$3="実績",AX39/($AL$10/7),""))</f>
        <v>0</v>
      </c>
      <c r="BA39" s="423"/>
      <c r="BB39" s="430"/>
      <c r="BC39" s="439"/>
      <c r="BD39" s="439"/>
      <c r="BE39" s="439"/>
      <c r="BF39" s="439"/>
      <c r="BG39" s="447"/>
    </row>
    <row r="40" spans="2:59" ht="20.25" customHeight="1">
      <c r="B40" s="244"/>
      <c r="C40" s="254"/>
      <c r="D40" s="266"/>
      <c r="E40" s="283"/>
      <c r="F40" s="287"/>
      <c r="G40" s="290"/>
      <c r="H40" s="291"/>
      <c r="I40" s="291"/>
      <c r="J40" s="291"/>
      <c r="K40" s="303"/>
      <c r="L40" s="309"/>
      <c r="M40" s="313"/>
      <c r="N40" s="313"/>
      <c r="O40" s="325"/>
      <c r="P40" s="331" t="s">
        <v>81</v>
      </c>
      <c r="Q40" s="340"/>
      <c r="R40" s="349"/>
      <c r="S40" s="357" t="str">
        <f>IF(S39="","",VLOOKUP(S39,'シフト記号表（勤務時間帯）'!$C$4:$K$35,9,FALSE))</f>
        <v/>
      </c>
      <c r="T40" s="367" t="str">
        <f>IF(T39="","",VLOOKUP(T39,'シフト記号表（勤務時間帯）'!$C$4:$K$35,9,FALSE))</f>
        <v/>
      </c>
      <c r="U40" s="367" t="str">
        <f>IF(U39="","",VLOOKUP(U39,'シフト記号表（勤務時間帯）'!$C$4:$K$35,9,FALSE))</f>
        <v/>
      </c>
      <c r="V40" s="367" t="str">
        <f>IF(V39="","",VLOOKUP(V39,'シフト記号表（勤務時間帯）'!$C$4:$K$35,9,FALSE))</f>
        <v/>
      </c>
      <c r="W40" s="367" t="str">
        <f>IF(W39="","",VLOOKUP(W39,'シフト記号表（勤務時間帯）'!$C$4:$K$35,9,FALSE))</f>
        <v/>
      </c>
      <c r="X40" s="367" t="str">
        <f>IF(X39="","",VLOOKUP(X39,'シフト記号表（勤務時間帯）'!$C$4:$K$35,9,FALSE))</f>
        <v/>
      </c>
      <c r="Y40" s="380" t="str">
        <f>IF(Y39="","",VLOOKUP(Y39,'シフト記号表（勤務時間帯）'!$C$4:$K$35,9,FALSE))</f>
        <v/>
      </c>
      <c r="Z40" s="357" t="str">
        <f>IF(Z39="","",VLOOKUP(Z39,'シフト記号表（勤務時間帯）'!$C$4:$K$35,9,FALSE))</f>
        <v/>
      </c>
      <c r="AA40" s="367" t="str">
        <f>IF(AA39="","",VLOOKUP(AA39,'シフト記号表（勤務時間帯）'!$C$4:$K$35,9,FALSE))</f>
        <v/>
      </c>
      <c r="AB40" s="367" t="str">
        <f>IF(AB39="","",VLOOKUP(AB39,'シフト記号表（勤務時間帯）'!$C$4:$K$35,9,FALSE))</f>
        <v/>
      </c>
      <c r="AC40" s="367" t="str">
        <f>IF(AC39="","",VLOOKUP(AC39,'シフト記号表（勤務時間帯）'!$C$4:$K$35,9,FALSE))</f>
        <v/>
      </c>
      <c r="AD40" s="367" t="str">
        <f>IF(AD39="","",VLOOKUP(AD39,'シフト記号表（勤務時間帯）'!$C$4:$K$35,9,FALSE))</f>
        <v/>
      </c>
      <c r="AE40" s="367" t="str">
        <f>IF(AE39="","",VLOOKUP(AE39,'シフト記号表（勤務時間帯）'!$C$4:$K$35,9,FALSE))</f>
        <v/>
      </c>
      <c r="AF40" s="380" t="str">
        <f>IF(AF39="","",VLOOKUP(AF39,'シフト記号表（勤務時間帯）'!$C$4:$K$35,9,FALSE))</f>
        <v/>
      </c>
      <c r="AG40" s="357" t="str">
        <f>IF(AG39="","",VLOOKUP(AG39,'シフト記号表（勤務時間帯）'!$C$4:$K$35,9,FALSE))</f>
        <v/>
      </c>
      <c r="AH40" s="367" t="str">
        <f>IF(AH39="","",VLOOKUP(AH39,'シフト記号表（勤務時間帯）'!$C$4:$K$35,9,FALSE))</f>
        <v/>
      </c>
      <c r="AI40" s="367" t="str">
        <f>IF(AI39="","",VLOOKUP(AI39,'シフト記号表（勤務時間帯）'!$C$4:$K$35,9,FALSE))</f>
        <v/>
      </c>
      <c r="AJ40" s="367" t="str">
        <f>IF(AJ39="","",VLOOKUP(AJ39,'シフト記号表（勤務時間帯）'!$C$4:$K$35,9,FALSE))</f>
        <v/>
      </c>
      <c r="AK40" s="367" t="str">
        <f>IF(AK39="","",VLOOKUP(AK39,'シフト記号表（勤務時間帯）'!$C$4:$K$35,9,FALSE))</f>
        <v/>
      </c>
      <c r="AL40" s="367" t="str">
        <f>IF(AL39="","",VLOOKUP(AL39,'シフト記号表（勤務時間帯）'!$C$4:$K$35,9,FALSE))</f>
        <v/>
      </c>
      <c r="AM40" s="380" t="str">
        <f>IF(AM39="","",VLOOKUP(AM39,'シフト記号表（勤務時間帯）'!$C$4:$K$35,9,FALSE))</f>
        <v/>
      </c>
      <c r="AN40" s="357" t="str">
        <f>IF(AN39="","",VLOOKUP(AN39,'シフト記号表（勤務時間帯）'!$C$4:$K$35,9,FALSE))</f>
        <v/>
      </c>
      <c r="AO40" s="367" t="str">
        <f>IF(AO39="","",VLOOKUP(AO39,'シフト記号表（勤務時間帯）'!$C$4:$K$35,9,FALSE))</f>
        <v/>
      </c>
      <c r="AP40" s="367" t="str">
        <f>IF(AP39="","",VLOOKUP(AP39,'シフト記号表（勤務時間帯）'!$C$4:$K$35,9,FALSE))</f>
        <v/>
      </c>
      <c r="AQ40" s="367" t="str">
        <f>IF(AQ39="","",VLOOKUP(AQ39,'シフト記号表（勤務時間帯）'!$C$4:$K$35,9,FALSE))</f>
        <v/>
      </c>
      <c r="AR40" s="367" t="str">
        <f>IF(AR39="","",VLOOKUP(AR39,'シフト記号表（勤務時間帯）'!$C$4:$K$35,9,FALSE))</f>
        <v/>
      </c>
      <c r="AS40" s="367" t="str">
        <f>IF(AS39="","",VLOOKUP(AS39,'シフト記号表（勤務時間帯）'!$C$4:$K$35,9,FALSE))</f>
        <v/>
      </c>
      <c r="AT40" s="380" t="str">
        <f>IF(AT39="","",VLOOKUP(AT39,'シフト記号表（勤務時間帯）'!$C$4:$K$35,9,FALSE))</f>
        <v/>
      </c>
      <c r="AU40" s="357" t="str">
        <f>IF(AU39="","",VLOOKUP(AU39,'シフト記号表（勤務時間帯）'!$C$4:$K$35,9,FALSE))</f>
        <v/>
      </c>
      <c r="AV40" s="367" t="str">
        <f>IF(AV39="","",VLOOKUP(AV39,'シフト記号表（勤務時間帯）'!$C$4:$K$35,9,FALSE))</f>
        <v/>
      </c>
      <c r="AW40" s="380" t="str">
        <f>IF(AW39="","",VLOOKUP(AW39,'シフト記号表（勤務時間帯）'!$C$4:$K$35,9,FALSE))</f>
        <v/>
      </c>
      <c r="AX40" s="410"/>
      <c r="AY40" s="417"/>
      <c r="AZ40" s="420"/>
      <c r="BA40" s="423"/>
      <c r="BB40" s="433"/>
      <c r="BC40" s="442"/>
      <c r="BD40" s="442"/>
      <c r="BE40" s="442"/>
      <c r="BF40" s="442"/>
      <c r="BG40" s="450"/>
    </row>
    <row r="41" spans="2:59" ht="20.25" customHeight="1">
      <c r="B41" s="243">
        <f>B39+1</f>
        <v>13</v>
      </c>
      <c r="C41" s="255"/>
      <c r="D41" s="266"/>
      <c r="E41" s="281"/>
      <c r="F41" s="266"/>
      <c r="G41" s="289"/>
      <c r="H41" s="291"/>
      <c r="I41" s="291"/>
      <c r="J41" s="291"/>
      <c r="K41" s="303"/>
      <c r="L41" s="310"/>
      <c r="M41" s="314"/>
      <c r="N41" s="314"/>
      <c r="O41" s="326"/>
      <c r="P41" s="330" t="s">
        <v>47</v>
      </c>
      <c r="Q41" s="339"/>
      <c r="R41" s="348"/>
      <c r="S41" s="358"/>
      <c r="T41" s="368"/>
      <c r="U41" s="368"/>
      <c r="V41" s="368"/>
      <c r="W41" s="368"/>
      <c r="X41" s="368"/>
      <c r="Y41" s="381"/>
      <c r="Z41" s="358"/>
      <c r="AA41" s="368"/>
      <c r="AB41" s="368"/>
      <c r="AC41" s="368"/>
      <c r="AD41" s="368"/>
      <c r="AE41" s="368"/>
      <c r="AF41" s="381"/>
      <c r="AG41" s="358"/>
      <c r="AH41" s="368"/>
      <c r="AI41" s="368"/>
      <c r="AJ41" s="368"/>
      <c r="AK41" s="368"/>
      <c r="AL41" s="368"/>
      <c r="AM41" s="381"/>
      <c r="AN41" s="358"/>
      <c r="AO41" s="368"/>
      <c r="AP41" s="368"/>
      <c r="AQ41" s="368"/>
      <c r="AR41" s="368"/>
      <c r="AS41" s="368"/>
      <c r="AT41" s="381"/>
      <c r="AU41" s="358"/>
      <c r="AV41" s="368"/>
      <c r="AW41" s="381"/>
      <c r="AX41" s="410">
        <f>IF($BC$3="計画",SUM(S42:AT42),IF($BC$3="実績",SUM(S42:AW42),""))</f>
        <v>0</v>
      </c>
      <c r="AY41" s="417"/>
      <c r="AZ41" s="420">
        <f>IF($BC$3="計画",AX41/4,IF($BC$3="実績",AX41/($AL$10/7),""))</f>
        <v>0</v>
      </c>
      <c r="BA41" s="423"/>
      <c r="BB41" s="430"/>
      <c r="BC41" s="439"/>
      <c r="BD41" s="439"/>
      <c r="BE41" s="439"/>
      <c r="BF41" s="439"/>
      <c r="BG41" s="447"/>
    </row>
    <row r="42" spans="2:59" ht="20.25" customHeight="1">
      <c r="B42" s="244"/>
      <c r="C42" s="254"/>
      <c r="D42" s="266"/>
      <c r="E42" s="283"/>
      <c r="F42" s="287"/>
      <c r="G42" s="290"/>
      <c r="H42" s="291"/>
      <c r="I42" s="291"/>
      <c r="J42" s="291"/>
      <c r="K42" s="303"/>
      <c r="L42" s="309"/>
      <c r="M42" s="313"/>
      <c r="N42" s="313"/>
      <c r="O42" s="325"/>
      <c r="P42" s="331" t="s">
        <v>81</v>
      </c>
      <c r="Q42" s="340"/>
      <c r="R42" s="349"/>
      <c r="S42" s="357" t="str">
        <f>IF(S41="","",VLOOKUP(S41,'シフト記号表（勤務時間帯）'!$C$4:$K$35,9,FALSE))</f>
        <v/>
      </c>
      <c r="T42" s="367" t="str">
        <f>IF(T41="","",VLOOKUP(T41,'シフト記号表（勤務時間帯）'!$C$4:$K$35,9,FALSE))</f>
        <v/>
      </c>
      <c r="U42" s="367" t="str">
        <f>IF(U41="","",VLOOKUP(U41,'シフト記号表（勤務時間帯）'!$C$4:$K$35,9,FALSE))</f>
        <v/>
      </c>
      <c r="V42" s="367" t="str">
        <f>IF(V41="","",VLOOKUP(V41,'シフト記号表（勤務時間帯）'!$C$4:$K$35,9,FALSE))</f>
        <v/>
      </c>
      <c r="W42" s="367" t="str">
        <f>IF(W41="","",VLOOKUP(W41,'シフト記号表（勤務時間帯）'!$C$4:$K$35,9,FALSE))</f>
        <v/>
      </c>
      <c r="X42" s="367" t="str">
        <f>IF(X41="","",VLOOKUP(X41,'シフト記号表（勤務時間帯）'!$C$4:$K$35,9,FALSE))</f>
        <v/>
      </c>
      <c r="Y42" s="380" t="str">
        <f>IF(Y41="","",VLOOKUP(Y41,'シフト記号表（勤務時間帯）'!$C$4:$K$35,9,FALSE))</f>
        <v/>
      </c>
      <c r="Z42" s="357" t="str">
        <f>IF(Z41="","",VLOOKUP(Z41,'シフト記号表（勤務時間帯）'!$C$4:$K$35,9,FALSE))</f>
        <v/>
      </c>
      <c r="AA42" s="367" t="str">
        <f>IF(AA41="","",VLOOKUP(AA41,'シフト記号表（勤務時間帯）'!$C$4:$K$35,9,FALSE))</f>
        <v/>
      </c>
      <c r="AB42" s="367" t="str">
        <f>IF(AB41="","",VLOOKUP(AB41,'シフト記号表（勤務時間帯）'!$C$4:$K$35,9,FALSE))</f>
        <v/>
      </c>
      <c r="AC42" s="367" t="str">
        <f>IF(AC41="","",VLOOKUP(AC41,'シフト記号表（勤務時間帯）'!$C$4:$K$35,9,FALSE))</f>
        <v/>
      </c>
      <c r="AD42" s="367" t="str">
        <f>IF(AD41="","",VLOOKUP(AD41,'シフト記号表（勤務時間帯）'!$C$4:$K$35,9,FALSE))</f>
        <v/>
      </c>
      <c r="AE42" s="367" t="str">
        <f>IF(AE41="","",VLOOKUP(AE41,'シフト記号表（勤務時間帯）'!$C$4:$K$35,9,FALSE))</f>
        <v/>
      </c>
      <c r="AF42" s="380" t="str">
        <f>IF(AF41="","",VLOOKUP(AF41,'シフト記号表（勤務時間帯）'!$C$4:$K$35,9,FALSE))</f>
        <v/>
      </c>
      <c r="AG42" s="357" t="str">
        <f>IF(AG41="","",VLOOKUP(AG41,'シフト記号表（勤務時間帯）'!$C$4:$K$35,9,FALSE))</f>
        <v/>
      </c>
      <c r="AH42" s="367" t="str">
        <f>IF(AH41="","",VLOOKUP(AH41,'シフト記号表（勤務時間帯）'!$C$4:$K$35,9,FALSE))</f>
        <v/>
      </c>
      <c r="AI42" s="367" t="str">
        <f>IF(AI41="","",VLOOKUP(AI41,'シフト記号表（勤務時間帯）'!$C$4:$K$35,9,FALSE))</f>
        <v/>
      </c>
      <c r="AJ42" s="367" t="str">
        <f>IF(AJ41="","",VLOOKUP(AJ41,'シフト記号表（勤務時間帯）'!$C$4:$K$35,9,FALSE))</f>
        <v/>
      </c>
      <c r="AK42" s="367" t="str">
        <f>IF(AK41="","",VLOOKUP(AK41,'シフト記号表（勤務時間帯）'!$C$4:$K$35,9,FALSE))</f>
        <v/>
      </c>
      <c r="AL42" s="367" t="str">
        <f>IF(AL41="","",VLOOKUP(AL41,'シフト記号表（勤務時間帯）'!$C$4:$K$35,9,FALSE))</f>
        <v/>
      </c>
      <c r="AM42" s="380" t="str">
        <f>IF(AM41="","",VLOOKUP(AM41,'シフト記号表（勤務時間帯）'!$C$4:$K$35,9,FALSE))</f>
        <v/>
      </c>
      <c r="AN42" s="357" t="str">
        <f>IF(AN41="","",VLOOKUP(AN41,'シフト記号表（勤務時間帯）'!$C$4:$K$35,9,FALSE))</f>
        <v/>
      </c>
      <c r="AO42" s="367" t="str">
        <f>IF(AO41="","",VLOOKUP(AO41,'シフト記号表（勤務時間帯）'!$C$4:$K$35,9,FALSE))</f>
        <v/>
      </c>
      <c r="AP42" s="367" t="str">
        <f>IF(AP41="","",VLOOKUP(AP41,'シフト記号表（勤務時間帯）'!$C$4:$K$35,9,FALSE))</f>
        <v/>
      </c>
      <c r="AQ42" s="367" t="str">
        <f>IF(AQ41="","",VLOOKUP(AQ41,'シフト記号表（勤務時間帯）'!$C$4:$K$35,9,FALSE))</f>
        <v/>
      </c>
      <c r="AR42" s="367" t="str">
        <f>IF(AR41="","",VLOOKUP(AR41,'シフト記号表（勤務時間帯）'!$C$4:$K$35,9,FALSE))</f>
        <v/>
      </c>
      <c r="AS42" s="367" t="str">
        <f>IF(AS41="","",VLOOKUP(AS41,'シフト記号表（勤務時間帯）'!$C$4:$K$35,9,FALSE))</f>
        <v/>
      </c>
      <c r="AT42" s="380" t="str">
        <f>IF(AT41="","",VLOOKUP(AT41,'シフト記号表（勤務時間帯）'!$C$4:$K$35,9,FALSE))</f>
        <v/>
      </c>
      <c r="AU42" s="357" t="str">
        <f>IF(AU41="","",VLOOKUP(AU41,'シフト記号表（勤務時間帯）'!$C$4:$K$35,9,FALSE))</f>
        <v/>
      </c>
      <c r="AV42" s="367" t="str">
        <f>IF(AV41="","",VLOOKUP(AV41,'シフト記号表（勤務時間帯）'!$C$4:$K$35,9,FALSE))</f>
        <v/>
      </c>
      <c r="AW42" s="380" t="str">
        <f>IF(AW41="","",VLOOKUP(AW41,'シフト記号表（勤務時間帯）'!$C$4:$K$35,9,FALSE))</f>
        <v/>
      </c>
      <c r="AX42" s="410"/>
      <c r="AY42" s="417"/>
      <c r="AZ42" s="420"/>
      <c r="BA42" s="423"/>
      <c r="BB42" s="433"/>
      <c r="BC42" s="442"/>
      <c r="BD42" s="442"/>
      <c r="BE42" s="442"/>
      <c r="BF42" s="442"/>
      <c r="BG42" s="450"/>
    </row>
    <row r="43" spans="2:59" ht="20.25" customHeight="1">
      <c r="B43" s="243">
        <f>B41+1</f>
        <v>14</v>
      </c>
      <c r="C43" s="255"/>
      <c r="D43" s="266"/>
      <c r="E43" s="281"/>
      <c r="F43" s="266"/>
      <c r="G43" s="289"/>
      <c r="H43" s="291"/>
      <c r="I43" s="291"/>
      <c r="J43" s="291"/>
      <c r="K43" s="303"/>
      <c r="L43" s="310"/>
      <c r="M43" s="314"/>
      <c r="N43" s="314"/>
      <c r="O43" s="326"/>
      <c r="P43" s="330" t="s">
        <v>47</v>
      </c>
      <c r="Q43" s="339"/>
      <c r="R43" s="348"/>
      <c r="S43" s="358"/>
      <c r="T43" s="368"/>
      <c r="U43" s="368"/>
      <c r="V43" s="368"/>
      <c r="W43" s="368"/>
      <c r="X43" s="368"/>
      <c r="Y43" s="381"/>
      <c r="Z43" s="358"/>
      <c r="AA43" s="368"/>
      <c r="AB43" s="368"/>
      <c r="AC43" s="368"/>
      <c r="AD43" s="368"/>
      <c r="AE43" s="368"/>
      <c r="AF43" s="381"/>
      <c r="AG43" s="358"/>
      <c r="AH43" s="368"/>
      <c r="AI43" s="368"/>
      <c r="AJ43" s="368"/>
      <c r="AK43" s="368"/>
      <c r="AL43" s="368"/>
      <c r="AM43" s="381"/>
      <c r="AN43" s="358"/>
      <c r="AO43" s="368"/>
      <c r="AP43" s="368"/>
      <c r="AQ43" s="368"/>
      <c r="AR43" s="368"/>
      <c r="AS43" s="368"/>
      <c r="AT43" s="381"/>
      <c r="AU43" s="358"/>
      <c r="AV43" s="368"/>
      <c r="AW43" s="381"/>
      <c r="AX43" s="410">
        <f>IF($BC$3="計画",SUM(S44:AT44),IF($BC$3="実績",SUM(S44:AW44),""))</f>
        <v>0</v>
      </c>
      <c r="AY43" s="417"/>
      <c r="AZ43" s="420">
        <f>IF($BC$3="計画",AX43/4,IF($BC$3="実績",AX43/($AL$10/7),""))</f>
        <v>0</v>
      </c>
      <c r="BA43" s="423"/>
      <c r="BB43" s="430"/>
      <c r="BC43" s="439"/>
      <c r="BD43" s="439"/>
      <c r="BE43" s="439"/>
      <c r="BF43" s="439"/>
      <c r="BG43" s="447"/>
    </row>
    <row r="44" spans="2:59" ht="20.25" customHeight="1">
      <c r="B44" s="244"/>
      <c r="C44" s="254"/>
      <c r="D44" s="266"/>
      <c r="E44" s="283"/>
      <c r="F44" s="287"/>
      <c r="G44" s="290"/>
      <c r="H44" s="291"/>
      <c r="I44" s="291"/>
      <c r="J44" s="291"/>
      <c r="K44" s="303"/>
      <c r="L44" s="309"/>
      <c r="M44" s="313"/>
      <c r="N44" s="313"/>
      <c r="O44" s="325"/>
      <c r="P44" s="331" t="s">
        <v>81</v>
      </c>
      <c r="Q44" s="340"/>
      <c r="R44" s="349"/>
      <c r="S44" s="357" t="str">
        <f>IF(S43="","",VLOOKUP(S43,'シフト記号表（勤務時間帯）'!$C$4:$K$35,9,FALSE))</f>
        <v/>
      </c>
      <c r="T44" s="367" t="str">
        <f>IF(T43="","",VLOOKUP(T43,'シフト記号表（勤務時間帯）'!$C$4:$K$35,9,FALSE))</f>
        <v/>
      </c>
      <c r="U44" s="367" t="str">
        <f>IF(U43="","",VLOOKUP(U43,'シフト記号表（勤務時間帯）'!$C$4:$K$35,9,FALSE))</f>
        <v/>
      </c>
      <c r="V44" s="367" t="str">
        <f>IF(V43="","",VLOOKUP(V43,'シフト記号表（勤務時間帯）'!$C$4:$K$35,9,FALSE))</f>
        <v/>
      </c>
      <c r="W44" s="367" t="str">
        <f>IF(W43="","",VLOOKUP(W43,'シフト記号表（勤務時間帯）'!$C$4:$K$35,9,FALSE))</f>
        <v/>
      </c>
      <c r="X44" s="367" t="str">
        <f>IF(X43="","",VLOOKUP(X43,'シフト記号表（勤務時間帯）'!$C$4:$K$35,9,FALSE))</f>
        <v/>
      </c>
      <c r="Y44" s="380" t="str">
        <f>IF(Y43="","",VLOOKUP(Y43,'シフト記号表（勤務時間帯）'!$C$4:$K$35,9,FALSE))</f>
        <v/>
      </c>
      <c r="Z44" s="357" t="str">
        <f>IF(Z43="","",VLOOKUP(Z43,'シフト記号表（勤務時間帯）'!$C$4:$K$35,9,FALSE))</f>
        <v/>
      </c>
      <c r="AA44" s="367" t="str">
        <f>IF(AA43="","",VLOOKUP(AA43,'シフト記号表（勤務時間帯）'!$C$4:$K$35,9,FALSE))</f>
        <v/>
      </c>
      <c r="AB44" s="367" t="str">
        <f>IF(AB43="","",VLOOKUP(AB43,'シフト記号表（勤務時間帯）'!$C$4:$K$35,9,FALSE))</f>
        <v/>
      </c>
      <c r="AC44" s="367" t="str">
        <f>IF(AC43="","",VLOOKUP(AC43,'シフト記号表（勤務時間帯）'!$C$4:$K$35,9,FALSE))</f>
        <v/>
      </c>
      <c r="AD44" s="367" t="str">
        <f>IF(AD43="","",VLOOKUP(AD43,'シフト記号表（勤務時間帯）'!$C$4:$K$35,9,FALSE))</f>
        <v/>
      </c>
      <c r="AE44" s="367" t="str">
        <f>IF(AE43="","",VLOOKUP(AE43,'シフト記号表（勤務時間帯）'!$C$4:$K$35,9,FALSE))</f>
        <v/>
      </c>
      <c r="AF44" s="380" t="str">
        <f>IF(AF43="","",VLOOKUP(AF43,'シフト記号表（勤務時間帯）'!$C$4:$K$35,9,FALSE))</f>
        <v/>
      </c>
      <c r="AG44" s="357" t="str">
        <f>IF(AG43="","",VLOOKUP(AG43,'シフト記号表（勤務時間帯）'!$C$4:$K$35,9,FALSE))</f>
        <v/>
      </c>
      <c r="AH44" s="367" t="str">
        <f>IF(AH43="","",VLOOKUP(AH43,'シフト記号表（勤務時間帯）'!$C$4:$K$35,9,FALSE))</f>
        <v/>
      </c>
      <c r="AI44" s="367" t="str">
        <f>IF(AI43="","",VLOOKUP(AI43,'シフト記号表（勤務時間帯）'!$C$4:$K$35,9,FALSE))</f>
        <v/>
      </c>
      <c r="AJ44" s="367" t="str">
        <f>IF(AJ43="","",VLOOKUP(AJ43,'シフト記号表（勤務時間帯）'!$C$4:$K$35,9,FALSE))</f>
        <v/>
      </c>
      <c r="AK44" s="367" t="str">
        <f>IF(AK43="","",VLOOKUP(AK43,'シフト記号表（勤務時間帯）'!$C$4:$K$35,9,FALSE))</f>
        <v/>
      </c>
      <c r="AL44" s="367" t="str">
        <f>IF(AL43="","",VLOOKUP(AL43,'シフト記号表（勤務時間帯）'!$C$4:$K$35,9,FALSE))</f>
        <v/>
      </c>
      <c r="AM44" s="380" t="str">
        <f>IF(AM43="","",VLOOKUP(AM43,'シフト記号表（勤務時間帯）'!$C$4:$K$35,9,FALSE))</f>
        <v/>
      </c>
      <c r="AN44" s="357" t="str">
        <f>IF(AN43="","",VLOOKUP(AN43,'シフト記号表（勤務時間帯）'!$C$4:$K$35,9,FALSE))</f>
        <v/>
      </c>
      <c r="AO44" s="367" t="str">
        <f>IF(AO43="","",VLOOKUP(AO43,'シフト記号表（勤務時間帯）'!$C$4:$K$35,9,FALSE))</f>
        <v/>
      </c>
      <c r="AP44" s="367" t="str">
        <f>IF(AP43="","",VLOOKUP(AP43,'シフト記号表（勤務時間帯）'!$C$4:$K$35,9,FALSE))</f>
        <v/>
      </c>
      <c r="AQ44" s="367" t="str">
        <f>IF(AQ43="","",VLOOKUP(AQ43,'シフト記号表（勤務時間帯）'!$C$4:$K$35,9,FALSE))</f>
        <v/>
      </c>
      <c r="AR44" s="367" t="str">
        <f>IF(AR43="","",VLOOKUP(AR43,'シフト記号表（勤務時間帯）'!$C$4:$K$35,9,FALSE))</f>
        <v/>
      </c>
      <c r="AS44" s="367" t="str">
        <f>IF(AS43="","",VLOOKUP(AS43,'シフト記号表（勤務時間帯）'!$C$4:$K$35,9,FALSE))</f>
        <v/>
      </c>
      <c r="AT44" s="380" t="str">
        <f>IF(AT43="","",VLOOKUP(AT43,'シフト記号表（勤務時間帯）'!$C$4:$K$35,9,FALSE))</f>
        <v/>
      </c>
      <c r="AU44" s="357" t="str">
        <f>IF(AU43="","",VLOOKUP(AU43,'シフト記号表（勤務時間帯）'!$C$4:$K$35,9,FALSE))</f>
        <v/>
      </c>
      <c r="AV44" s="367" t="str">
        <f>IF(AV43="","",VLOOKUP(AV43,'シフト記号表（勤務時間帯）'!$C$4:$K$35,9,FALSE))</f>
        <v/>
      </c>
      <c r="AW44" s="380" t="str">
        <f>IF(AW43="","",VLOOKUP(AW43,'シフト記号表（勤務時間帯）'!$C$4:$K$35,9,FALSE))</f>
        <v/>
      </c>
      <c r="AX44" s="410"/>
      <c r="AY44" s="417"/>
      <c r="AZ44" s="420"/>
      <c r="BA44" s="423"/>
      <c r="BB44" s="433"/>
      <c r="BC44" s="442"/>
      <c r="BD44" s="442"/>
      <c r="BE44" s="442"/>
      <c r="BF44" s="442"/>
      <c r="BG44" s="450"/>
    </row>
    <row r="45" spans="2:59" ht="20.25" customHeight="1">
      <c r="B45" s="243">
        <f>B43+1</f>
        <v>15</v>
      </c>
      <c r="C45" s="255"/>
      <c r="D45" s="266"/>
      <c r="E45" s="281"/>
      <c r="F45" s="266"/>
      <c r="G45" s="289"/>
      <c r="H45" s="291"/>
      <c r="I45" s="291"/>
      <c r="J45" s="291"/>
      <c r="K45" s="303"/>
      <c r="L45" s="310"/>
      <c r="M45" s="314"/>
      <c r="N45" s="314"/>
      <c r="O45" s="326"/>
      <c r="P45" s="330" t="s">
        <v>47</v>
      </c>
      <c r="Q45" s="339"/>
      <c r="R45" s="348"/>
      <c r="S45" s="358"/>
      <c r="T45" s="368"/>
      <c r="U45" s="368"/>
      <c r="V45" s="368"/>
      <c r="W45" s="368"/>
      <c r="X45" s="368"/>
      <c r="Y45" s="381"/>
      <c r="Z45" s="358"/>
      <c r="AA45" s="368"/>
      <c r="AB45" s="368"/>
      <c r="AC45" s="368"/>
      <c r="AD45" s="368"/>
      <c r="AE45" s="368"/>
      <c r="AF45" s="381"/>
      <c r="AG45" s="358"/>
      <c r="AH45" s="368"/>
      <c r="AI45" s="368"/>
      <c r="AJ45" s="368"/>
      <c r="AK45" s="368"/>
      <c r="AL45" s="368"/>
      <c r="AM45" s="381"/>
      <c r="AN45" s="358"/>
      <c r="AO45" s="368"/>
      <c r="AP45" s="368"/>
      <c r="AQ45" s="368"/>
      <c r="AR45" s="368"/>
      <c r="AS45" s="368"/>
      <c r="AT45" s="381"/>
      <c r="AU45" s="358"/>
      <c r="AV45" s="368"/>
      <c r="AW45" s="381"/>
      <c r="AX45" s="410">
        <f>IF($BC$3="計画",SUM(S46:AT46),IF($BC$3="実績",SUM(S46:AW46),""))</f>
        <v>0</v>
      </c>
      <c r="AY45" s="417"/>
      <c r="AZ45" s="420">
        <f>IF($BC$3="計画",AX45/4,IF($BC$3="実績",AX45/($AL$10/7),""))</f>
        <v>0</v>
      </c>
      <c r="BA45" s="423"/>
      <c r="BB45" s="430"/>
      <c r="BC45" s="439"/>
      <c r="BD45" s="439"/>
      <c r="BE45" s="439"/>
      <c r="BF45" s="439"/>
      <c r="BG45" s="447"/>
    </row>
    <row r="46" spans="2:59" ht="20.25" customHeight="1">
      <c r="B46" s="244"/>
      <c r="C46" s="254"/>
      <c r="D46" s="266"/>
      <c r="E46" s="283"/>
      <c r="F46" s="287"/>
      <c r="G46" s="290"/>
      <c r="H46" s="291"/>
      <c r="I46" s="291"/>
      <c r="J46" s="291"/>
      <c r="K46" s="303"/>
      <c r="L46" s="309"/>
      <c r="M46" s="313"/>
      <c r="N46" s="313"/>
      <c r="O46" s="325"/>
      <c r="P46" s="331" t="s">
        <v>81</v>
      </c>
      <c r="Q46" s="340"/>
      <c r="R46" s="349"/>
      <c r="S46" s="357" t="str">
        <f>IF(S45="","",VLOOKUP(S45,'シフト記号表（勤務時間帯）'!$C$4:$K$35,9,FALSE))</f>
        <v/>
      </c>
      <c r="T46" s="367" t="str">
        <f>IF(T45="","",VLOOKUP(T45,'シフト記号表（勤務時間帯）'!$C$4:$K$35,9,FALSE))</f>
        <v/>
      </c>
      <c r="U46" s="367" t="str">
        <f>IF(U45="","",VLOOKUP(U45,'シフト記号表（勤務時間帯）'!$C$4:$K$35,9,FALSE))</f>
        <v/>
      </c>
      <c r="V46" s="367" t="str">
        <f>IF(V45="","",VLOOKUP(V45,'シフト記号表（勤務時間帯）'!$C$4:$K$35,9,FALSE))</f>
        <v/>
      </c>
      <c r="W46" s="367" t="str">
        <f>IF(W45="","",VLOOKUP(W45,'シフト記号表（勤務時間帯）'!$C$4:$K$35,9,FALSE))</f>
        <v/>
      </c>
      <c r="X46" s="367" t="str">
        <f>IF(X45="","",VLOOKUP(X45,'シフト記号表（勤務時間帯）'!$C$4:$K$35,9,FALSE))</f>
        <v/>
      </c>
      <c r="Y46" s="380" t="str">
        <f>IF(Y45="","",VLOOKUP(Y45,'シフト記号表（勤務時間帯）'!$C$4:$K$35,9,FALSE))</f>
        <v/>
      </c>
      <c r="Z46" s="357" t="str">
        <f>IF(Z45="","",VLOOKUP(Z45,'シフト記号表（勤務時間帯）'!$C$4:$K$35,9,FALSE))</f>
        <v/>
      </c>
      <c r="AA46" s="367" t="str">
        <f>IF(AA45="","",VLOOKUP(AA45,'シフト記号表（勤務時間帯）'!$C$4:$K$35,9,FALSE))</f>
        <v/>
      </c>
      <c r="AB46" s="367" t="str">
        <f>IF(AB45="","",VLOOKUP(AB45,'シフト記号表（勤務時間帯）'!$C$4:$K$35,9,FALSE))</f>
        <v/>
      </c>
      <c r="AC46" s="367" t="str">
        <f>IF(AC45="","",VLOOKUP(AC45,'シフト記号表（勤務時間帯）'!$C$4:$K$35,9,FALSE))</f>
        <v/>
      </c>
      <c r="AD46" s="367" t="str">
        <f>IF(AD45="","",VLOOKUP(AD45,'シフト記号表（勤務時間帯）'!$C$4:$K$35,9,FALSE))</f>
        <v/>
      </c>
      <c r="AE46" s="367" t="str">
        <f>IF(AE45="","",VLOOKUP(AE45,'シフト記号表（勤務時間帯）'!$C$4:$K$35,9,FALSE))</f>
        <v/>
      </c>
      <c r="AF46" s="380" t="str">
        <f>IF(AF45="","",VLOOKUP(AF45,'シフト記号表（勤務時間帯）'!$C$4:$K$35,9,FALSE))</f>
        <v/>
      </c>
      <c r="AG46" s="357" t="str">
        <f>IF(AG45="","",VLOOKUP(AG45,'シフト記号表（勤務時間帯）'!$C$4:$K$35,9,FALSE))</f>
        <v/>
      </c>
      <c r="AH46" s="367" t="str">
        <f>IF(AH45="","",VLOOKUP(AH45,'シフト記号表（勤務時間帯）'!$C$4:$K$35,9,FALSE))</f>
        <v/>
      </c>
      <c r="AI46" s="367" t="str">
        <f>IF(AI45="","",VLOOKUP(AI45,'シフト記号表（勤務時間帯）'!$C$4:$K$35,9,FALSE))</f>
        <v/>
      </c>
      <c r="AJ46" s="367" t="str">
        <f>IF(AJ45="","",VLOOKUP(AJ45,'シフト記号表（勤務時間帯）'!$C$4:$K$35,9,FALSE))</f>
        <v/>
      </c>
      <c r="AK46" s="367" t="str">
        <f>IF(AK45="","",VLOOKUP(AK45,'シフト記号表（勤務時間帯）'!$C$4:$K$35,9,FALSE))</f>
        <v/>
      </c>
      <c r="AL46" s="367" t="str">
        <f>IF(AL45="","",VLOOKUP(AL45,'シフト記号表（勤務時間帯）'!$C$4:$K$35,9,FALSE))</f>
        <v/>
      </c>
      <c r="AM46" s="380" t="str">
        <f>IF(AM45="","",VLOOKUP(AM45,'シフト記号表（勤務時間帯）'!$C$4:$K$35,9,FALSE))</f>
        <v/>
      </c>
      <c r="AN46" s="357" t="str">
        <f>IF(AN45="","",VLOOKUP(AN45,'シフト記号表（勤務時間帯）'!$C$4:$K$35,9,FALSE))</f>
        <v/>
      </c>
      <c r="AO46" s="367" t="str">
        <f>IF(AO45="","",VLOOKUP(AO45,'シフト記号表（勤務時間帯）'!$C$4:$K$35,9,FALSE))</f>
        <v/>
      </c>
      <c r="AP46" s="367" t="str">
        <f>IF(AP45="","",VLOOKUP(AP45,'シフト記号表（勤務時間帯）'!$C$4:$K$35,9,FALSE))</f>
        <v/>
      </c>
      <c r="AQ46" s="367" t="str">
        <f>IF(AQ45="","",VLOOKUP(AQ45,'シフト記号表（勤務時間帯）'!$C$4:$K$35,9,FALSE))</f>
        <v/>
      </c>
      <c r="AR46" s="367" t="str">
        <f>IF(AR45="","",VLOOKUP(AR45,'シフト記号表（勤務時間帯）'!$C$4:$K$35,9,FALSE))</f>
        <v/>
      </c>
      <c r="AS46" s="367" t="str">
        <f>IF(AS45="","",VLOOKUP(AS45,'シフト記号表（勤務時間帯）'!$C$4:$K$35,9,FALSE))</f>
        <v/>
      </c>
      <c r="AT46" s="380" t="str">
        <f>IF(AT45="","",VLOOKUP(AT45,'シフト記号表（勤務時間帯）'!$C$4:$K$35,9,FALSE))</f>
        <v/>
      </c>
      <c r="AU46" s="357" t="str">
        <f>IF(AU45="","",VLOOKUP(AU45,'シフト記号表（勤務時間帯）'!$C$4:$K$35,9,FALSE))</f>
        <v/>
      </c>
      <c r="AV46" s="367" t="str">
        <f>IF(AV45="","",VLOOKUP(AV45,'シフト記号表（勤務時間帯）'!$C$4:$K$35,9,FALSE))</f>
        <v/>
      </c>
      <c r="AW46" s="380" t="str">
        <f>IF(AW45="","",VLOOKUP(AW45,'シフト記号表（勤務時間帯）'!$C$4:$K$35,9,FALSE))</f>
        <v/>
      </c>
      <c r="AX46" s="410"/>
      <c r="AY46" s="417"/>
      <c r="AZ46" s="420"/>
      <c r="BA46" s="423"/>
      <c r="BB46" s="433"/>
      <c r="BC46" s="442"/>
      <c r="BD46" s="442"/>
      <c r="BE46" s="442"/>
      <c r="BF46" s="442"/>
      <c r="BG46" s="450"/>
    </row>
    <row r="47" spans="2:59" ht="20.25" hidden="1" customHeight="1">
      <c r="B47" s="243">
        <f>B45+1</f>
        <v>16</v>
      </c>
      <c r="C47" s="255"/>
      <c r="D47" s="266"/>
      <c r="E47" s="281"/>
      <c r="F47" s="266"/>
      <c r="G47" s="289"/>
      <c r="H47" s="291"/>
      <c r="I47" s="291"/>
      <c r="J47" s="291"/>
      <c r="K47" s="303"/>
      <c r="L47" s="310"/>
      <c r="M47" s="314"/>
      <c r="N47" s="314"/>
      <c r="O47" s="326"/>
      <c r="P47" s="330" t="s">
        <v>47</v>
      </c>
      <c r="Q47" s="339"/>
      <c r="R47" s="348"/>
      <c r="S47" s="358"/>
      <c r="T47" s="368"/>
      <c r="U47" s="368"/>
      <c r="V47" s="368"/>
      <c r="W47" s="368"/>
      <c r="X47" s="368"/>
      <c r="Y47" s="381"/>
      <c r="Z47" s="358"/>
      <c r="AA47" s="368"/>
      <c r="AB47" s="368"/>
      <c r="AC47" s="368"/>
      <c r="AD47" s="368"/>
      <c r="AE47" s="368"/>
      <c r="AF47" s="381"/>
      <c r="AG47" s="358"/>
      <c r="AH47" s="368"/>
      <c r="AI47" s="368"/>
      <c r="AJ47" s="368"/>
      <c r="AK47" s="368"/>
      <c r="AL47" s="368"/>
      <c r="AM47" s="381"/>
      <c r="AN47" s="358"/>
      <c r="AO47" s="368"/>
      <c r="AP47" s="368"/>
      <c r="AQ47" s="368"/>
      <c r="AR47" s="368"/>
      <c r="AS47" s="368"/>
      <c r="AT47" s="381"/>
      <c r="AU47" s="358"/>
      <c r="AV47" s="368"/>
      <c r="AW47" s="381"/>
      <c r="AX47" s="410">
        <f>IF($BC$3="計画",SUM(S48:AT48),IF($BC$3="実績",SUM(S48:AW48),""))</f>
        <v>0</v>
      </c>
      <c r="AY47" s="417"/>
      <c r="AZ47" s="420">
        <f>IF($BC$3="計画",AX47/4,IF($BC$3="実績",AX47/($AL$10/7),""))</f>
        <v>0</v>
      </c>
      <c r="BA47" s="423"/>
      <c r="BB47" s="430"/>
      <c r="BC47" s="439"/>
      <c r="BD47" s="439"/>
      <c r="BE47" s="439"/>
      <c r="BF47" s="439"/>
      <c r="BG47" s="447"/>
    </row>
    <row r="48" spans="2:59" ht="20.25" hidden="1" customHeight="1">
      <c r="B48" s="244"/>
      <c r="C48" s="254"/>
      <c r="D48" s="266"/>
      <c r="E48" s="283"/>
      <c r="F48" s="287"/>
      <c r="G48" s="290"/>
      <c r="H48" s="291"/>
      <c r="I48" s="291"/>
      <c r="J48" s="291"/>
      <c r="K48" s="303"/>
      <c r="L48" s="309"/>
      <c r="M48" s="313"/>
      <c r="N48" s="313"/>
      <c r="O48" s="325"/>
      <c r="P48" s="331" t="s">
        <v>81</v>
      </c>
      <c r="Q48" s="340"/>
      <c r="R48" s="349"/>
      <c r="S48" s="357" t="str">
        <f>IF(S47="","",VLOOKUP(S47,'シフト記号表（勤務時間帯）'!$C$4:$K$35,9,FALSE))</f>
        <v/>
      </c>
      <c r="T48" s="367" t="str">
        <f>IF(T47="","",VLOOKUP(T47,'シフト記号表（勤務時間帯）'!$C$4:$K$35,9,FALSE))</f>
        <v/>
      </c>
      <c r="U48" s="367" t="str">
        <f>IF(U47="","",VLOOKUP(U47,'シフト記号表（勤務時間帯）'!$C$4:$K$35,9,FALSE))</f>
        <v/>
      </c>
      <c r="V48" s="367" t="str">
        <f>IF(V47="","",VLOOKUP(V47,'シフト記号表（勤務時間帯）'!$C$4:$K$35,9,FALSE))</f>
        <v/>
      </c>
      <c r="W48" s="367" t="str">
        <f>IF(W47="","",VLOOKUP(W47,'シフト記号表（勤務時間帯）'!$C$4:$K$35,9,FALSE))</f>
        <v/>
      </c>
      <c r="X48" s="367" t="str">
        <f>IF(X47="","",VLOOKUP(X47,'シフト記号表（勤務時間帯）'!$C$4:$K$35,9,FALSE))</f>
        <v/>
      </c>
      <c r="Y48" s="380" t="str">
        <f>IF(Y47="","",VLOOKUP(Y47,'シフト記号表（勤務時間帯）'!$C$4:$K$35,9,FALSE))</f>
        <v/>
      </c>
      <c r="Z48" s="357" t="str">
        <f>IF(Z47="","",VLOOKUP(Z47,'シフト記号表（勤務時間帯）'!$C$4:$K$35,9,FALSE))</f>
        <v/>
      </c>
      <c r="AA48" s="367" t="str">
        <f>IF(AA47="","",VLOOKUP(AA47,'シフト記号表（勤務時間帯）'!$C$4:$K$35,9,FALSE))</f>
        <v/>
      </c>
      <c r="AB48" s="367" t="str">
        <f>IF(AB47="","",VLOOKUP(AB47,'シフト記号表（勤務時間帯）'!$C$4:$K$35,9,FALSE))</f>
        <v/>
      </c>
      <c r="AC48" s="367" t="str">
        <f>IF(AC47="","",VLOOKUP(AC47,'シフト記号表（勤務時間帯）'!$C$4:$K$35,9,FALSE))</f>
        <v/>
      </c>
      <c r="AD48" s="367" t="str">
        <f>IF(AD47="","",VLOOKUP(AD47,'シフト記号表（勤務時間帯）'!$C$4:$K$35,9,FALSE))</f>
        <v/>
      </c>
      <c r="AE48" s="367" t="str">
        <f>IF(AE47="","",VLOOKUP(AE47,'シフト記号表（勤務時間帯）'!$C$4:$K$35,9,FALSE))</f>
        <v/>
      </c>
      <c r="AF48" s="380" t="str">
        <f>IF(AF47="","",VLOOKUP(AF47,'シフト記号表（勤務時間帯）'!$C$4:$K$35,9,FALSE))</f>
        <v/>
      </c>
      <c r="AG48" s="357" t="str">
        <f>IF(AG47="","",VLOOKUP(AG47,'シフト記号表（勤務時間帯）'!$C$4:$K$35,9,FALSE))</f>
        <v/>
      </c>
      <c r="AH48" s="367" t="str">
        <f>IF(AH47="","",VLOOKUP(AH47,'シフト記号表（勤務時間帯）'!$C$4:$K$35,9,FALSE))</f>
        <v/>
      </c>
      <c r="AI48" s="367" t="str">
        <f>IF(AI47="","",VLOOKUP(AI47,'シフト記号表（勤務時間帯）'!$C$4:$K$35,9,FALSE))</f>
        <v/>
      </c>
      <c r="AJ48" s="367" t="str">
        <f>IF(AJ47="","",VLOOKUP(AJ47,'シフト記号表（勤務時間帯）'!$C$4:$K$35,9,FALSE))</f>
        <v/>
      </c>
      <c r="AK48" s="367" t="str">
        <f>IF(AK47="","",VLOOKUP(AK47,'シフト記号表（勤務時間帯）'!$C$4:$K$35,9,FALSE))</f>
        <v/>
      </c>
      <c r="AL48" s="367" t="str">
        <f>IF(AL47="","",VLOOKUP(AL47,'シフト記号表（勤務時間帯）'!$C$4:$K$35,9,FALSE))</f>
        <v/>
      </c>
      <c r="AM48" s="380" t="str">
        <f>IF(AM47="","",VLOOKUP(AM47,'シフト記号表（勤務時間帯）'!$C$4:$K$35,9,FALSE))</f>
        <v/>
      </c>
      <c r="AN48" s="357" t="str">
        <f>IF(AN47="","",VLOOKUP(AN47,'シフト記号表（勤務時間帯）'!$C$4:$K$35,9,FALSE))</f>
        <v/>
      </c>
      <c r="AO48" s="367" t="str">
        <f>IF(AO47="","",VLOOKUP(AO47,'シフト記号表（勤務時間帯）'!$C$4:$K$35,9,FALSE))</f>
        <v/>
      </c>
      <c r="AP48" s="367" t="str">
        <f>IF(AP47="","",VLOOKUP(AP47,'シフト記号表（勤務時間帯）'!$C$4:$K$35,9,FALSE))</f>
        <v/>
      </c>
      <c r="AQ48" s="367" t="str">
        <f>IF(AQ47="","",VLOOKUP(AQ47,'シフト記号表（勤務時間帯）'!$C$4:$K$35,9,FALSE))</f>
        <v/>
      </c>
      <c r="AR48" s="367" t="str">
        <f>IF(AR47="","",VLOOKUP(AR47,'シフト記号表（勤務時間帯）'!$C$4:$K$35,9,FALSE))</f>
        <v/>
      </c>
      <c r="AS48" s="367" t="str">
        <f>IF(AS47="","",VLOOKUP(AS47,'シフト記号表（勤務時間帯）'!$C$4:$K$35,9,FALSE))</f>
        <v/>
      </c>
      <c r="AT48" s="380" t="str">
        <f>IF(AT47="","",VLOOKUP(AT47,'シフト記号表（勤務時間帯）'!$C$4:$K$35,9,FALSE))</f>
        <v/>
      </c>
      <c r="AU48" s="357" t="str">
        <f>IF(AU47="","",VLOOKUP(AU47,'シフト記号表（勤務時間帯）'!$C$4:$K$35,9,FALSE))</f>
        <v/>
      </c>
      <c r="AV48" s="367" t="str">
        <f>IF(AV47="","",VLOOKUP(AV47,'シフト記号表（勤務時間帯）'!$C$4:$K$35,9,FALSE))</f>
        <v/>
      </c>
      <c r="AW48" s="380" t="str">
        <f>IF(AW47="","",VLOOKUP(AW47,'シフト記号表（勤務時間帯）'!$C$4:$K$35,9,FALSE))</f>
        <v/>
      </c>
      <c r="AX48" s="410"/>
      <c r="AY48" s="417"/>
      <c r="AZ48" s="420"/>
      <c r="BA48" s="423"/>
      <c r="BB48" s="433"/>
      <c r="BC48" s="442"/>
      <c r="BD48" s="442"/>
      <c r="BE48" s="442"/>
      <c r="BF48" s="442"/>
      <c r="BG48" s="450"/>
    </row>
    <row r="49" spans="1:60" ht="20.25" hidden="1" customHeight="1">
      <c r="B49" s="243">
        <f>B47+1</f>
        <v>17</v>
      </c>
      <c r="C49" s="255"/>
      <c r="D49" s="266"/>
      <c r="E49" s="281"/>
      <c r="F49" s="266"/>
      <c r="G49" s="289"/>
      <c r="H49" s="291"/>
      <c r="I49" s="291"/>
      <c r="J49" s="291"/>
      <c r="K49" s="303"/>
      <c r="L49" s="310"/>
      <c r="M49" s="314"/>
      <c r="N49" s="314"/>
      <c r="O49" s="326"/>
      <c r="P49" s="330" t="s">
        <v>47</v>
      </c>
      <c r="Q49" s="339"/>
      <c r="R49" s="348"/>
      <c r="S49" s="358"/>
      <c r="T49" s="368"/>
      <c r="U49" s="368"/>
      <c r="V49" s="368"/>
      <c r="W49" s="368"/>
      <c r="X49" s="368"/>
      <c r="Y49" s="381"/>
      <c r="Z49" s="358"/>
      <c r="AA49" s="368"/>
      <c r="AB49" s="368"/>
      <c r="AC49" s="368"/>
      <c r="AD49" s="368"/>
      <c r="AE49" s="368"/>
      <c r="AF49" s="381"/>
      <c r="AG49" s="358"/>
      <c r="AH49" s="368"/>
      <c r="AI49" s="368"/>
      <c r="AJ49" s="368"/>
      <c r="AK49" s="368"/>
      <c r="AL49" s="368"/>
      <c r="AM49" s="381"/>
      <c r="AN49" s="358"/>
      <c r="AO49" s="368"/>
      <c r="AP49" s="368"/>
      <c r="AQ49" s="368"/>
      <c r="AR49" s="368"/>
      <c r="AS49" s="368"/>
      <c r="AT49" s="381"/>
      <c r="AU49" s="358"/>
      <c r="AV49" s="368"/>
      <c r="AW49" s="381"/>
      <c r="AX49" s="410">
        <f>IF($BC$3="計画",SUM(S50:AT50),IF($BC$3="実績",SUM(S50:AW50),""))</f>
        <v>0</v>
      </c>
      <c r="AY49" s="417"/>
      <c r="AZ49" s="420">
        <f>IF($BC$3="計画",AX49/4,IF($BC$3="実績",AX49/($AL$10/7),""))</f>
        <v>0</v>
      </c>
      <c r="BA49" s="423"/>
      <c r="BB49" s="430"/>
      <c r="BC49" s="439"/>
      <c r="BD49" s="439"/>
      <c r="BE49" s="439"/>
      <c r="BF49" s="439"/>
      <c r="BG49" s="447"/>
    </row>
    <row r="50" spans="1:60" ht="20.25" hidden="1" customHeight="1">
      <c r="B50" s="244"/>
      <c r="C50" s="254"/>
      <c r="D50" s="266"/>
      <c r="E50" s="283"/>
      <c r="F50" s="287"/>
      <c r="G50" s="290"/>
      <c r="H50" s="291"/>
      <c r="I50" s="291"/>
      <c r="J50" s="291"/>
      <c r="K50" s="303"/>
      <c r="L50" s="309"/>
      <c r="M50" s="313"/>
      <c r="N50" s="313"/>
      <c r="O50" s="325"/>
      <c r="P50" s="331" t="s">
        <v>81</v>
      </c>
      <c r="Q50" s="340"/>
      <c r="R50" s="349"/>
      <c r="S50" s="357" t="str">
        <f>IF(S49="","",VLOOKUP(S49,'シフト記号表（勤務時間帯）'!$C$4:$K$35,9,FALSE))</f>
        <v/>
      </c>
      <c r="T50" s="367" t="str">
        <f>IF(T49="","",VLOOKUP(T49,'シフト記号表（勤務時間帯）'!$C$4:$K$35,9,FALSE))</f>
        <v/>
      </c>
      <c r="U50" s="367" t="str">
        <f>IF(U49="","",VLOOKUP(U49,'シフト記号表（勤務時間帯）'!$C$4:$K$35,9,FALSE))</f>
        <v/>
      </c>
      <c r="V50" s="367" t="str">
        <f>IF(V49="","",VLOOKUP(V49,'シフト記号表（勤務時間帯）'!$C$4:$K$35,9,FALSE))</f>
        <v/>
      </c>
      <c r="W50" s="367" t="str">
        <f>IF(W49="","",VLOOKUP(W49,'シフト記号表（勤務時間帯）'!$C$4:$K$35,9,FALSE))</f>
        <v/>
      </c>
      <c r="X50" s="367" t="str">
        <f>IF(X49="","",VLOOKUP(X49,'シフト記号表（勤務時間帯）'!$C$4:$K$35,9,FALSE))</f>
        <v/>
      </c>
      <c r="Y50" s="380" t="str">
        <f>IF(Y49="","",VLOOKUP(Y49,'シフト記号表（勤務時間帯）'!$C$4:$K$35,9,FALSE))</f>
        <v/>
      </c>
      <c r="Z50" s="357" t="str">
        <f>IF(Z49="","",VLOOKUP(Z49,'シフト記号表（勤務時間帯）'!$C$4:$K$35,9,FALSE))</f>
        <v/>
      </c>
      <c r="AA50" s="367" t="str">
        <f>IF(AA49="","",VLOOKUP(AA49,'シフト記号表（勤務時間帯）'!$C$4:$K$35,9,FALSE))</f>
        <v/>
      </c>
      <c r="AB50" s="367" t="str">
        <f>IF(AB49="","",VLOOKUP(AB49,'シフト記号表（勤務時間帯）'!$C$4:$K$35,9,FALSE))</f>
        <v/>
      </c>
      <c r="AC50" s="367" t="str">
        <f>IF(AC49="","",VLOOKUP(AC49,'シフト記号表（勤務時間帯）'!$C$4:$K$35,9,FALSE))</f>
        <v/>
      </c>
      <c r="AD50" s="367" t="str">
        <f>IF(AD49="","",VLOOKUP(AD49,'シフト記号表（勤務時間帯）'!$C$4:$K$35,9,FALSE))</f>
        <v/>
      </c>
      <c r="AE50" s="367" t="str">
        <f>IF(AE49="","",VLOOKUP(AE49,'シフト記号表（勤務時間帯）'!$C$4:$K$35,9,FALSE))</f>
        <v/>
      </c>
      <c r="AF50" s="380" t="str">
        <f>IF(AF49="","",VLOOKUP(AF49,'シフト記号表（勤務時間帯）'!$C$4:$K$35,9,FALSE))</f>
        <v/>
      </c>
      <c r="AG50" s="357" t="str">
        <f>IF(AG49="","",VLOOKUP(AG49,'シフト記号表（勤務時間帯）'!$C$4:$K$35,9,FALSE))</f>
        <v/>
      </c>
      <c r="AH50" s="367" t="str">
        <f>IF(AH49="","",VLOOKUP(AH49,'シフト記号表（勤務時間帯）'!$C$4:$K$35,9,FALSE))</f>
        <v/>
      </c>
      <c r="AI50" s="367" t="str">
        <f>IF(AI49="","",VLOOKUP(AI49,'シフト記号表（勤務時間帯）'!$C$4:$K$35,9,FALSE))</f>
        <v/>
      </c>
      <c r="AJ50" s="367" t="str">
        <f>IF(AJ49="","",VLOOKUP(AJ49,'シフト記号表（勤務時間帯）'!$C$4:$K$35,9,FALSE))</f>
        <v/>
      </c>
      <c r="AK50" s="367" t="str">
        <f>IF(AK49="","",VLOOKUP(AK49,'シフト記号表（勤務時間帯）'!$C$4:$K$35,9,FALSE))</f>
        <v/>
      </c>
      <c r="AL50" s="367" t="str">
        <f>IF(AL49="","",VLOOKUP(AL49,'シフト記号表（勤務時間帯）'!$C$4:$K$35,9,FALSE))</f>
        <v/>
      </c>
      <c r="AM50" s="380" t="str">
        <f>IF(AM49="","",VLOOKUP(AM49,'シフト記号表（勤務時間帯）'!$C$4:$K$35,9,FALSE))</f>
        <v/>
      </c>
      <c r="AN50" s="357" t="str">
        <f>IF(AN49="","",VLOOKUP(AN49,'シフト記号表（勤務時間帯）'!$C$4:$K$35,9,FALSE))</f>
        <v/>
      </c>
      <c r="AO50" s="367" t="str">
        <f>IF(AO49="","",VLOOKUP(AO49,'シフト記号表（勤務時間帯）'!$C$4:$K$35,9,FALSE))</f>
        <v/>
      </c>
      <c r="AP50" s="367" t="str">
        <f>IF(AP49="","",VLOOKUP(AP49,'シフト記号表（勤務時間帯）'!$C$4:$K$35,9,FALSE))</f>
        <v/>
      </c>
      <c r="AQ50" s="367" t="str">
        <f>IF(AQ49="","",VLOOKUP(AQ49,'シフト記号表（勤務時間帯）'!$C$4:$K$35,9,FALSE))</f>
        <v/>
      </c>
      <c r="AR50" s="367" t="str">
        <f>IF(AR49="","",VLOOKUP(AR49,'シフト記号表（勤務時間帯）'!$C$4:$K$35,9,FALSE))</f>
        <v/>
      </c>
      <c r="AS50" s="367" t="str">
        <f>IF(AS49="","",VLOOKUP(AS49,'シフト記号表（勤務時間帯）'!$C$4:$K$35,9,FALSE))</f>
        <v/>
      </c>
      <c r="AT50" s="380" t="str">
        <f>IF(AT49="","",VLOOKUP(AT49,'シフト記号表（勤務時間帯）'!$C$4:$K$35,9,FALSE))</f>
        <v/>
      </c>
      <c r="AU50" s="357" t="str">
        <f>IF(AU49="","",VLOOKUP(AU49,'シフト記号表（勤務時間帯）'!$C$4:$K$35,9,FALSE))</f>
        <v/>
      </c>
      <c r="AV50" s="367" t="str">
        <f>IF(AV49="","",VLOOKUP(AV49,'シフト記号表（勤務時間帯）'!$C$4:$K$35,9,FALSE))</f>
        <v/>
      </c>
      <c r="AW50" s="380" t="str">
        <f>IF(AW49="","",VLOOKUP(AW49,'シフト記号表（勤務時間帯）'!$C$4:$K$35,9,FALSE))</f>
        <v/>
      </c>
      <c r="AX50" s="410"/>
      <c r="AY50" s="417"/>
      <c r="AZ50" s="420"/>
      <c r="BA50" s="423"/>
      <c r="BB50" s="433"/>
      <c r="BC50" s="442"/>
      <c r="BD50" s="442"/>
      <c r="BE50" s="442"/>
      <c r="BF50" s="442"/>
      <c r="BG50" s="450"/>
    </row>
    <row r="51" spans="1:60" ht="20.25" hidden="1" customHeight="1">
      <c r="B51" s="243">
        <f>B49+1</f>
        <v>18</v>
      </c>
      <c r="C51" s="255"/>
      <c r="D51" s="266"/>
      <c r="E51" s="281"/>
      <c r="F51" s="266"/>
      <c r="G51" s="289"/>
      <c r="H51" s="291"/>
      <c r="I51" s="291"/>
      <c r="J51" s="291"/>
      <c r="K51" s="303"/>
      <c r="L51" s="310"/>
      <c r="M51" s="314"/>
      <c r="N51" s="314"/>
      <c r="O51" s="326"/>
      <c r="P51" s="330" t="s">
        <v>47</v>
      </c>
      <c r="Q51" s="339"/>
      <c r="R51" s="348"/>
      <c r="S51" s="358"/>
      <c r="T51" s="368"/>
      <c r="U51" s="368"/>
      <c r="V51" s="368"/>
      <c r="W51" s="368"/>
      <c r="X51" s="368"/>
      <c r="Y51" s="381"/>
      <c r="Z51" s="358"/>
      <c r="AA51" s="368"/>
      <c r="AB51" s="368"/>
      <c r="AC51" s="368"/>
      <c r="AD51" s="368"/>
      <c r="AE51" s="368"/>
      <c r="AF51" s="381"/>
      <c r="AG51" s="358"/>
      <c r="AH51" s="368"/>
      <c r="AI51" s="368"/>
      <c r="AJ51" s="368"/>
      <c r="AK51" s="368"/>
      <c r="AL51" s="368"/>
      <c r="AM51" s="381"/>
      <c r="AN51" s="358"/>
      <c r="AO51" s="368"/>
      <c r="AP51" s="368"/>
      <c r="AQ51" s="368"/>
      <c r="AR51" s="368"/>
      <c r="AS51" s="368"/>
      <c r="AT51" s="381"/>
      <c r="AU51" s="358"/>
      <c r="AV51" s="368"/>
      <c r="AW51" s="381"/>
      <c r="AX51" s="410">
        <f>IF($BC$3="計画",SUM(S52:AT52),IF($BC$3="実績",SUM(S52:AW52),""))</f>
        <v>0</v>
      </c>
      <c r="AY51" s="417"/>
      <c r="AZ51" s="420">
        <f>IF($BC$3="計画",AX51/4,IF($BC$3="実績",AX51/($AL$10/7),""))</f>
        <v>0</v>
      </c>
      <c r="BA51" s="423"/>
      <c r="BB51" s="430"/>
      <c r="BC51" s="439"/>
      <c r="BD51" s="439"/>
      <c r="BE51" s="439"/>
      <c r="BF51" s="439"/>
      <c r="BG51" s="447"/>
    </row>
    <row r="52" spans="1:60" ht="20.25" hidden="1" customHeight="1">
      <c r="B52" s="243"/>
      <c r="C52" s="256"/>
      <c r="D52" s="267"/>
      <c r="E52" s="282"/>
      <c r="F52" s="266"/>
      <c r="G52" s="290"/>
      <c r="H52" s="291"/>
      <c r="I52" s="291"/>
      <c r="J52" s="291"/>
      <c r="K52" s="303"/>
      <c r="L52" s="310"/>
      <c r="M52" s="314"/>
      <c r="N52" s="314"/>
      <c r="O52" s="326"/>
      <c r="P52" s="329" t="s">
        <v>81</v>
      </c>
      <c r="Q52" s="338"/>
      <c r="R52" s="347"/>
      <c r="S52" s="357" t="str">
        <f>IF(S51="","",VLOOKUP(S51,'シフト記号表（勤務時間帯）'!$C$4:$K$35,9,FALSE))</f>
        <v/>
      </c>
      <c r="T52" s="367" t="str">
        <f>IF(T51="","",VLOOKUP(T51,'シフト記号表（勤務時間帯）'!$C$4:$K$35,9,FALSE))</f>
        <v/>
      </c>
      <c r="U52" s="367" t="str">
        <f>IF(U51="","",VLOOKUP(U51,'シフト記号表（勤務時間帯）'!$C$4:$K$35,9,FALSE))</f>
        <v/>
      </c>
      <c r="V52" s="367" t="str">
        <f>IF(V51="","",VLOOKUP(V51,'シフト記号表（勤務時間帯）'!$C$4:$K$35,9,FALSE))</f>
        <v/>
      </c>
      <c r="W52" s="367" t="str">
        <f>IF(W51="","",VLOOKUP(W51,'シフト記号表（勤務時間帯）'!$C$4:$K$35,9,FALSE))</f>
        <v/>
      </c>
      <c r="X52" s="367" t="str">
        <f>IF(X51="","",VLOOKUP(X51,'シフト記号表（勤務時間帯）'!$C$4:$K$35,9,FALSE))</f>
        <v/>
      </c>
      <c r="Y52" s="380" t="str">
        <f>IF(Y51="","",VLOOKUP(Y51,'シフト記号表（勤務時間帯）'!$C$4:$K$35,9,FALSE))</f>
        <v/>
      </c>
      <c r="Z52" s="357" t="str">
        <f>IF(Z51="","",VLOOKUP(Z51,'シフト記号表（勤務時間帯）'!$C$4:$K$35,9,FALSE))</f>
        <v/>
      </c>
      <c r="AA52" s="367" t="str">
        <f>IF(AA51="","",VLOOKUP(AA51,'シフト記号表（勤務時間帯）'!$C$4:$K$35,9,FALSE))</f>
        <v/>
      </c>
      <c r="AB52" s="367" t="str">
        <f>IF(AB51="","",VLOOKUP(AB51,'シフト記号表（勤務時間帯）'!$C$4:$K$35,9,FALSE))</f>
        <v/>
      </c>
      <c r="AC52" s="367" t="str">
        <f>IF(AC51="","",VLOOKUP(AC51,'シフト記号表（勤務時間帯）'!$C$4:$K$35,9,FALSE))</f>
        <v/>
      </c>
      <c r="AD52" s="367" t="str">
        <f>IF(AD51="","",VLOOKUP(AD51,'シフト記号表（勤務時間帯）'!$C$4:$K$35,9,FALSE))</f>
        <v/>
      </c>
      <c r="AE52" s="367" t="str">
        <f>IF(AE51="","",VLOOKUP(AE51,'シフト記号表（勤務時間帯）'!$C$4:$K$35,9,FALSE))</f>
        <v/>
      </c>
      <c r="AF52" s="380" t="str">
        <f>IF(AF51="","",VLOOKUP(AF51,'シフト記号表（勤務時間帯）'!$C$4:$K$35,9,FALSE))</f>
        <v/>
      </c>
      <c r="AG52" s="357" t="str">
        <f>IF(AG51="","",VLOOKUP(AG51,'シフト記号表（勤務時間帯）'!$C$4:$K$35,9,FALSE))</f>
        <v/>
      </c>
      <c r="AH52" s="367" t="str">
        <f>IF(AH51="","",VLOOKUP(AH51,'シフト記号表（勤務時間帯）'!$C$4:$K$35,9,FALSE))</f>
        <v/>
      </c>
      <c r="AI52" s="367" t="str">
        <f>IF(AI51="","",VLOOKUP(AI51,'シフト記号表（勤務時間帯）'!$C$4:$K$35,9,FALSE))</f>
        <v/>
      </c>
      <c r="AJ52" s="367" t="str">
        <f>IF(AJ51="","",VLOOKUP(AJ51,'シフト記号表（勤務時間帯）'!$C$4:$K$35,9,FALSE))</f>
        <v/>
      </c>
      <c r="AK52" s="367" t="str">
        <f>IF(AK51="","",VLOOKUP(AK51,'シフト記号表（勤務時間帯）'!$C$4:$K$35,9,FALSE))</f>
        <v/>
      </c>
      <c r="AL52" s="367" t="str">
        <f>IF(AL51="","",VLOOKUP(AL51,'シフト記号表（勤務時間帯）'!$C$4:$K$35,9,FALSE))</f>
        <v/>
      </c>
      <c r="AM52" s="380" t="str">
        <f>IF(AM51="","",VLOOKUP(AM51,'シフト記号表（勤務時間帯）'!$C$4:$K$35,9,FALSE))</f>
        <v/>
      </c>
      <c r="AN52" s="357" t="str">
        <f>IF(AN51="","",VLOOKUP(AN51,'シフト記号表（勤務時間帯）'!$C$4:$K$35,9,FALSE))</f>
        <v/>
      </c>
      <c r="AO52" s="367" t="str">
        <f>IF(AO51="","",VLOOKUP(AO51,'シフト記号表（勤務時間帯）'!$C$4:$K$35,9,FALSE))</f>
        <v/>
      </c>
      <c r="AP52" s="367" t="str">
        <f>IF(AP51="","",VLOOKUP(AP51,'シフト記号表（勤務時間帯）'!$C$4:$K$35,9,FALSE))</f>
        <v/>
      </c>
      <c r="AQ52" s="367" t="str">
        <f>IF(AQ51="","",VLOOKUP(AQ51,'シフト記号表（勤務時間帯）'!$C$4:$K$35,9,FALSE))</f>
        <v/>
      </c>
      <c r="AR52" s="367" t="str">
        <f>IF(AR51="","",VLOOKUP(AR51,'シフト記号表（勤務時間帯）'!$C$4:$K$35,9,FALSE))</f>
        <v/>
      </c>
      <c r="AS52" s="367" t="str">
        <f>IF(AS51="","",VLOOKUP(AS51,'シフト記号表（勤務時間帯）'!$C$4:$K$35,9,FALSE))</f>
        <v/>
      </c>
      <c r="AT52" s="380" t="str">
        <f>IF(AT51="","",VLOOKUP(AT51,'シフト記号表（勤務時間帯）'!$C$4:$K$35,9,FALSE))</f>
        <v/>
      </c>
      <c r="AU52" s="357" t="str">
        <f>IF(AU51="","",VLOOKUP(AU51,'シフト記号表（勤務時間帯）'!$C$4:$K$35,9,FALSE))</f>
        <v/>
      </c>
      <c r="AV52" s="367" t="str">
        <f>IF(AV51="","",VLOOKUP(AV51,'シフト記号表（勤務時間帯）'!$C$4:$K$35,9,FALSE))</f>
        <v/>
      </c>
      <c r="AW52" s="380" t="str">
        <f>IF(AW51="","",VLOOKUP(AW51,'シフト記号表（勤務時間帯）'!$C$4:$K$35,9,FALSE))</f>
        <v/>
      </c>
      <c r="AX52" s="410"/>
      <c r="AY52" s="417"/>
      <c r="AZ52" s="420"/>
      <c r="BA52" s="423"/>
      <c r="BB52" s="429"/>
      <c r="BC52" s="438"/>
      <c r="BD52" s="438"/>
      <c r="BE52" s="438"/>
      <c r="BF52" s="438"/>
      <c r="BG52" s="446"/>
    </row>
    <row r="53" spans="1:60" ht="20.25" customHeight="1">
      <c r="B53" s="245"/>
      <c r="C53" s="257"/>
      <c r="D53" s="257"/>
      <c r="E53" s="257"/>
      <c r="F53" s="257"/>
      <c r="G53" s="257"/>
      <c r="H53" s="257"/>
      <c r="I53" s="257"/>
      <c r="J53" s="257"/>
      <c r="K53" s="257"/>
      <c r="L53" s="257"/>
      <c r="M53" s="257"/>
      <c r="N53" s="257"/>
      <c r="O53" s="257"/>
      <c r="P53" s="257"/>
      <c r="Q53" s="257"/>
      <c r="R53" s="350"/>
      <c r="S53" s="35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411">
        <f>SUM(AX17:AY52)</f>
        <v>0</v>
      </c>
      <c r="AY53" s="418"/>
      <c r="AZ53" s="421">
        <f>SUM(AZ17:BA52)</f>
        <v>0</v>
      </c>
      <c r="BA53" s="424"/>
      <c r="BB53" s="434"/>
      <c r="BC53" s="257"/>
      <c r="BD53" s="257"/>
      <c r="BE53" s="257"/>
      <c r="BF53" s="257"/>
      <c r="BG53" s="350"/>
    </row>
    <row r="54" spans="1:60" ht="20.25" customHeight="1">
      <c r="C54" s="258"/>
      <c r="D54" s="268"/>
      <c r="E54" s="284"/>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73"/>
      <c r="AG54" s="232"/>
      <c r="AH54" s="232"/>
      <c r="AI54" s="232"/>
      <c r="AJ54" s="232"/>
      <c r="AK54" s="232"/>
      <c r="AL54" s="232"/>
      <c r="AM54" s="232"/>
      <c r="AN54" s="232"/>
      <c r="AO54" s="232"/>
      <c r="AP54" s="232"/>
      <c r="AQ54" s="232"/>
      <c r="AR54" s="232"/>
      <c r="AS54" s="232"/>
      <c r="AT54" s="232"/>
      <c r="AU54" s="232"/>
      <c r="AV54" s="232"/>
      <c r="AW54" s="232"/>
      <c r="AX54" s="232"/>
    </row>
    <row r="55" spans="1:60" ht="20.25" customHeight="1">
      <c r="C55" s="232" t="s">
        <v>187</v>
      </c>
      <c r="D55" s="232"/>
      <c r="E55" s="232"/>
      <c r="F55" s="232"/>
      <c r="G55" s="232"/>
      <c r="H55" s="232"/>
      <c r="I55" s="232"/>
      <c r="J55" s="232"/>
      <c r="K55" s="232"/>
      <c r="L55" s="232"/>
      <c r="M55" s="273"/>
      <c r="N55" s="232"/>
      <c r="O55" s="232"/>
      <c r="P55" s="232"/>
      <c r="Q55" s="232"/>
      <c r="R55" s="232"/>
      <c r="S55" s="336"/>
      <c r="T55" s="336"/>
      <c r="U55" s="336"/>
      <c r="V55" s="336"/>
      <c r="W55" s="336"/>
      <c r="X55" s="336"/>
      <c r="Y55" s="336"/>
      <c r="Z55" s="336"/>
      <c r="AA55" s="336"/>
      <c r="AB55" s="336"/>
      <c r="AC55" s="336"/>
      <c r="AD55" s="336"/>
      <c r="AE55" s="336"/>
      <c r="AF55" s="336"/>
      <c r="AG55" s="336"/>
      <c r="AH55" s="336"/>
      <c r="AI55" s="232"/>
      <c r="AM55" s="370"/>
      <c r="AN55" s="384"/>
      <c r="AO55" s="384"/>
      <c r="AP55" s="232"/>
      <c r="AQ55" s="232"/>
      <c r="AR55" s="232"/>
      <c r="AS55" s="232"/>
      <c r="AT55" s="232"/>
      <c r="AU55" s="232"/>
      <c r="AV55" s="232"/>
      <c r="AW55" s="232"/>
      <c r="AX55" s="232"/>
      <c r="AY55" s="232"/>
      <c r="AZ55" s="232"/>
      <c r="BA55" s="232"/>
      <c r="BB55" s="232"/>
      <c r="BC55" s="232"/>
      <c r="BD55" s="232"/>
      <c r="BE55" s="232"/>
      <c r="BF55" s="232"/>
      <c r="BG55" s="232"/>
      <c r="BH55" s="384"/>
    </row>
    <row r="56" spans="1:60" ht="20.25" customHeight="1">
      <c r="A56" s="232"/>
      <c r="B56" s="232"/>
      <c r="C56" s="232"/>
      <c r="D56" s="232"/>
      <c r="E56" s="232"/>
      <c r="F56" s="232"/>
      <c r="G56" s="232"/>
      <c r="H56" s="232"/>
      <c r="I56" s="232"/>
      <c r="J56" s="232"/>
      <c r="K56" s="232"/>
      <c r="L56" s="232"/>
      <c r="M56" s="273"/>
      <c r="N56" s="232"/>
      <c r="O56" s="232"/>
      <c r="P56" s="232"/>
      <c r="Q56" s="232"/>
      <c r="R56" s="232"/>
      <c r="S56" s="336"/>
      <c r="T56" s="232"/>
      <c r="AA56" s="384"/>
      <c r="AB56" s="232"/>
      <c r="AC56" s="232"/>
      <c r="AD56" s="232"/>
      <c r="AE56" s="232"/>
      <c r="AF56" s="232"/>
      <c r="AG56" s="232"/>
      <c r="AH56" s="232"/>
      <c r="AI56" s="232"/>
      <c r="AJ56" s="232"/>
      <c r="AK56" s="232"/>
      <c r="AL56" s="232"/>
      <c r="AM56" s="232"/>
      <c r="AN56" s="232"/>
      <c r="AO56" s="232"/>
      <c r="AP56" s="232"/>
      <c r="AQ56" s="232"/>
      <c r="AR56" s="232"/>
      <c r="AS56" s="232"/>
      <c r="AT56" s="384"/>
    </row>
    <row r="57" spans="1:60" ht="20.25" customHeight="1">
      <c r="A57" s="232"/>
      <c r="B57" s="232"/>
      <c r="C57" s="232"/>
      <c r="D57" s="269" t="s">
        <v>94</v>
      </c>
      <c r="E57" s="269"/>
      <c r="F57" s="269" t="s">
        <v>96</v>
      </c>
      <c r="G57" s="269"/>
      <c r="H57" s="269"/>
      <c r="I57" s="269"/>
      <c r="J57" s="232"/>
      <c r="K57" s="251" t="s">
        <v>99</v>
      </c>
      <c r="L57" s="251"/>
      <c r="M57" s="251"/>
      <c r="N57" s="251"/>
      <c r="P57" s="332" t="s">
        <v>95</v>
      </c>
      <c r="Q57" s="332"/>
      <c r="R57" s="260"/>
      <c r="S57" s="336"/>
      <c r="T57" s="232"/>
      <c r="AA57" s="384"/>
      <c r="AB57" s="232"/>
      <c r="AC57" s="232"/>
      <c r="AD57" s="232"/>
      <c r="AE57" s="232"/>
      <c r="AF57" s="232"/>
      <c r="AG57" s="232"/>
      <c r="AH57" s="232"/>
      <c r="AI57" s="232"/>
      <c r="AJ57" s="232"/>
      <c r="AK57" s="232"/>
      <c r="AL57" s="232"/>
      <c r="AM57" s="232"/>
      <c r="AN57" s="232"/>
      <c r="AO57" s="232"/>
      <c r="AP57" s="232"/>
      <c r="AQ57" s="232"/>
      <c r="AR57" s="232"/>
      <c r="AS57" s="232"/>
      <c r="AT57" s="384"/>
    </row>
    <row r="58" spans="1:60" ht="20.25" customHeight="1">
      <c r="A58" s="232"/>
      <c r="B58" s="232"/>
      <c r="C58" s="232"/>
      <c r="D58" s="270"/>
      <c r="E58" s="270"/>
      <c r="F58" s="270" t="s">
        <v>98</v>
      </c>
      <c r="G58" s="270"/>
      <c r="H58" s="270" t="s">
        <v>63</v>
      </c>
      <c r="I58" s="270"/>
      <c r="J58" s="232"/>
      <c r="K58" s="270" t="s">
        <v>98</v>
      </c>
      <c r="L58" s="270"/>
      <c r="M58" s="270" t="s">
        <v>63</v>
      </c>
      <c r="N58" s="270"/>
      <c r="P58" s="332" t="s">
        <v>13</v>
      </c>
      <c r="Q58" s="332"/>
      <c r="R58" s="260"/>
      <c r="S58" s="336"/>
      <c r="T58" s="232"/>
      <c r="AA58" s="384"/>
      <c r="AB58" s="232"/>
      <c r="AC58" s="232"/>
      <c r="AD58" s="232"/>
      <c r="AE58" s="232"/>
      <c r="AF58" s="232"/>
      <c r="AG58" s="232"/>
      <c r="AH58" s="232"/>
      <c r="AI58" s="232"/>
      <c r="AJ58" s="232"/>
      <c r="AK58" s="232"/>
      <c r="AL58" s="232"/>
      <c r="AM58" s="232"/>
      <c r="AN58" s="232"/>
      <c r="AO58" s="232"/>
      <c r="AP58" s="232"/>
      <c r="AQ58" s="232"/>
      <c r="AR58" s="232"/>
      <c r="AS58" s="232"/>
      <c r="AT58" s="384"/>
    </row>
    <row r="59" spans="1:60" ht="20.25" customHeight="1">
      <c r="C59" s="232"/>
      <c r="D59" s="271" t="s">
        <v>9</v>
      </c>
      <c r="E59" s="271"/>
      <c r="F59" s="288">
        <f>SUMIFS($AX$17:$AY$52,$C$17:$D$52,"介護支援専門員",$E$17:$F$52,"A")</f>
        <v>0</v>
      </c>
      <c r="G59" s="288"/>
      <c r="H59" s="292">
        <f>SUMIFS($AZ$17:$BA$52,$C$17:$D$52,"介護支援専門員",$E$17:$F$52,"A")</f>
        <v>0</v>
      </c>
      <c r="I59" s="292"/>
      <c r="J59" s="232"/>
      <c r="K59" s="304">
        <v>0</v>
      </c>
      <c r="L59" s="304"/>
      <c r="M59" s="315">
        <v>0</v>
      </c>
      <c r="N59" s="315"/>
      <c r="P59" s="333">
        <f>COUNTIFS(C17:D46,"介護支援専門員",E17:F46,"A")</f>
        <v>0</v>
      </c>
      <c r="Q59" s="341"/>
      <c r="R59" s="260"/>
      <c r="S59" s="336"/>
      <c r="T59" s="370"/>
      <c r="AA59" s="384"/>
      <c r="AB59" s="232"/>
      <c r="AC59" s="232"/>
      <c r="AD59" s="232"/>
      <c r="AE59" s="232"/>
      <c r="AF59" s="232"/>
      <c r="AG59" s="232"/>
      <c r="AH59" s="232"/>
      <c r="AI59" s="232"/>
      <c r="AJ59" s="232"/>
      <c r="AK59" s="232"/>
      <c r="AL59" s="232"/>
      <c r="AM59" s="232"/>
      <c r="AN59" s="232"/>
      <c r="AO59" s="232"/>
      <c r="AP59" s="232"/>
      <c r="AQ59" s="232"/>
      <c r="AR59" s="232"/>
      <c r="AS59" s="232"/>
      <c r="AT59" s="384"/>
    </row>
    <row r="60" spans="1:60" ht="20.25" customHeight="1">
      <c r="C60" s="232"/>
      <c r="D60" s="271" t="s">
        <v>7</v>
      </c>
      <c r="E60" s="271"/>
      <c r="F60" s="288">
        <f>SUMIFS($AX$17:$AY$52,$C$17:$D$52,"介護支援専門員",$E$17:$F$52,"B")</f>
        <v>0</v>
      </c>
      <c r="G60" s="288"/>
      <c r="H60" s="292">
        <f>SUMIFS($AZ$17:$BA$52,$C$17:$D$52,"介護支援専門員",$E$17:$F$52,"B")</f>
        <v>0</v>
      </c>
      <c r="I60" s="292"/>
      <c r="J60" s="232"/>
      <c r="K60" s="304">
        <v>0</v>
      </c>
      <c r="L60" s="304"/>
      <c r="M60" s="315">
        <v>0</v>
      </c>
      <c r="N60" s="315"/>
      <c r="P60" s="333">
        <f>COUNTIFS(C17:D46,"介護支援専門員",E17:F46,"B")</f>
        <v>0</v>
      </c>
      <c r="Q60" s="341"/>
      <c r="R60" s="260"/>
      <c r="S60" s="336"/>
      <c r="T60" s="370"/>
      <c r="AA60" s="384"/>
      <c r="AB60" s="232"/>
      <c r="AC60" s="232"/>
      <c r="AD60" s="232"/>
      <c r="AE60" s="232"/>
      <c r="AF60" s="232"/>
      <c r="AG60" s="232"/>
      <c r="AH60" s="232"/>
      <c r="AI60" s="232"/>
      <c r="AJ60" s="232"/>
      <c r="AK60" s="232"/>
      <c r="AL60" s="232"/>
      <c r="AM60" s="232"/>
      <c r="AN60" s="232"/>
      <c r="AO60" s="232"/>
      <c r="AP60" s="232"/>
      <c r="AQ60" s="232"/>
      <c r="AR60" s="232"/>
      <c r="AS60" s="232"/>
      <c r="AT60" s="384"/>
    </row>
    <row r="61" spans="1:60" ht="20.25" customHeight="1">
      <c r="C61" s="232"/>
      <c r="D61" s="271" t="s">
        <v>8</v>
      </c>
      <c r="E61" s="271"/>
      <c r="F61" s="288">
        <f>SUMIFS($AX$17:$AY$52,$C$17:$D$52,"介護支援専門員",$E$17:$F$52,"C")</f>
        <v>0</v>
      </c>
      <c r="G61" s="288"/>
      <c r="H61" s="292">
        <f>SUMIFS($AZ$17:$BA$52,$C$17:$D$52,"介護支援専門員",$E$17:$F$52,"C")</f>
        <v>0</v>
      </c>
      <c r="I61" s="292"/>
      <c r="J61" s="232"/>
      <c r="K61" s="304">
        <v>0</v>
      </c>
      <c r="L61" s="304"/>
      <c r="M61" s="316">
        <v>0</v>
      </c>
      <c r="N61" s="316"/>
      <c r="P61" s="334" t="s">
        <v>91</v>
      </c>
      <c r="Q61" s="342"/>
      <c r="R61" s="260"/>
      <c r="S61" s="336"/>
    </row>
    <row r="62" spans="1:60" ht="20.25" customHeight="1">
      <c r="C62" s="232"/>
      <c r="D62" s="271" t="s">
        <v>14</v>
      </c>
      <c r="E62" s="271"/>
      <c r="F62" s="288">
        <f>SUMIFS($AX$17:$AY$52,$C$17:$D$52,"介護支援専門員",$E$17:$F$52,"D")</f>
        <v>0</v>
      </c>
      <c r="G62" s="288"/>
      <c r="H62" s="292">
        <f>SUMIFS($AZ$17:$BA$52,$C$17:$D$52,"介護支援専門員",$E$17:$F$52,"D")</f>
        <v>0</v>
      </c>
      <c r="I62" s="292"/>
      <c r="J62" s="232"/>
      <c r="K62" s="304">
        <v>0</v>
      </c>
      <c r="L62" s="304"/>
      <c r="M62" s="316">
        <v>0</v>
      </c>
      <c r="N62" s="316"/>
      <c r="P62" s="334" t="s">
        <v>91</v>
      </c>
      <c r="Q62" s="342"/>
      <c r="R62" s="260"/>
      <c r="S62" s="336"/>
    </row>
    <row r="63" spans="1:60" ht="20.25" customHeight="1">
      <c r="C63" s="232"/>
      <c r="D63" s="271" t="s">
        <v>17</v>
      </c>
      <c r="E63" s="271"/>
      <c r="F63" s="288">
        <f>SUM(F59:G62)</f>
        <v>0</v>
      </c>
      <c r="G63" s="288"/>
      <c r="H63" s="292">
        <f>SUM(H59:I62)</f>
        <v>0</v>
      </c>
      <c r="I63" s="292"/>
      <c r="J63" s="232"/>
      <c r="K63" s="288">
        <f>SUM(K59:L62)</f>
        <v>0</v>
      </c>
      <c r="L63" s="288"/>
      <c r="M63" s="292">
        <f>SUM(M59:N62)</f>
        <v>0</v>
      </c>
      <c r="N63" s="292"/>
      <c r="P63" s="335">
        <f>SUM(P59:Q60)</f>
        <v>0</v>
      </c>
      <c r="Q63" s="343"/>
      <c r="R63" s="260"/>
      <c r="S63" s="336"/>
    </row>
    <row r="64" spans="1:60" ht="20.25" customHeight="1">
      <c r="C64" s="259"/>
      <c r="D64" s="272"/>
      <c r="E64" s="272"/>
      <c r="F64" s="272"/>
      <c r="G64" s="272"/>
      <c r="H64" s="293"/>
      <c r="I64" s="293"/>
      <c r="J64" s="293"/>
      <c r="K64" s="305"/>
      <c r="L64" s="305"/>
      <c r="M64" s="305"/>
      <c r="N64" s="318"/>
      <c r="O64" s="327"/>
      <c r="P64" s="336"/>
      <c r="Q64" s="336"/>
      <c r="R64" s="336"/>
      <c r="S64" s="336"/>
    </row>
    <row r="65" spans="3:34" ht="20.25" customHeight="1">
      <c r="C65" s="259"/>
      <c r="D65" s="273" t="s">
        <v>106</v>
      </c>
      <c r="E65" s="232"/>
      <c r="F65" s="232"/>
      <c r="G65" s="232"/>
      <c r="H65" s="232"/>
      <c r="I65" s="232"/>
      <c r="J65" s="232"/>
      <c r="K65" s="232"/>
      <c r="L65" s="232"/>
      <c r="M65" s="317"/>
      <c r="N65" s="317"/>
      <c r="O65" s="232"/>
      <c r="P65" s="232"/>
      <c r="Q65" s="232"/>
      <c r="R65" s="336"/>
      <c r="S65" s="336"/>
      <c r="U65" s="232" t="s">
        <v>157</v>
      </c>
      <c r="V65" s="232"/>
      <c r="W65" s="232"/>
      <c r="X65" s="232"/>
      <c r="Y65" s="232"/>
      <c r="Z65" s="232"/>
    </row>
    <row r="66" spans="3:34" ht="20.25" customHeight="1">
      <c r="C66" s="259"/>
      <c r="D66" s="232" t="s">
        <v>101</v>
      </c>
      <c r="E66" s="232"/>
      <c r="F66" s="232"/>
      <c r="G66" s="232"/>
      <c r="H66" s="232"/>
      <c r="I66" s="232" t="s">
        <v>64</v>
      </c>
      <c r="J66" s="232"/>
      <c r="K66" s="232"/>
      <c r="L66" s="232"/>
      <c r="M66" s="273"/>
      <c r="N66" s="232"/>
      <c r="O66" s="232"/>
      <c r="P66" s="232"/>
      <c r="Q66" s="232"/>
      <c r="R66" s="336"/>
      <c r="S66" s="336"/>
      <c r="U66" s="271" t="s">
        <v>19</v>
      </c>
      <c r="V66" s="271"/>
      <c r="W66" s="271" t="s">
        <v>18</v>
      </c>
      <c r="X66" s="271"/>
      <c r="Y66" s="271"/>
      <c r="Z66" s="271"/>
    </row>
    <row r="67" spans="3:34" ht="20.25" customHeight="1">
      <c r="C67" s="259"/>
      <c r="D67" s="232" t="s">
        <v>59</v>
      </c>
      <c r="E67" s="232"/>
      <c r="F67" s="232"/>
      <c r="G67" s="232"/>
      <c r="H67" s="232"/>
      <c r="I67" s="232" t="s">
        <v>102</v>
      </c>
      <c r="J67" s="232"/>
      <c r="K67" s="232"/>
      <c r="L67" s="232"/>
      <c r="M67" s="273"/>
      <c r="N67" s="232" t="s">
        <v>103</v>
      </c>
      <c r="O67" s="232"/>
      <c r="P67" s="232"/>
      <c r="Q67" s="232"/>
      <c r="R67" s="336"/>
      <c r="S67" s="336"/>
      <c r="U67" s="271" t="s">
        <v>9</v>
      </c>
      <c r="V67" s="271"/>
      <c r="W67" s="271" t="s">
        <v>124</v>
      </c>
      <c r="X67" s="271"/>
      <c r="Y67" s="271"/>
      <c r="Z67" s="271"/>
    </row>
    <row r="68" spans="3:34" ht="20.25" customHeight="1">
      <c r="C68" s="260"/>
      <c r="D68" s="274">
        <f>M63</f>
        <v>0</v>
      </c>
      <c r="E68" s="271"/>
      <c r="F68" s="271"/>
      <c r="G68" s="271"/>
      <c r="H68" s="269" t="s">
        <v>40</v>
      </c>
      <c r="I68" s="271">
        <f>$AD$8</f>
        <v>40</v>
      </c>
      <c r="J68" s="271"/>
      <c r="K68" s="271"/>
      <c r="L68" s="271"/>
      <c r="M68" s="269" t="s">
        <v>84</v>
      </c>
      <c r="N68" s="296">
        <f>ROUNDDOWN(D68/I68,1)</f>
        <v>0</v>
      </c>
      <c r="O68" s="296"/>
      <c r="P68" s="296"/>
      <c r="Q68" s="296"/>
      <c r="R68" s="260"/>
      <c r="S68" s="260"/>
      <c r="U68" s="271" t="s">
        <v>7</v>
      </c>
      <c r="V68" s="271"/>
      <c r="W68" s="271" t="s">
        <v>125</v>
      </c>
      <c r="X68" s="271"/>
      <c r="Y68" s="271"/>
      <c r="Z68" s="271"/>
    </row>
    <row r="69" spans="3:34" ht="20.25" customHeight="1">
      <c r="C69" s="260"/>
      <c r="D69" s="232"/>
      <c r="E69" s="232"/>
      <c r="F69" s="232"/>
      <c r="G69" s="232"/>
      <c r="H69" s="232"/>
      <c r="I69" s="232"/>
      <c r="J69" s="232"/>
      <c r="K69" s="232"/>
      <c r="L69" s="232"/>
      <c r="M69" s="273"/>
      <c r="N69" s="232" t="s">
        <v>158</v>
      </c>
      <c r="O69" s="232"/>
      <c r="P69" s="232"/>
      <c r="Q69" s="232"/>
      <c r="R69" s="260"/>
      <c r="S69" s="260"/>
      <c r="U69" s="271" t="s">
        <v>8</v>
      </c>
      <c r="V69" s="271"/>
      <c r="W69" s="271" t="s">
        <v>126</v>
      </c>
      <c r="X69" s="271"/>
      <c r="Y69" s="271"/>
      <c r="Z69" s="271"/>
    </row>
    <row r="70" spans="3:34" ht="20.25" customHeight="1">
      <c r="C70" s="260"/>
      <c r="D70" s="232" t="s">
        <v>122</v>
      </c>
      <c r="E70" s="232"/>
      <c r="F70" s="232"/>
      <c r="G70" s="232"/>
      <c r="H70" s="232"/>
      <c r="I70" s="232"/>
      <c r="J70" s="232"/>
      <c r="K70" s="232"/>
      <c r="L70" s="232"/>
      <c r="M70" s="273"/>
      <c r="N70" s="232"/>
      <c r="O70" s="232"/>
      <c r="P70" s="232"/>
      <c r="Q70" s="232"/>
      <c r="R70" s="260"/>
      <c r="S70" s="260"/>
      <c r="U70" s="271" t="s">
        <v>14</v>
      </c>
      <c r="V70" s="271"/>
      <c r="W70" s="271" t="s">
        <v>30</v>
      </c>
      <c r="X70" s="271"/>
      <c r="Y70" s="271"/>
      <c r="Z70" s="271"/>
    </row>
    <row r="71" spans="3:34" ht="20.25" customHeight="1">
      <c r="C71" s="260"/>
      <c r="D71" s="232" t="s">
        <v>95</v>
      </c>
      <c r="E71" s="232"/>
      <c r="F71" s="232"/>
      <c r="G71" s="232"/>
      <c r="H71" s="232"/>
      <c r="I71" s="232"/>
      <c r="J71" s="232"/>
      <c r="K71" s="232"/>
      <c r="L71" s="232"/>
      <c r="M71" s="273"/>
      <c r="N71" s="269"/>
      <c r="O71" s="269"/>
      <c r="P71" s="269"/>
      <c r="Q71" s="269"/>
      <c r="R71" s="260"/>
      <c r="S71" s="260"/>
    </row>
    <row r="72" spans="3:34" ht="20.25" customHeight="1">
      <c r="C72" s="260"/>
      <c r="D72" s="228" t="s">
        <v>104</v>
      </c>
      <c r="I72" s="232" t="s">
        <v>107</v>
      </c>
      <c r="N72" s="270" t="s">
        <v>17</v>
      </c>
      <c r="O72" s="270"/>
      <c r="P72" s="270"/>
      <c r="Q72" s="270"/>
      <c r="R72" s="260"/>
      <c r="S72" s="360" t="s">
        <v>178</v>
      </c>
      <c r="T72" s="360"/>
      <c r="U72" s="360"/>
      <c r="V72" s="360"/>
    </row>
    <row r="73" spans="3:34" ht="20.25" customHeight="1">
      <c r="C73" s="260"/>
      <c r="D73" s="271">
        <f>P63</f>
        <v>0</v>
      </c>
      <c r="E73" s="271"/>
      <c r="F73" s="271"/>
      <c r="G73" s="271"/>
      <c r="H73" s="269" t="s">
        <v>170</v>
      </c>
      <c r="I73" s="296">
        <f>N68</f>
        <v>0</v>
      </c>
      <c r="J73" s="296"/>
      <c r="K73" s="296"/>
      <c r="L73" s="296"/>
      <c r="M73" s="269" t="s">
        <v>84</v>
      </c>
      <c r="N73" s="319">
        <f>ROUNDDOWN(D73+I73,1)</f>
        <v>0</v>
      </c>
      <c r="O73" s="319"/>
      <c r="P73" s="319"/>
      <c r="Q73" s="319"/>
      <c r="R73" s="260"/>
      <c r="S73" s="361" t="str">
        <f>IF(AX9="","",ROUNDUP(AX9/44,0))</f>
        <v/>
      </c>
      <c r="T73" s="361"/>
      <c r="U73" s="361"/>
      <c r="V73" s="361"/>
    </row>
    <row r="74" spans="3:34" ht="20.25" customHeight="1">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row>
  </sheetData>
  <sheetProtection sheet="1" insertRows="0"/>
  <mergeCells count="280">
    <mergeCell ref="AU1:BE1"/>
    <mergeCell ref="AU2:BE2"/>
    <mergeCell ref="BC3:BF3"/>
    <mergeCell ref="B5:I5"/>
    <mergeCell ref="K7:M7"/>
    <mergeCell ref="O7:Q7"/>
    <mergeCell ref="S7:T7"/>
    <mergeCell ref="K8:M8"/>
    <mergeCell ref="O8:Q8"/>
    <mergeCell ref="S8:T8"/>
    <mergeCell ref="Z8:AA8"/>
    <mergeCell ref="AD8:AE8"/>
    <mergeCell ref="AH8:AI8"/>
    <mergeCell ref="B9:U9"/>
    <mergeCell ref="AX9:AY9"/>
    <mergeCell ref="B10:U10"/>
    <mergeCell ref="AL10:AM10"/>
    <mergeCell ref="S12:AW12"/>
    <mergeCell ref="S13:Y13"/>
    <mergeCell ref="Z13:AF13"/>
    <mergeCell ref="AG13:AM13"/>
    <mergeCell ref="AN13:AT13"/>
    <mergeCell ref="AU13:AW13"/>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P34:R34"/>
    <mergeCell ref="P35:R35"/>
    <mergeCell ref="P36:R36"/>
    <mergeCell ref="P37:R37"/>
    <mergeCell ref="P38:R38"/>
    <mergeCell ref="P39:R39"/>
    <mergeCell ref="P40:R40"/>
    <mergeCell ref="P41:R41"/>
    <mergeCell ref="P42:R42"/>
    <mergeCell ref="P43:R43"/>
    <mergeCell ref="P44:R44"/>
    <mergeCell ref="P45:R45"/>
    <mergeCell ref="P46:R46"/>
    <mergeCell ref="P47:R47"/>
    <mergeCell ref="P48:R48"/>
    <mergeCell ref="P49:R49"/>
    <mergeCell ref="P50:R50"/>
    <mergeCell ref="P51:R51"/>
    <mergeCell ref="P52:R52"/>
    <mergeCell ref="S53:AW53"/>
    <mergeCell ref="AX53:AY53"/>
    <mergeCell ref="AZ53:BA53"/>
    <mergeCell ref="BB53:BG53"/>
    <mergeCell ref="F57:I57"/>
    <mergeCell ref="K57:N57"/>
    <mergeCell ref="F58:G58"/>
    <mergeCell ref="H58:I58"/>
    <mergeCell ref="K58:L58"/>
    <mergeCell ref="M58:N58"/>
    <mergeCell ref="D59:E59"/>
    <mergeCell ref="F59:G59"/>
    <mergeCell ref="H59:I59"/>
    <mergeCell ref="K59:L59"/>
    <mergeCell ref="M59:N59"/>
    <mergeCell ref="P59:Q59"/>
    <mergeCell ref="D60:E60"/>
    <mergeCell ref="F60:G60"/>
    <mergeCell ref="H60:I60"/>
    <mergeCell ref="K60:L60"/>
    <mergeCell ref="M60:N60"/>
    <mergeCell ref="P60:Q60"/>
    <mergeCell ref="D61:E61"/>
    <mergeCell ref="F61:G61"/>
    <mergeCell ref="H61:I61"/>
    <mergeCell ref="K61:L61"/>
    <mergeCell ref="M61:N61"/>
    <mergeCell ref="P61:Q61"/>
    <mergeCell ref="D62:E62"/>
    <mergeCell ref="F62:G62"/>
    <mergeCell ref="H62:I62"/>
    <mergeCell ref="K62:L62"/>
    <mergeCell ref="M62:N62"/>
    <mergeCell ref="P62:Q62"/>
    <mergeCell ref="D63:E63"/>
    <mergeCell ref="F63:G63"/>
    <mergeCell ref="H63:I63"/>
    <mergeCell ref="K63:L63"/>
    <mergeCell ref="M63:N63"/>
    <mergeCell ref="P63:Q63"/>
    <mergeCell ref="U66:V66"/>
    <mergeCell ref="W66:Z66"/>
    <mergeCell ref="U67:V67"/>
    <mergeCell ref="W67:Z67"/>
    <mergeCell ref="D68:G68"/>
    <mergeCell ref="I68:L68"/>
    <mergeCell ref="N68:Q68"/>
    <mergeCell ref="U68:V68"/>
    <mergeCell ref="W68:Z68"/>
    <mergeCell ref="U69:V69"/>
    <mergeCell ref="W69:Z69"/>
    <mergeCell ref="U70:V70"/>
    <mergeCell ref="W70:Z70"/>
    <mergeCell ref="N71:Q71"/>
    <mergeCell ref="N72:Q72"/>
    <mergeCell ref="D73:G73"/>
    <mergeCell ref="I73:L73"/>
    <mergeCell ref="N73:Q73"/>
    <mergeCell ref="S73:V73"/>
    <mergeCell ref="A1:AB2"/>
    <mergeCell ref="AC1:AD2"/>
    <mergeCell ref="AE1:AF2"/>
    <mergeCell ref="AG1:AG2"/>
    <mergeCell ref="AH1:AI2"/>
    <mergeCell ref="AJ1:AJ2"/>
    <mergeCell ref="AK1:AK2"/>
    <mergeCell ref="AL1:AM2"/>
    <mergeCell ref="AN1:AN2"/>
    <mergeCell ref="B12:B16"/>
    <mergeCell ref="C12:D16"/>
    <mergeCell ref="E12:F16"/>
    <mergeCell ref="G12:K16"/>
    <mergeCell ref="L12:O16"/>
    <mergeCell ref="AX12:AY16"/>
    <mergeCell ref="AZ12:BA16"/>
    <mergeCell ref="BB12:BG16"/>
    <mergeCell ref="B17:B18"/>
    <mergeCell ref="C17:D18"/>
    <mergeCell ref="E17:F18"/>
    <mergeCell ref="G17:K18"/>
    <mergeCell ref="L17:O18"/>
    <mergeCell ref="AX17:AY18"/>
    <mergeCell ref="AZ17:BA18"/>
    <mergeCell ref="BB17:BG18"/>
    <mergeCell ref="B19:B20"/>
    <mergeCell ref="C19:D20"/>
    <mergeCell ref="E19:F20"/>
    <mergeCell ref="G19:K20"/>
    <mergeCell ref="L19:O20"/>
    <mergeCell ref="AX19:AY20"/>
    <mergeCell ref="AZ19:BA20"/>
    <mergeCell ref="BB19:BG20"/>
    <mergeCell ref="B21:B22"/>
    <mergeCell ref="C21:D22"/>
    <mergeCell ref="E21:F22"/>
    <mergeCell ref="G21:K22"/>
    <mergeCell ref="L21:O22"/>
    <mergeCell ref="AX21:AY22"/>
    <mergeCell ref="AZ21:BA22"/>
    <mergeCell ref="BB21:BG22"/>
    <mergeCell ref="B23:B24"/>
    <mergeCell ref="C23:D24"/>
    <mergeCell ref="E23:F24"/>
    <mergeCell ref="G23:K24"/>
    <mergeCell ref="L23:O24"/>
    <mergeCell ref="AX23:AY24"/>
    <mergeCell ref="AZ23:BA24"/>
    <mergeCell ref="BB23:BG24"/>
    <mergeCell ref="B25:B26"/>
    <mergeCell ref="C25:D26"/>
    <mergeCell ref="E25:F26"/>
    <mergeCell ref="G25:K26"/>
    <mergeCell ref="L25:O26"/>
    <mergeCell ref="AX25:AY26"/>
    <mergeCell ref="AZ25:BA26"/>
    <mergeCell ref="BB25:BG26"/>
    <mergeCell ref="B27:B28"/>
    <mergeCell ref="C27:D28"/>
    <mergeCell ref="E27:F28"/>
    <mergeCell ref="G27:K28"/>
    <mergeCell ref="L27:O28"/>
    <mergeCell ref="AX27:AY28"/>
    <mergeCell ref="AZ27:BA28"/>
    <mergeCell ref="BB27:BG28"/>
    <mergeCell ref="B29:B30"/>
    <mergeCell ref="C29:D30"/>
    <mergeCell ref="E29:F30"/>
    <mergeCell ref="G29:K30"/>
    <mergeCell ref="L29:O30"/>
    <mergeCell ref="AX29:AY30"/>
    <mergeCell ref="AZ29:BA30"/>
    <mergeCell ref="BB29:BG30"/>
    <mergeCell ref="B31:B32"/>
    <mergeCell ref="C31:D32"/>
    <mergeCell ref="E31:F32"/>
    <mergeCell ref="G31:K32"/>
    <mergeCell ref="L31:O32"/>
    <mergeCell ref="AX31:AY32"/>
    <mergeCell ref="AZ31:BA32"/>
    <mergeCell ref="BB31:BG32"/>
    <mergeCell ref="B33:B34"/>
    <mergeCell ref="C33:D34"/>
    <mergeCell ref="E33:F34"/>
    <mergeCell ref="G33:K34"/>
    <mergeCell ref="L33:O34"/>
    <mergeCell ref="AX33:AY34"/>
    <mergeCell ref="AZ33:BA34"/>
    <mergeCell ref="BB33:BG34"/>
    <mergeCell ref="B35:B36"/>
    <mergeCell ref="C35:D36"/>
    <mergeCell ref="E35:F36"/>
    <mergeCell ref="G35:K36"/>
    <mergeCell ref="L35:O36"/>
    <mergeCell ref="AX35:AY36"/>
    <mergeCell ref="AZ35:BA36"/>
    <mergeCell ref="BB35:BG36"/>
    <mergeCell ref="B37:B38"/>
    <mergeCell ref="C37:D38"/>
    <mergeCell ref="E37:F38"/>
    <mergeCell ref="G37:K38"/>
    <mergeCell ref="L37:O38"/>
    <mergeCell ref="AX37:AY38"/>
    <mergeCell ref="AZ37:BA38"/>
    <mergeCell ref="BB37:BG38"/>
    <mergeCell ref="B39:B40"/>
    <mergeCell ref="C39:D40"/>
    <mergeCell ref="E39:F40"/>
    <mergeCell ref="G39:K40"/>
    <mergeCell ref="L39:O40"/>
    <mergeCell ref="AX39:AY40"/>
    <mergeCell ref="AZ39:BA40"/>
    <mergeCell ref="BB39:BG40"/>
    <mergeCell ref="B41:B42"/>
    <mergeCell ref="C41:D42"/>
    <mergeCell ref="E41:F42"/>
    <mergeCell ref="G41:K42"/>
    <mergeCell ref="L41:O42"/>
    <mergeCell ref="AX41:AY42"/>
    <mergeCell ref="AZ41:BA42"/>
    <mergeCell ref="BB41:BG42"/>
    <mergeCell ref="B43:B44"/>
    <mergeCell ref="C43:D44"/>
    <mergeCell ref="E43:F44"/>
    <mergeCell ref="G43:K44"/>
    <mergeCell ref="L43:O44"/>
    <mergeCell ref="AX43:AY44"/>
    <mergeCell ref="AZ43:BA44"/>
    <mergeCell ref="BB43:BG44"/>
    <mergeCell ref="B45:B46"/>
    <mergeCell ref="C45:D46"/>
    <mergeCell ref="E45:F46"/>
    <mergeCell ref="G45:K46"/>
    <mergeCell ref="L45:O46"/>
    <mergeCell ref="AX45:AY46"/>
    <mergeCell ref="AZ45:BA46"/>
    <mergeCell ref="BB45:BG46"/>
    <mergeCell ref="B47:B48"/>
    <mergeCell ref="C47:D48"/>
    <mergeCell ref="E47:F48"/>
    <mergeCell ref="G47:K48"/>
    <mergeCell ref="L47:O48"/>
    <mergeCell ref="AX47:AY48"/>
    <mergeCell ref="AZ47:BA48"/>
    <mergeCell ref="BB47:BG48"/>
    <mergeCell ref="B49:B50"/>
    <mergeCell ref="C49:D50"/>
    <mergeCell ref="E49:F50"/>
    <mergeCell ref="G49:K50"/>
    <mergeCell ref="L49:O50"/>
    <mergeCell ref="AX49:AY50"/>
    <mergeCell ref="AZ49:BA50"/>
    <mergeCell ref="BB49:BG50"/>
    <mergeCell ref="B51:B52"/>
    <mergeCell ref="C51:D52"/>
    <mergeCell ref="E51:F52"/>
    <mergeCell ref="G51:K52"/>
    <mergeCell ref="L51:O52"/>
    <mergeCell ref="AX51:AY52"/>
    <mergeCell ref="AZ51:BA52"/>
    <mergeCell ref="BB51:BG52"/>
    <mergeCell ref="D57:E58"/>
  </mergeCells>
  <phoneticPr fontId="1"/>
  <conditionalFormatting sqref="P55:AH55 S58:S61 P58:Q58 S63 P63 P60:P61 P64:S65 P56:S56">
    <cfRule type="expression" dxfId="8" priority="11">
      <formula>OR(#REF!=$B54,#REF!=$B54)</formula>
    </cfRule>
  </conditionalFormatting>
  <conditionalFormatting sqref="P67:S67">
    <cfRule type="expression" dxfId="7" priority="12">
      <formula>OR(#REF!=$B54,#REF!=$B54)</formula>
    </cfRule>
  </conditionalFormatting>
  <conditionalFormatting sqref="S62 P62">
    <cfRule type="expression" dxfId="6" priority="13">
      <formula>OR(#REF!=$B54,#REF!=$B54)</formula>
    </cfRule>
  </conditionalFormatting>
  <conditionalFormatting sqref="S57 P57:Q57 P66:S66">
    <cfRule type="expression" dxfId="5" priority="14">
      <formula>OR(#REF!=$B55,#REF!=$B55)</formula>
    </cfRule>
  </conditionalFormatting>
  <conditionalFormatting sqref="U66:Z68">
    <cfRule type="expression" dxfId="4" priority="3">
      <formula>OR(#REF!=$B56,#REF!=$B56)</formula>
    </cfRule>
  </conditionalFormatting>
  <conditionalFormatting sqref="U70:Z70">
    <cfRule type="expression" dxfId="3" priority="4">
      <formula>OR(#REF!=$B48,#REF!=$B48)</formula>
    </cfRule>
  </conditionalFormatting>
  <conditionalFormatting sqref="U65:Z65">
    <cfRule type="expression" dxfId="2" priority="5">
      <formula>OR(#REF!=$B48,#REF!=$B48)</formula>
    </cfRule>
  </conditionalFormatting>
  <conditionalFormatting sqref="U69:Z69">
    <cfRule type="expression" dxfId="1" priority="6">
      <formula>OR(#REF!=$B58,#REF!=$B58)</formula>
    </cfRule>
  </conditionalFormatting>
  <conditionalFormatting sqref="P59">
    <cfRule type="expression" dxfId="0" priority="1">
      <formula>OR(#REF!=$B58,#REF!=$B58)</formula>
    </cfRule>
  </conditionalFormatting>
  <dataValidations count="6">
    <dataValidation type="list" allowBlank="1" showDropDown="0" showInputMessage="1" showErrorMessage="1" sqref="E19 E21 E23 E25 E27 E29 E31 E33 E35 E51 E49 E17:F18 E45 E43 E41 E39 E37 E47">
      <formula1>"A, B, C, D"</formula1>
    </dataValidation>
    <dataValidation type="list" allowBlank="1" showDropDown="0" showInputMessage="1" showErrorMessage="1" sqref="C17 C19 C21 C23 C25 C27 C29 C31 C33 C35 C49 C51 C45 C43 C41 C39 C37 C47">
      <formula1>職種</formula1>
    </dataValidation>
    <dataValidation type="list" allowBlank="1" showDropDown="0" showInputMessage="1" showErrorMessage="1" sqref="B7:I8">
      <formula1>"○,－"</formula1>
    </dataValidation>
    <dataValidation type="list" allowBlank="1" showDropDown="0" showInputMessage="1" showErrorMessage="1" sqref="BC3:BF4">
      <formula1>"計画,実績"</formula1>
    </dataValidation>
    <dataValidation type="decimal" allowBlank="1" showDropDown="0" showInputMessage="1" showErrorMessage="1" error="入力可能範囲　32～40" sqref="AD8:AE8">
      <formula1>32</formula1>
      <formula2>40</formula2>
    </dataValidation>
    <dataValidation type="list" errorStyle="warning" allowBlank="1" showDropDown="0" showInputMessage="1" showErrorMessage="1" error="リストにない場合のみ、入力してください。" sqref="G17:K52">
      <formula1>INDIRECT(C17)</formula1>
    </dataValidation>
  </dataValidations>
  <printOptions horizontalCentered="1"/>
  <pageMargins left="0.23622047244094491" right="0.23622047244094491" top="0.47244094488188981" bottom="0.27559055118110237" header="0.31496062992125984" footer="0.31496062992125984"/>
  <pageSetup paperSize="9" scale="40" fitToWidth="1" fitToHeight="0" orientation="landscape" usePrinterDefaults="1" r:id="rId1"/>
  <colBreaks count="1" manualBreakCount="1">
    <brk id="61" max="1048575" man="1"/>
  </colBreaks>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AU1</xm:sqref>
        </x14:dataValidation>
        <x14:dataValidation type="list" allowBlank="1" showDropDown="0" showInputMessage="1" showErrorMessage="1">
          <x14:formula1>
            <xm:f>'シフト記号表（勤務時間帯）'!$C$4:$C$35</xm:f>
          </x14:formula1>
          <xm:sqref>S17:AW17 S19:AW19 S21:AW21 S23:AW23 S25:AW25 S27:AW27 S29:AW29 S31:AW31 S33:AW33 S35:AW35 S37:AW37 S39:AW39 S41:AW41 S43:AW43 S45:AW45 S47:AW47 S49:AW49 S51:AW51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rgb="FFFFC000"/>
    <pageSetUpPr fitToPage="1"/>
  </sheetPr>
  <dimension ref="A1:U35"/>
  <sheetViews>
    <sheetView view="pageBreakPreview" zoomScaleSheetLayoutView="100" workbookViewId="0">
      <selection activeCell="I14" sqref="I14"/>
    </sheetView>
  </sheetViews>
  <sheetFormatPr defaultRowHeight="18.75"/>
  <cols>
    <col min="1" max="1" width="1.625" style="217" customWidth="1"/>
    <col min="2" max="2" width="15.125" style="218" bestFit="1" customWidth="1"/>
    <col min="3" max="3" width="10.625" style="451" customWidth="1"/>
    <col min="4" max="4" width="3.375" style="218" bestFit="1" customWidth="1"/>
    <col min="5" max="5" width="15.625" style="452" customWidth="1"/>
    <col min="6" max="6" width="3.375" style="217" bestFit="1" customWidth="1"/>
    <col min="7" max="7" width="15.625" style="452" customWidth="1"/>
    <col min="8" max="8" width="3.375" style="217" bestFit="1" customWidth="1"/>
    <col min="9" max="9" width="15.625" style="451" customWidth="1"/>
    <col min="10" max="10" width="3.375" style="217" bestFit="1" customWidth="1"/>
    <col min="11" max="11" width="15.625" style="452" customWidth="1"/>
    <col min="12" max="12" width="5" style="217" customWidth="1"/>
    <col min="13" max="21" width="9" style="217" customWidth="1"/>
    <col min="22" max="16384" width="9" style="452" customWidth="1"/>
  </cols>
  <sheetData>
    <row r="1" spans="2:11">
      <c r="B1" s="219" t="s">
        <v>133</v>
      </c>
    </row>
    <row r="2" spans="2:11">
      <c r="B2" s="220" t="s">
        <v>132</v>
      </c>
      <c r="E2" s="454" t="s">
        <v>183</v>
      </c>
      <c r="I2" s="457" t="s">
        <v>184</v>
      </c>
    </row>
    <row r="3" spans="2:11">
      <c r="B3" s="218" t="s">
        <v>89</v>
      </c>
      <c r="C3" s="451" t="s">
        <v>19</v>
      </c>
      <c r="E3" s="451" t="s">
        <v>78</v>
      </c>
      <c r="F3" s="218"/>
      <c r="G3" s="451" t="s">
        <v>5</v>
      </c>
      <c r="I3" s="451" t="s">
        <v>22</v>
      </c>
      <c r="K3" s="451" t="s">
        <v>79</v>
      </c>
    </row>
    <row r="4" spans="2:11">
      <c r="B4" s="218" t="s">
        <v>27</v>
      </c>
      <c r="C4" s="453" t="s">
        <v>86</v>
      </c>
      <c r="D4" s="218" t="s">
        <v>44</v>
      </c>
      <c r="E4" s="455" t="s">
        <v>91</v>
      </c>
      <c r="F4" s="218" t="s">
        <v>2</v>
      </c>
      <c r="G4" s="455" t="s">
        <v>91</v>
      </c>
      <c r="H4" s="225" t="s">
        <v>38</v>
      </c>
      <c r="I4" s="455" t="s">
        <v>91</v>
      </c>
      <c r="J4" s="217" t="s">
        <v>45</v>
      </c>
      <c r="K4" s="458" t="s">
        <v>91</v>
      </c>
    </row>
    <row r="5" spans="2:11">
      <c r="B5" s="218" t="s">
        <v>90</v>
      </c>
      <c r="C5" s="453" t="s">
        <v>87</v>
      </c>
      <c r="D5" s="218" t="s">
        <v>44</v>
      </c>
      <c r="E5" s="455" t="s">
        <v>91</v>
      </c>
      <c r="F5" s="218" t="s">
        <v>2</v>
      </c>
      <c r="G5" s="455" t="s">
        <v>91</v>
      </c>
      <c r="H5" s="225" t="s">
        <v>38</v>
      </c>
      <c r="I5" s="455" t="s">
        <v>91</v>
      </c>
      <c r="J5" s="217" t="s">
        <v>45</v>
      </c>
      <c r="K5" s="458" t="s">
        <v>91</v>
      </c>
    </row>
    <row r="6" spans="2:11">
      <c r="B6" s="218" t="s">
        <v>110</v>
      </c>
      <c r="C6" s="453" t="s">
        <v>109</v>
      </c>
      <c r="D6" s="218" t="s">
        <v>44</v>
      </c>
      <c r="E6" s="455" t="s">
        <v>91</v>
      </c>
      <c r="F6" s="218" t="s">
        <v>2</v>
      </c>
      <c r="G6" s="455" t="s">
        <v>91</v>
      </c>
      <c r="H6" s="225" t="s">
        <v>38</v>
      </c>
      <c r="I6" s="455" t="s">
        <v>91</v>
      </c>
      <c r="J6" s="217" t="s">
        <v>45</v>
      </c>
      <c r="K6" s="458" t="s">
        <v>91</v>
      </c>
    </row>
    <row r="7" spans="2:11">
      <c r="C7" s="453" t="s">
        <v>53</v>
      </c>
      <c r="D7" s="218" t="s">
        <v>44</v>
      </c>
      <c r="E7" s="455">
        <v>0.375</v>
      </c>
      <c r="F7" s="218" t="s">
        <v>2</v>
      </c>
      <c r="G7" s="455">
        <v>0.75</v>
      </c>
      <c r="H7" s="225" t="s">
        <v>38</v>
      </c>
      <c r="I7" s="455">
        <v>4.1666666666666664e-002</v>
      </c>
      <c r="J7" s="217" t="s">
        <v>45</v>
      </c>
      <c r="K7" s="458">
        <f t="shared" ref="K7:K20" si="0">(G7-E7-I7)*24</f>
        <v>8</v>
      </c>
    </row>
    <row r="8" spans="2:11">
      <c r="C8" s="453" t="s">
        <v>43</v>
      </c>
      <c r="D8" s="218" t="s">
        <v>44</v>
      </c>
      <c r="E8" s="455">
        <v>0.29166666666666669</v>
      </c>
      <c r="F8" s="218" t="s">
        <v>2</v>
      </c>
      <c r="G8" s="455">
        <v>0.66666666666666663</v>
      </c>
      <c r="H8" s="225" t="s">
        <v>38</v>
      </c>
      <c r="I8" s="455">
        <v>4.1666666666666664e-002</v>
      </c>
      <c r="J8" s="217" t="s">
        <v>45</v>
      </c>
      <c r="K8" s="458">
        <f t="shared" si="0"/>
        <v>7.9999999999999982</v>
      </c>
    </row>
    <row r="9" spans="2:11">
      <c r="C9" s="453" t="s">
        <v>56</v>
      </c>
      <c r="D9" s="218" t="s">
        <v>44</v>
      </c>
      <c r="E9" s="455">
        <v>0.33333333333333331</v>
      </c>
      <c r="F9" s="218" t="s">
        <v>2</v>
      </c>
      <c r="G9" s="455">
        <v>0.70833333333333304</v>
      </c>
      <c r="H9" s="225" t="s">
        <v>38</v>
      </c>
      <c r="I9" s="455">
        <v>4.1666666666666699e-002</v>
      </c>
      <c r="J9" s="217" t="s">
        <v>45</v>
      </c>
      <c r="K9" s="458">
        <f t="shared" si="0"/>
        <v>7.9999999999999929</v>
      </c>
    </row>
    <row r="10" spans="2:11">
      <c r="C10" s="453" t="s">
        <v>60</v>
      </c>
      <c r="D10" s="218" t="s">
        <v>44</v>
      </c>
      <c r="E10" s="455">
        <v>0.33333333333333331</v>
      </c>
      <c r="F10" s="218" t="s">
        <v>2</v>
      </c>
      <c r="G10" s="455">
        <v>0.5</v>
      </c>
      <c r="H10" s="225" t="s">
        <v>38</v>
      </c>
      <c r="I10" s="455">
        <v>0</v>
      </c>
      <c r="J10" s="217" t="s">
        <v>45</v>
      </c>
      <c r="K10" s="458">
        <f t="shared" si="0"/>
        <v>4</v>
      </c>
    </row>
    <row r="11" spans="2:11">
      <c r="C11" s="453" t="s">
        <v>61</v>
      </c>
      <c r="D11" s="218" t="s">
        <v>44</v>
      </c>
      <c r="E11" s="455">
        <v>0.54166666666666663</v>
      </c>
      <c r="F11" s="218" t="s">
        <v>2</v>
      </c>
      <c r="G11" s="455">
        <v>0.70833333333333337</v>
      </c>
      <c r="H11" s="225" t="s">
        <v>38</v>
      </c>
      <c r="I11" s="455">
        <v>0</v>
      </c>
      <c r="J11" s="217" t="s">
        <v>45</v>
      </c>
      <c r="K11" s="458">
        <f t="shared" si="0"/>
        <v>4.0000000000000018</v>
      </c>
    </row>
    <row r="12" spans="2:11">
      <c r="C12" s="453" t="s">
        <v>50</v>
      </c>
      <c r="D12" s="218" t="s">
        <v>44</v>
      </c>
      <c r="E12" s="455">
        <v>0.41666666666666669</v>
      </c>
      <c r="F12" s="218" t="s">
        <v>2</v>
      </c>
      <c r="G12" s="455">
        <v>0.58333333333333337</v>
      </c>
      <c r="H12" s="225" t="s">
        <v>38</v>
      </c>
      <c r="I12" s="455">
        <v>0</v>
      </c>
      <c r="J12" s="217" t="s">
        <v>45</v>
      </c>
      <c r="K12" s="458">
        <f t="shared" si="0"/>
        <v>4</v>
      </c>
    </row>
    <row r="13" spans="2:11">
      <c r="C13" s="453" t="s">
        <v>62</v>
      </c>
      <c r="D13" s="218" t="s">
        <v>44</v>
      </c>
      <c r="E13" s="455">
        <v>0.375</v>
      </c>
      <c r="F13" s="218" t="s">
        <v>2</v>
      </c>
      <c r="G13" s="455">
        <v>0.41666666666666702</v>
      </c>
      <c r="H13" s="225" t="s">
        <v>38</v>
      </c>
      <c r="I13" s="455">
        <v>0</v>
      </c>
      <c r="J13" s="217" t="s">
        <v>45</v>
      </c>
      <c r="K13" s="458">
        <f t="shared" si="0"/>
        <v>1.0000000000000004</v>
      </c>
    </row>
    <row r="14" spans="2:11">
      <c r="C14" s="453" t="s">
        <v>54</v>
      </c>
      <c r="D14" s="218" t="s">
        <v>44</v>
      </c>
      <c r="E14" s="455"/>
      <c r="F14" s="218" t="s">
        <v>2</v>
      </c>
      <c r="G14" s="455"/>
      <c r="H14" s="225" t="s">
        <v>38</v>
      </c>
      <c r="I14" s="455"/>
      <c r="J14" s="217" t="s">
        <v>45</v>
      </c>
      <c r="K14" s="458">
        <f t="shared" si="0"/>
        <v>0</v>
      </c>
    </row>
    <row r="15" spans="2:11">
      <c r="C15" s="453" t="s">
        <v>66</v>
      </c>
      <c r="D15" s="218" t="s">
        <v>44</v>
      </c>
      <c r="E15" s="455"/>
      <c r="F15" s="218" t="s">
        <v>2</v>
      </c>
      <c r="G15" s="455"/>
      <c r="H15" s="225" t="s">
        <v>38</v>
      </c>
      <c r="I15" s="455"/>
      <c r="J15" s="217" t="s">
        <v>45</v>
      </c>
      <c r="K15" s="458">
        <f t="shared" si="0"/>
        <v>0</v>
      </c>
    </row>
    <row r="16" spans="2:11">
      <c r="C16" s="453" t="s">
        <v>68</v>
      </c>
      <c r="D16" s="218" t="s">
        <v>44</v>
      </c>
      <c r="E16" s="455"/>
      <c r="F16" s="218" t="s">
        <v>2</v>
      </c>
      <c r="G16" s="455"/>
      <c r="H16" s="225" t="s">
        <v>38</v>
      </c>
      <c r="I16" s="455"/>
      <c r="J16" s="217" t="s">
        <v>45</v>
      </c>
      <c r="K16" s="458">
        <f t="shared" si="0"/>
        <v>0</v>
      </c>
    </row>
    <row r="17" spans="3:11">
      <c r="C17" s="453" t="s">
        <v>69</v>
      </c>
      <c r="D17" s="218" t="s">
        <v>44</v>
      </c>
      <c r="E17" s="455"/>
      <c r="F17" s="218" t="s">
        <v>2</v>
      </c>
      <c r="G17" s="455"/>
      <c r="H17" s="225" t="s">
        <v>38</v>
      </c>
      <c r="I17" s="455"/>
      <c r="J17" s="217" t="s">
        <v>45</v>
      </c>
      <c r="K17" s="458">
        <f t="shared" si="0"/>
        <v>0</v>
      </c>
    </row>
    <row r="18" spans="3:11">
      <c r="C18" s="453" t="s">
        <v>70</v>
      </c>
      <c r="D18" s="218" t="s">
        <v>44</v>
      </c>
      <c r="E18" s="455"/>
      <c r="F18" s="218" t="s">
        <v>2</v>
      </c>
      <c r="G18" s="455"/>
      <c r="H18" s="225" t="s">
        <v>38</v>
      </c>
      <c r="I18" s="455"/>
      <c r="J18" s="217" t="s">
        <v>45</v>
      </c>
      <c r="K18" s="458">
        <f t="shared" si="0"/>
        <v>0</v>
      </c>
    </row>
    <row r="19" spans="3:11">
      <c r="C19" s="453" t="s">
        <v>0</v>
      </c>
      <c r="D19" s="218" t="s">
        <v>44</v>
      </c>
      <c r="E19" s="455"/>
      <c r="F19" s="218" t="s">
        <v>2</v>
      </c>
      <c r="G19" s="455"/>
      <c r="H19" s="225" t="s">
        <v>38</v>
      </c>
      <c r="I19" s="455"/>
      <c r="J19" s="217" t="s">
        <v>45</v>
      </c>
      <c r="K19" s="458">
        <f t="shared" si="0"/>
        <v>0</v>
      </c>
    </row>
    <row r="20" spans="3:11">
      <c r="C20" s="453" t="s">
        <v>10</v>
      </c>
      <c r="D20" s="218" t="s">
        <v>44</v>
      </c>
      <c r="E20" s="455"/>
      <c r="F20" s="218" t="s">
        <v>2</v>
      </c>
      <c r="G20" s="455"/>
      <c r="H20" s="225" t="s">
        <v>38</v>
      </c>
      <c r="I20" s="455"/>
      <c r="J20" s="217" t="s">
        <v>45</v>
      </c>
      <c r="K20" s="458">
        <f t="shared" si="0"/>
        <v>0</v>
      </c>
    </row>
    <row r="21" spans="3:11">
      <c r="C21" s="453" t="s">
        <v>46</v>
      </c>
      <c r="D21" s="218" t="s">
        <v>44</v>
      </c>
      <c r="E21" s="456"/>
      <c r="F21" s="218" t="s">
        <v>2</v>
      </c>
      <c r="G21" s="456"/>
      <c r="H21" s="225" t="s">
        <v>38</v>
      </c>
      <c r="I21" s="456"/>
      <c r="J21" s="217" t="s">
        <v>45</v>
      </c>
      <c r="K21" s="453">
        <v>1</v>
      </c>
    </row>
    <row r="22" spans="3:11">
      <c r="C22" s="453" t="s">
        <v>25</v>
      </c>
      <c r="D22" s="218" t="s">
        <v>44</v>
      </c>
      <c r="E22" s="456"/>
      <c r="F22" s="218" t="s">
        <v>2</v>
      </c>
      <c r="G22" s="456"/>
      <c r="H22" s="225" t="s">
        <v>38</v>
      </c>
      <c r="I22" s="456"/>
      <c r="J22" s="217" t="s">
        <v>45</v>
      </c>
      <c r="K22" s="453">
        <v>2</v>
      </c>
    </row>
    <row r="23" spans="3:11">
      <c r="C23" s="453" t="s">
        <v>72</v>
      </c>
      <c r="D23" s="218" t="s">
        <v>44</v>
      </c>
      <c r="E23" s="456"/>
      <c r="F23" s="218" t="s">
        <v>2</v>
      </c>
      <c r="G23" s="456"/>
      <c r="H23" s="225" t="s">
        <v>38</v>
      </c>
      <c r="I23" s="456"/>
      <c r="J23" s="217" t="s">
        <v>45</v>
      </c>
      <c r="K23" s="453">
        <v>3</v>
      </c>
    </row>
    <row r="24" spans="3:11">
      <c r="C24" s="453" t="s">
        <v>58</v>
      </c>
      <c r="D24" s="218" t="s">
        <v>44</v>
      </c>
      <c r="E24" s="456"/>
      <c r="F24" s="218" t="s">
        <v>2</v>
      </c>
      <c r="G24" s="456"/>
      <c r="H24" s="225" t="s">
        <v>38</v>
      </c>
      <c r="I24" s="456"/>
      <c r="J24" s="217" t="s">
        <v>45</v>
      </c>
      <c r="K24" s="453">
        <v>4</v>
      </c>
    </row>
    <row r="25" spans="3:11">
      <c r="C25" s="453" t="s">
        <v>73</v>
      </c>
      <c r="D25" s="218" t="s">
        <v>44</v>
      </c>
      <c r="E25" s="456"/>
      <c r="F25" s="218" t="s">
        <v>2</v>
      </c>
      <c r="G25" s="456"/>
      <c r="H25" s="225" t="s">
        <v>38</v>
      </c>
      <c r="I25" s="456"/>
      <c r="J25" s="217" t="s">
        <v>45</v>
      </c>
      <c r="K25" s="453">
        <v>5</v>
      </c>
    </row>
    <row r="26" spans="3:11">
      <c r="C26" s="453" t="s">
        <v>11</v>
      </c>
      <c r="D26" s="218" t="s">
        <v>44</v>
      </c>
      <c r="E26" s="456"/>
      <c r="F26" s="218" t="s">
        <v>2</v>
      </c>
      <c r="G26" s="456"/>
      <c r="H26" s="225" t="s">
        <v>38</v>
      </c>
      <c r="I26" s="456"/>
      <c r="J26" s="217" t="s">
        <v>45</v>
      </c>
      <c r="K26" s="453">
        <v>6</v>
      </c>
    </row>
    <row r="27" spans="3:11">
      <c r="C27" s="453" t="s">
        <v>74</v>
      </c>
      <c r="D27" s="218" t="s">
        <v>44</v>
      </c>
      <c r="E27" s="456"/>
      <c r="F27" s="218" t="s">
        <v>2</v>
      </c>
      <c r="G27" s="456"/>
      <c r="H27" s="225" t="s">
        <v>38</v>
      </c>
      <c r="I27" s="456"/>
      <c r="J27" s="217" t="s">
        <v>45</v>
      </c>
      <c r="K27" s="453">
        <v>7</v>
      </c>
    </row>
    <row r="28" spans="3:11">
      <c r="C28" s="453" t="s">
        <v>76</v>
      </c>
      <c r="D28" s="218" t="s">
        <v>44</v>
      </c>
      <c r="E28" s="456"/>
      <c r="F28" s="218" t="s">
        <v>2</v>
      </c>
      <c r="G28" s="456"/>
      <c r="H28" s="225" t="s">
        <v>38</v>
      </c>
      <c r="I28" s="456"/>
      <c r="J28" s="217" t="s">
        <v>45</v>
      </c>
      <c r="K28" s="453">
        <v>8</v>
      </c>
    </row>
    <row r="29" spans="3:11">
      <c r="C29" s="453" t="s">
        <v>65</v>
      </c>
      <c r="D29" s="218" t="s">
        <v>44</v>
      </c>
      <c r="E29" s="456"/>
      <c r="F29" s="218" t="s">
        <v>2</v>
      </c>
      <c r="G29" s="456"/>
      <c r="H29" s="225" t="s">
        <v>38</v>
      </c>
      <c r="I29" s="456"/>
      <c r="J29" s="217" t="s">
        <v>45</v>
      </c>
      <c r="K29" s="453"/>
    </row>
    <row r="30" spans="3:11">
      <c r="C30" s="453" t="s">
        <v>77</v>
      </c>
      <c r="D30" s="218" t="s">
        <v>44</v>
      </c>
      <c r="E30" s="456"/>
      <c r="F30" s="218" t="s">
        <v>2</v>
      </c>
      <c r="G30" s="456"/>
      <c r="H30" s="225" t="s">
        <v>38</v>
      </c>
      <c r="I30" s="456"/>
      <c r="J30" s="217" t="s">
        <v>45</v>
      </c>
      <c r="K30" s="453"/>
    </row>
    <row r="31" spans="3:11">
      <c r="C31" s="453" t="s">
        <v>37</v>
      </c>
      <c r="D31" s="218" t="s">
        <v>44</v>
      </c>
      <c r="E31" s="456"/>
      <c r="F31" s="218" t="s">
        <v>2</v>
      </c>
      <c r="G31" s="456"/>
      <c r="H31" s="225" t="s">
        <v>38</v>
      </c>
      <c r="I31" s="456"/>
      <c r="J31" s="217" t="s">
        <v>45</v>
      </c>
      <c r="K31" s="453"/>
    </row>
    <row r="32" spans="3:11">
      <c r="C32" s="453" t="s">
        <v>21</v>
      </c>
      <c r="D32" s="218" t="s">
        <v>44</v>
      </c>
      <c r="E32" s="455"/>
      <c r="F32" s="218" t="s">
        <v>2</v>
      </c>
      <c r="G32" s="455"/>
      <c r="H32" s="225" t="s">
        <v>38</v>
      </c>
      <c r="I32" s="455"/>
      <c r="J32" s="217" t="s">
        <v>45</v>
      </c>
      <c r="K32" s="458">
        <f>(G32-E32-I32)*24</f>
        <v>0</v>
      </c>
    </row>
    <row r="33" spans="3:13">
      <c r="C33" s="453" t="s">
        <v>185</v>
      </c>
      <c r="D33" s="218" t="s">
        <v>44</v>
      </c>
      <c r="E33" s="455"/>
      <c r="F33" s="218" t="s">
        <v>2</v>
      </c>
      <c r="G33" s="455"/>
      <c r="H33" s="225" t="s">
        <v>38</v>
      </c>
      <c r="I33" s="455"/>
      <c r="J33" s="217" t="s">
        <v>45</v>
      </c>
      <c r="K33" s="458">
        <f>(G33-E33-I33)*24</f>
        <v>0</v>
      </c>
      <c r="M33" s="217" t="s">
        <v>186</v>
      </c>
    </row>
    <row r="34" spans="3:13">
      <c r="C34" s="453" t="s">
        <v>55</v>
      </c>
      <c r="D34" s="218" t="s">
        <v>44</v>
      </c>
      <c r="E34" s="455"/>
      <c r="F34" s="218" t="s">
        <v>2</v>
      </c>
      <c r="G34" s="455"/>
      <c r="H34" s="225" t="s">
        <v>38</v>
      </c>
      <c r="I34" s="455"/>
      <c r="J34" s="217" t="s">
        <v>45</v>
      </c>
      <c r="K34" s="458">
        <f>(G34-E34-I34)*24</f>
        <v>0</v>
      </c>
      <c r="M34" s="217" t="s">
        <v>186</v>
      </c>
    </row>
    <row r="35" spans="3:13">
      <c r="C35" s="453" t="s">
        <v>16</v>
      </c>
      <c r="D35" s="218" t="s">
        <v>44</v>
      </c>
      <c r="E35" s="455"/>
      <c r="F35" s="218" t="s">
        <v>2</v>
      </c>
      <c r="G35" s="455"/>
      <c r="H35" s="225" t="s">
        <v>38</v>
      </c>
      <c r="I35" s="455"/>
      <c r="J35" s="217" t="s">
        <v>45</v>
      </c>
      <c r="K35" s="458">
        <f>(G35-E35-I35)*24</f>
        <v>0</v>
      </c>
    </row>
  </sheetData>
  <sheetProtection sheet="1" objects="1" scenarios="1"/>
  <phoneticPr fontId="1"/>
  <pageMargins left="0.70866141732283472" right="0.70866141732283472" top="0.74803149606299213" bottom="0.74803149606299213" header="0.31496062992125984" footer="0.31496062992125984"/>
  <pageSetup paperSize="9" scale="63"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J42"/>
  <sheetViews>
    <sheetView workbookViewId="0">
      <selection activeCell="D16" sqref="D16"/>
    </sheetView>
  </sheetViews>
  <sheetFormatPr defaultRowHeight="18.75"/>
  <cols>
    <col min="1" max="1" width="2" style="452" customWidth="1"/>
    <col min="2" max="2" width="7.125" style="452" bestFit="1" customWidth="1"/>
    <col min="3" max="10" width="40.625" style="452" customWidth="1"/>
    <col min="11" max="16384" width="9" style="452" customWidth="1"/>
  </cols>
  <sheetData>
    <row r="1" spans="2:10">
      <c r="B1" s="452" t="s">
        <v>162</v>
      </c>
    </row>
    <row r="3" spans="2:10">
      <c r="B3" s="458" t="s">
        <v>80</v>
      </c>
      <c r="C3" s="458" t="s">
        <v>163</v>
      </c>
    </row>
    <row r="4" spans="2:10">
      <c r="B4" s="458">
        <v>1</v>
      </c>
      <c r="C4" s="462" t="s">
        <v>171</v>
      </c>
    </row>
    <row r="5" spans="2:10">
      <c r="B5" s="458">
        <v>2</v>
      </c>
      <c r="C5" s="462" t="s">
        <v>100</v>
      </c>
    </row>
    <row r="6" spans="2:10">
      <c r="B6" s="458">
        <v>3</v>
      </c>
      <c r="C6" s="462"/>
    </row>
    <row r="7" spans="2:10">
      <c r="B7" s="458">
        <v>4</v>
      </c>
      <c r="C7" s="462"/>
    </row>
    <row r="8" spans="2:10">
      <c r="B8" s="458">
        <v>5</v>
      </c>
      <c r="C8" s="462"/>
    </row>
    <row r="10" spans="2:10">
      <c r="B10" s="452" t="s">
        <v>160</v>
      </c>
    </row>
    <row r="11" spans="2:10" ht="19.5"/>
    <row r="12" spans="2:10" ht="19.5">
      <c r="B12" s="459" t="s">
        <v>4</v>
      </c>
      <c r="C12" s="463" t="s">
        <v>6</v>
      </c>
      <c r="D12" s="467" t="s">
        <v>173</v>
      </c>
      <c r="E12" s="472" t="s">
        <v>179</v>
      </c>
      <c r="F12" s="478"/>
      <c r="G12" s="478"/>
      <c r="H12" s="478"/>
      <c r="I12" s="478"/>
      <c r="J12" s="481"/>
    </row>
    <row r="13" spans="2:10">
      <c r="B13" s="460" t="s">
        <v>151</v>
      </c>
      <c r="C13" s="464" t="s">
        <v>172</v>
      </c>
      <c r="D13" s="468" t="s">
        <v>172</v>
      </c>
      <c r="E13" s="473" t="s">
        <v>97</v>
      </c>
      <c r="F13" s="479"/>
      <c r="G13" s="479"/>
      <c r="H13" s="479"/>
      <c r="I13" s="479"/>
      <c r="J13" s="482"/>
    </row>
    <row r="14" spans="2:10">
      <c r="B14" s="460"/>
      <c r="C14" s="465"/>
      <c r="D14" s="469" t="s">
        <v>173</v>
      </c>
      <c r="E14" s="474" t="s">
        <v>173</v>
      </c>
      <c r="F14" s="462"/>
      <c r="G14" s="462"/>
      <c r="H14" s="462"/>
      <c r="I14" s="462"/>
      <c r="J14" s="483"/>
    </row>
    <row r="15" spans="2:10">
      <c r="B15" s="460"/>
      <c r="C15" s="465"/>
      <c r="D15" s="470"/>
      <c r="E15" s="475" t="s">
        <v>180</v>
      </c>
      <c r="F15" s="462"/>
      <c r="G15" s="462"/>
      <c r="H15" s="462"/>
      <c r="I15" s="462"/>
      <c r="J15" s="483"/>
    </row>
    <row r="16" spans="2:10">
      <c r="B16" s="460"/>
      <c r="C16" s="465"/>
      <c r="D16" s="470"/>
      <c r="E16" s="475" t="s">
        <v>105</v>
      </c>
      <c r="F16" s="462"/>
      <c r="G16" s="462"/>
      <c r="H16" s="462"/>
      <c r="I16" s="462"/>
      <c r="J16" s="483"/>
    </row>
    <row r="17" spans="2:10">
      <c r="B17" s="460"/>
      <c r="C17" s="465"/>
      <c r="D17" s="470"/>
      <c r="E17" s="470" t="s">
        <v>138</v>
      </c>
      <c r="F17" s="462"/>
      <c r="G17" s="462"/>
      <c r="H17" s="462"/>
      <c r="I17" s="462"/>
      <c r="J17" s="483"/>
    </row>
    <row r="18" spans="2:10">
      <c r="B18" s="460"/>
      <c r="C18" s="465"/>
      <c r="D18" s="470"/>
      <c r="E18" s="470"/>
      <c r="F18" s="462"/>
      <c r="G18" s="462"/>
      <c r="H18" s="462"/>
      <c r="I18" s="462"/>
      <c r="J18" s="483"/>
    </row>
    <row r="19" spans="2:10">
      <c r="B19" s="460"/>
      <c r="C19" s="465"/>
      <c r="D19" s="470"/>
      <c r="E19" s="470"/>
      <c r="F19" s="462"/>
      <c r="G19" s="462"/>
      <c r="H19" s="462"/>
      <c r="I19" s="462"/>
      <c r="J19" s="483"/>
    </row>
    <row r="20" spans="2:10">
      <c r="B20" s="460"/>
      <c r="C20" s="465"/>
      <c r="D20" s="470"/>
      <c r="E20" s="470"/>
      <c r="F20" s="462"/>
      <c r="G20" s="462"/>
      <c r="H20" s="462"/>
      <c r="I20" s="462"/>
      <c r="J20" s="483"/>
    </row>
    <row r="21" spans="2:10">
      <c r="B21" s="460"/>
      <c r="C21" s="465"/>
      <c r="D21" s="470"/>
      <c r="E21" s="470"/>
      <c r="F21" s="462"/>
      <c r="G21" s="462"/>
      <c r="H21" s="462"/>
      <c r="I21" s="462"/>
      <c r="J21" s="483"/>
    </row>
    <row r="22" spans="2:10">
      <c r="B22" s="460"/>
      <c r="C22" s="465"/>
      <c r="D22" s="470"/>
      <c r="E22" s="476"/>
      <c r="F22" s="462"/>
      <c r="G22" s="462"/>
      <c r="H22" s="462"/>
      <c r="I22" s="462"/>
      <c r="J22" s="483"/>
    </row>
    <row r="23" spans="2:10">
      <c r="B23" s="460"/>
      <c r="C23" s="465"/>
      <c r="D23" s="470"/>
      <c r="E23" s="476"/>
      <c r="F23" s="462"/>
      <c r="G23" s="462"/>
      <c r="H23" s="462"/>
      <c r="I23" s="462"/>
      <c r="J23" s="483"/>
    </row>
    <row r="24" spans="2:10">
      <c r="B24" s="460"/>
      <c r="C24" s="465"/>
      <c r="D24" s="470"/>
      <c r="E24" s="476"/>
      <c r="F24" s="462"/>
      <c r="G24" s="462"/>
      <c r="H24" s="462"/>
      <c r="I24" s="462"/>
      <c r="J24" s="483"/>
    </row>
    <row r="25" spans="2:10" ht="19.5">
      <c r="B25" s="461"/>
      <c r="C25" s="466"/>
      <c r="D25" s="471"/>
      <c r="E25" s="477"/>
      <c r="F25" s="480"/>
      <c r="G25" s="480"/>
      <c r="H25" s="480"/>
      <c r="I25" s="480"/>
      <c r="J25" s="484"/>
    </row>
    <row r="28" spans="2:10">
      <c r="C28" s="452" t="s">
        <v>191</v>
      </c>
    </row>
    <row r="29" spans="2:10">
      <c r="C29" s="452" t="s">
        <v>92</v>
      </c>
    </row>
    <row r="30" spans="2:10">
      <c r="C30" s="452" t="s">
        <v>192</v>
      </c>
    </row>
    <row r="31" spans="2:10">
      <c r="C31" s="452" t="s">
        <v>194</v>
      </c>
    </row>
    <row r="32" spans="2:10">
      <c r="C32" s="452" t="s">
        <v>195</v>
      </c>
    </row>
    <row r="33" spans="3:3">
      <c r="C33" s="452" t="s">
        <v>196</v>
      </c>
    </row>
    <row r="34" spans="3:3">
      <c r="C34" s="452" t="s">
        <v>82</v>
      </c>
    </row>
    <row r="35" spans="3:3">
      <c r="C35" s="452" t="s">
        <v>93</v>
      </c>
    </row>
    <row r="37" spans="3:3">
      <c r="C37" s="452" t="s">
        <v>193</v>
      </c>
    </row>
    <row r="38" spans="3:3">
      <c r="C38" s="452" t="s">
        <v>137</v>
      </c>
    </row>
    <row r="39" spans="3:3">
      <c r="C39" s="452" t="s">
        <v>108</v>
      </c>
    </row>
    <row r="40" spans="3:3">
      <c r="C40" s="452" t="s">
        <v>153</v>
      </c>
    </row>
    <row r="41" spans="3:3">
      <c r="C41" s="452" t="s">
        <v>154</v>
      </c>
    </row>
    <row r="42" spans="3:3">
      <c r="C42" s="452" t="s">
        <v>155</v>
      </c>
    </row>
  </sheetData>
  <mergeCells count="1">
    <mergeCell ref="B13:B25"/>
  </mergeCells>
  <phoneticPr fontId="1"/>
  <pageMargins left="0.70866141732283472" right="0.70866141732283472" top="0.74803149606299213" bottom="0.74803149606299213" header="0.31496062992125984" footer="0.31496062992125984"/>
  <pageSetup paperSize="9" scale="36"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BD63"/>
  <sheetViews>
    <sheetView workbookViewId="0">
      <selection activeCell="B3" sqref="B3"/>
    </sheetView>
  </sheetViews>
  <sheetFormatPr defaultRowHeight="18.75"/>
  <cols>
    <col min="1" max="1" width="1.875" style="452" customWidth="1"/>
    <col min="2" max="3" width="9" style="452" customWidth="1"/>
    <col min="4" max="4" width="44.25" style="452" customWidth="1"/>
    <col min="5" max="16384" width="9" style="452" customWidth="1"/>
  </cols>
  <sheetData>
    <row r="1" spans="2:11">
      <c r="B1" s="452" t="s">
        <v>131</v>
      </c>
    </row>
    <row r="2" spans="2:11" s="485" customFormat="1" ht="20.25" customHeight="1">
      <c r="B2" s="486" t="s">
        <v>175</v>
      </c>
      <c r="C2" s="486"/>
      <c r="D2" s="487"/>
    </row>
    <row r="3" spans="2:11" s="485" customFormat="1" ht="20.25" customHeight="1">
      <c r="B3" s="487"/>
      <c r="C3" s="487"/>
      <c r="D3" s="487"/>
    </row>
    <row r="4" spans="2:11" s="485" customFormat="1" ht="20.25" customHeight="1">
      <c r="B4" s="488"/>
      <c r="C4" s="487" t="s">
        <v>188</v>
      </c>
      <c r="D4" s="487"/>
      <c r="F4" s="500" t="s">
        <v>189</v>
      </c>
      <c r="G4" s="500"/>
      <c r="H4" s="500"/>
      <c r="I4" s="500"/>
      <c r="J4" s="500"/>
      <c r="K4" s="500"/>
    </row>
    <row r="5" spans="2:11" s="485" customFormat="1" ht="20.25" customHeight="1">
      <c r="B5" s="489"/>
      <c r="C5" s="487" t="s">
        <v>190</v>
      </c>
      <c r="D5" s="487"/>
      <c r="F5" s="500"/>
      <c r="G5" s="500"/>
      <c r="H5" s="500"/>
      <c r="I5" s="500"/>
      <c r="J5" s="500"/>
      <c r="K5" s="500"/>
    </row>
    <row r="6" spans="2:11" s="485" customFormat="1" ht="20.25" customHeight="1">
      <c r="B6" s="490" t="s">
        <v>181</v>
      </c>
      <c r="C6" s="487"/>
      <c r="D6" s="487"/>
    </row>
    <row r="7" spans="2:11" s="485" customFormat="1" ht="20.25" customHeight="1">
      <c r="B7" s="490"/>
      <c r="C7" s="487"/>
      <c r="D7" s="487"/>
    </row>
    <row r="8" spans="2:11" s="485" customFormat="1" ht="20.25" customHeight="1">
      <c r="B8" s="487" t="s">
        <v>142</v>
      </c>
      <c r="C8" s="487"/>
      <c r="D8" s="487"/>
    </row>
    <row r="9" spans="2:11" s="485" customFormat="1" ht="20.25" customHeight="1">
      <c r="B9" s="490"/>
      <c r="C9" s="487"/>
      <c r="D9" s="487"/>
    </row>
    <row r="10" spans="2:11" s="485" customFormat="1" ht="20.25" customHeight="1">
      <c r="B10" s="487" t="s">
        <v>71</v>
      </c>
      <c r="C10" s="487"/>
      <c r="D10" s="487"/>
    </row>
    <row r="11" spans="2:11" s="485" customFormat="1" ht="20.25" customHeight="1">
      <c r="B11" s="487" t="s">
        <v>135</v>
      </c>
      <c r="C11" s="487"/>
      <c r="D11" s="487"/>
    </row>
    <row r="12" spans="2:11" s="485" customFormat="1" ht="20.25" customHeight="1">
      <c r="B12" s="487" t="s">
        <v>165</v>
      </c>
      <c r="C12" s="487"/>
      <c r="D12" s="487"/>
    </row>
    <row r="13" spans="2:11" s="485" customFormat="1" ht="20.25" customHeight="1">
      <c r="B13" s="487"/>
      <c r="C13" s="487"/>
      <c r="D13" s="487"/>
    </row>
    <row r="14" spans="2:11" s="485" customFormat="1" ht="20.25" customHeight="1">
      <c r="B14" s="487" t="s">
        <v>29</v>
      </c>
      <c r="C14" s="487"/>
      <c r="D14" s="487"/>
    </row>
    <row r="15" spans="2:11" s="485" customFormat="1" ht="20.25" customHeight="1">
      <c r="B15" s="487"/>
      <c r="C15" s="487"/>
      <c r="D15" s="487"/>
    </row>
    <row r="16" spans="2:11" s="485" customFormat="1" ht="20.25" customHeight="1">
      <c r="B16" s="487" t="s">
        <v>136</v>
      </c>
      <c r="C16" s="487"/>
      <c r="D16" s="487"/>
    </row>
    <row r="17" spans="2:4" s="485" customFormat="1" ht="20.25" customHeight="1">
      <c r="B17" s="487"/>
      <c r="C17" s="487"/>
      <c r="D17" s="487"/>
    </row>
    <row r="18" spans="2:4" s="485" customFormat="1" ht="20.25" customHeight="1">
      <c r="B18" s="487" t="s">
        <v>75</v>
      </c>
      <c r="C18" s="487"/>
      <c r="D18" s="487"/>
    </row>
    <row r="19" spans="2:4" s="485" customFormat="1" ht="20.25" customHeight="1">
      <c r="B19" s="487" t="s">
        <v>121</v>
      </c>
      <c r="C19" s="487"/>
      <c r="D19" s="487"/>
    </row>
    <row r="20" spans="2:4" s="485" customFormat="1" ht="20.25" customHeight="1">
      <c r="B20" s="487"/>
      <c r="C20" s="487"/>
      <c r="D20" s="487"/>
    </row>
    <row r="21" spans="2:4" s="485" customFormat="1" ht="20.25" customHeight="1">
      <c r="B21" s="487"/>
      <c r="C21" s="493" t="s">
        <v>80</v>
      </c>
      <c r="D21" s="493" t="s">
        <v>4</v>
      </c>
    </row>
    <row r="22" spans="2:4" s="485" customFormat="1" ht="20.25" customHeight="1">
      <c r="B22" s="487"/>
      <c r="C22" s="493">
        <v>1</v>
      </c>
      <c r="D22" s="495" t="s">
        <v>6</v>
      </c>
    </row>
    <row r="23" spans="2:4" s="485" customFormat="1" ht="20.25" customHeight="1">
      <c r="B23" s="487"/>
      <c r="C23" s="493">
        <v>2</v>
      </c>
      <c r="D23" s="495" t="s">
        <v>173</v>
      </c>
    </row>
    <row r="24" spans="2:4" s="485" customFormat="1" ht="20.25" customHeight="1">
      <c r="B24" s="487"/>
      <c r="C24" s="493">
        <v>3</v>
      </c>
      <c r="D24" s="495" t="s">
        <v>179</v>
      </c>
    </row>
    <row r="25" spans="2:4" s="485" customFormat="1" ht="20.25" customHeight="1">
      <c r="B25" s="487"/>
      <c r="C25" s="487"/>
      <c r="D25" s="487"/>
    </row>
    <row r="26" spans="2:4" s="485" customFormat="1" ht="20.25" customHeight="1">
      <c r="B26" s="487"/>
      <c r="C26" s="487" t="s">
        <v>174</v>
      </c>
      <c r="D26" s="487"/>
    </row>
    <row r="27" spans="2:4" s="485" customFormat="1" ht="20.25" customHeight="1">
      <c r="B27" s="487"/>
      <c r="C27" s="487"/>
      <c r="D27" s="487"/>
    </row>
    <row r="28" spans="2:4" s="485" customFormat="1" ht="20.25" customHeight="1">
      <c r="B28" s="487"/>
      <c r="C28" s="487"/>
      <c r="D28" s="487"/>
    </row>
    <row r="29" spans="2:4" s="485" customFormat="1" ht="20.25" customHeight="1">
      <c r="B29" s="487" t="s">
        <v>139</v>
      </c>
      <c r="C29" s="487"/>
      <c r="D29" s="487"/>
    </row>
    <row r="30" spans="2:4" s="485" customFormat="1" ht="20.25" customHeight="1">
      <c r="B30" s="487" t="s">
        <v>123</v>
      </c>
      <c r="C30" s="487"/>
      <c r="D30" s="487"/>
    </row>
    <row r="31" spans="2:4" s="485" customFormat="1" ht="20.25" customHeight="1">
      <c r="B31" s="487"/>
      <c r="C31" s="487"/>
      <c r="D31" s="487"/>
    </row>
    <row r="32" spans="2:4" s="485" customFormat="1" ht="20.25" customHeight="1">
      <c r="B32" s="487"/>
      <c r="C32" s="493" t="s">
        <v>19</v>
      </c>
      <c r="D32" s="493" t="s">
        <v>18</v>
      </c>
    </row>
    <row r="33" spans="2:56" s="485" customFormat="1" ht="20.25" customHeight="1">
      <c r="B33" s="487"/>
      <c r="C33" s="493" t="s">
        <v>9</v>
      </c>
      <c r="D33" s="495" t="s">
        <v>124</v>
      </c>
    </row>
    <row r="34" spans="2:56" s="485" customFormat="1" ht="20.25" customHeight="1">
      <c r="B34" s="487"/>
      <c r="C34" s="493" t="s">
        <v>7</v>
      </c>
      <c r="D34" s="495" t="s">
        <v>125</v>
      </c>
    </row>
    <row r="35" spans="2:56" s="485" customFormat="1" ht="20.25" customHeight="1">
      <c r="B35" s="487"/>
      <c r="C35" s="493" t="s">
        <v>8</v>
      </c>
      <c r="D35" s="495" t="s">
        <v>126</v>
      </c>
    </row>
    <row r="36" spans="2:56" s="485" customFormat="1" ht="20.25" customHeight="1">
      <c r="B36" s="487"/>
      <c r="C36" s="493" t="s">
        <v>14</v>
      </c>
      <c r="D36" s="495" t="s">
        <v>30</v>
      </c>
    </row>
    <row r="37" spans="2:56" s="485" customFormat="1" ht="20.25" customHeight="1">
      <c r="B37" s="487"/>
      <c r="C37" s="487"/>
      <c r="D37" s="487"/>
    </row>
    <row r="38" spans="2:56" s="485" customFormat="1" ht="20.25" customHeight="1">
      <c r="B38" s="487"/>
      <c r="C38" s="494" t="s">
        <v>23</v>
      </c>
      <c r="D38" s="487"/>
    </row>
    <row r="39" spans="2:56" s="485" customFormat="1" ht="20.25" customHeight="1">
      <c r="C39" s="487" t="s">
        <v>128</v>
      </c>
      <c r="F39" s="494"/>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499"/>
      <c r="AY39" s="499"/>
      <c r="AZ39" s="499"/>
      <c r="BA39" s="499"/>
      <c r="BB39" s="499"/>
      <c r="BC39" s="499"/>
      <c r="BD39" s="499"/>
    </row>
    <row r="40" spans="2:56" s="485" customFormat="1" ht="20.25" customHeight="1">
      <c r="C40" s="487" t="s">
        <v>182</v>
      </c>
      <c r="F40" s="487"/>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row>
    <row r="41" spans="2:56" s="485" customFormat="1" ht="20.25" customHeight="1">
      <c r="F41" s="487"/>
    </row>
    <row r="42" spans="2:56" s="485" customFormat="1" ht="20.25" customHeight="1">
      <c r="B42" s="487"/>
      <c r="C42" s="487"/>
      <c r="D42" s="487"/>
      <c r="E42" s="496"/>
      <c r="F42" s="501"/>
      <c r="G42" s="501"/>
      <c r="H42" s="501"/>
      <c r="K42" s="501"/>
      <c r="L42" s="501"/>
      <c r="M42" s="501"/>
      <c r="S42" s="501"/>
      <c r="T42" s="501"/>
      <c r="U42" s="501"/>
      <c r="X42" s="501"/>
      <c r="Y42" s="501"/>
      <c r="Z42" s="501"/>
    </row>
    <row r="43" spans="2:56" s="485" customFormat="1" ht="20.25" customHeight="1">
      <c r="B43" s="487" t="s">
        <v>140</v>
      </c>
      <c r="C43" s="487"/>
      <c r="D43" s="487"/>
    </row>
    <row r="44" spans="2:56" s="485" customFormat="1" ht="20.25" customHeight="1">
      <c r="B44" s="487" t="s">
        <v>129</v>
      </c>
      <c r="C44" s="487"/>
      <c r="D44" s="487"/>
    </row>
    <row r="45" spans="2:56" s="485" customFormat="1" ht="20.25" customHeight="1">
      <c r="B45" s="491" t="s">
        <v>12</v>
      </c>
      <c r="E45" s="497"/>
      <c r="F45" s="502"/>
      <c r="G45" s="501"/>
      <c r="H45" s="501"/>
      <c r="I45" s="501"/>
      <c r="J45" s="501"/>
      <c r="L45" s="501"/>
      <c r="N45" s="501"/>
      <c r="O45" s="501"/>
      <c r="P45" s="501"/>
      <c r="Q45" s="501"/>
      <c r="R45" s="501"/>
      <c r="T45" s="501"/>
      <c r="V45" s="501"/>
      <c r="W45" s="501"/>
      <c r="Y45" s="501"/>
      <c r="AA45" s="501"/>
      <c r="AB45" s="501"/>
      <c r="AC45" s="501"/>
      <c r="AD45" s="501"/>
      <c r="AE45" s="501"/>
      <c r="AG45" s="496"/>
      <c r="AI45" s="501"/>
      <c r="AN45" s="501"/>
    </row>
    <row r="46" spans="2:56" s="485" customFormat="1" ht="20.25" customHeight="1">
      <c r="D46" s="491"/>
      <c r="E46" s="497"/>
      <c r="F46" s="502"/>
      <c r="G46" s="501"/>
      <c r="H46" s="501"/>
      <c r="I46" s="501"/>
      <c r="J46" s="501"/>
      <c r="L46" s="501"/>
      <c r="N46" s="501"/>
      <c r="O46" s="501"/>
      <c r="P46" s="501"/>
      <c r="Q46" s="501"/>
      <c r="R46" s="501"/>
      <c r="T46" s="501"/>
      <c r="V46" s="501"/>
      <c r="W46" s="501"/>
      <c r="Y46" s="501"/>
      <c r="AA46" s="501"/>
      <c r="AB46" s="501"/>
      <c r="AC46" s="501"/>
      <c r="AD46" s="501"/>
      <c r="AE46" s="501"/>
      <c r="AG46" s="496"/>
      <c r="AI46" s="501"/>
      <c r="AN46" s="501"/>
    </row>
    <row r="47" spans="2:56" s="485" customFormat="1" ht="20.25" customHeight="1">
      <c r="B47" s="487" t="s">
        <v>141</v>
      </c>
      <c r="C47" s="487"/>
    </row>
    <row r="48" spans="2:56" s="485" customFormat="1" ht="20.25" customHeight="1"/>
    <row r="49" spans="2:56" s="485" customFormat="1" ht="20.25" customHeight="1">
      <c r="B49" s="487" t="s">
        <v>15</v>
      </c>
      <c r="C49" s="487"/>
      <c r="D49" s="487"/>
    </row>
    <row r="50" spans="2:56" s="485" customFormat="1" ht="20.25" customHeight="1">
      <c r="B50" s="487" t="s">
        <v>130</v>
      </c>
      <c r="C50" s="487"/>
      <c r="D50" s="487"/>
    </row>
    <row r="51" spans="2:56" s="485" customFormat="1" ht="20.25" customHeight="1"/>
    <row r="52" spans="2:56" s="485" customFormat="1" ht="20.25" customHeight="1">
      <c r="B52" s="487" t="s">
        <v>143</v>
      </c>
      <c r="C52" s="487"/>
      <c r="D52" s="487"/>
    </row>
    <row r="53" spans="2:56" s="485" customFormat="1" ht="20.25" customHeight="1">
      <c r="B53" s="487" t="s">
        <v>144</v>
      </c>
      <c r="C53" s="487"/>
      <c r="D53" s="487"/>
    </row>
    <row r="54" spans="2:56" s="485" customFormat="1" ht="20.25" customHeight="1">
      <c r="B54" s="487"/>
      <c r="C54" s="487"/>
      <c r="D54" s="487"/>
    </row>
    <row r="55" spans="2:56" s="485" customFormat="1" ht="20.25" customHeight="1">
      <c r="B55" s="487" t="s">
        <v>57</v>
      </c>
      <c r="C55" s="487"/>
      <c r="D55" s="487"/>
    </row>
    <row r="56" spans="2:56" s="485" customFormat="1" ht="20.25" customHeight="1">
      <c r="B56" s="487"/>
      <c r="C56" s="487"/>
      <c r="D56" s="487"/>
    </row>
    <row r="57" spans="2:56" s="485" customFormat="1" ht="20.25" customHeight="1">
      <c r="B57" s="485" t="s">
        <v>161</v>
      </c>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498"/>
      <c r="AK57" s="498"/>
      <c r="AL57" s="498"/>
      <c r="AM57" s="498"/>
      <c r="AN57" s="498"/>
      <c r="AO57" s="498"/>
      <c r="AP57" s="498"/>
      <c r="AQ57" s="498"/>
      <c r="AR57" s="498"/>
      <c r="AS57" s="498"/>
      <c r="AT57" s="498"/>
      <c r="AU57" s="498"/>
      <c r="AV57" s="498"/>
      <c r="AW57" s="498"/>
      <c r="AX57" s="498"/>
      <c r="AY57" s="498"/>
      <c r="AZ57" s="498"/>
      <c r="BA57" s="498"/>
      <c r="BB57" s="498"/>
      <c r="BC57" s="498"/>
      <c r="BD57" s="498"/>
    </row>
    <row r="58" spans="2:56" s="485" customFormat="1" ht="20.25" customHeight="1">
      <c r="B58" s="485" t="s">
        <v>164</v>
      </c>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8"/>
      <c r="AM58" s="498"/>
      <c r="AN58" s="498"/>
      <c r="AO58" s="498"/>
      <c r="AP58" s="498"/>
      <c r="AQ58" s="498"/>
      <c r="AR58" s="498"/>
      <c r="AS58" s="498"/>
      <c r="AT58" s="498"/>
      <c r="AU58" s="498"/>
      <c r="AV58" s="498"/>
      <c r="AW58" s="498"/>
      <c r="AX58" s="498"/>
      <c r="AY58" s="498"/>
      <c r="AZ58" s="498"/>
      <c r="BA58" s="498"/>
      <c r="BB58" s="498"/>
      <c r="BC58" s="498"/>
      <c r="BD58" s="498"/>
    </row>
    <row r="59" spans="2:56" s="485" customFormat="1" ht="20.25" customHeight="1">
      <c r="B59" s="487"/>
      <c r="C59" s="487"/>
      <c r="D59" s="487"/>
      <c r="E59" s="499"/>
      <c r="F59" s="499"/>
      <c r="G59" s="499"/>
      <c r="H59" s="499"/>
      <c r="I59" s="499"/>
      <c r="J59" s="499"/>
      <c r="K59" s="499"/>
      <c r="L59" s="499"/>
      <c r="M59" s="499"/>
      <c r="N59" s="499"/>
      <c r="O59" s="499"/>
      <c r="P59" s="499"/>
      <c r="Q59" s="499"/>
      <c r="R59" s="499"/>
      <c r="S59" s="499"/>
      <c r="T59" s="499"/>
      <c r="U59" s="499"/>
      <c r="V59" s="499"/>
      <c r="W59" s="499"/>
      <c r="X59" s="499"/>
      <c r="Y59" s="499"/>
      <c r="Z59" s="499"/>
      <c r="AA59" s="499"/>
      <c r="AB59" s="499"/>
      <c r="AC59" s="499"/>
      <c r="AD59" s="499"/>
      <c r="AE59" s="499"/>
      <c r="AF59" s="499"/>
      <c r="AG59" s="499"/>
      <c r="AH59" s="499"/>
      <c r="AI59" s="499"/>
      <c r="AJ59" s="499"/>
      <c r="AK59" s="499"/>
      <c r="AL59" s="499"/>
      <c r="AM59" s="499"/>
      <c r="AN59" s="499"/>
      <c r="AO59" s="499"/>
      <c r="AP59" s="499"/>
      <c r="AQ59" s="499"/>
      <c r="AR59" s="499"/>
      <c r="AS59" s="499"/>
      <c r="AT59" s="499"/>
      <c r="AU59" s="499"/>
      <c r="AV59" s="499"/>
      <c r="AW59" s="499"/>
      <c r="AX59" s="499"/>
      <c r="AY59" s="499"/>
      <c r="AZ59" s="499"/>
      <c r="BA59" s="499"/>
      <c r="BB59" s="499"/>
      <c r="BC59" s="499"/>
      <c r="BD59" s="499"/>
    </row>
    <row r="60" spans="2:56" s="485" customFormat="1" ht="20.25" customHeight="1">
      <c r="B60" s="485" t="s">
        <v>52</v>
      </c>
      <c r="D60" s="492"/>
      <c r="E60" s="494"/>
      <c r="F60" s="494"/>
    </row>
    <row r="61" spans="2:56" s="485" customFormat="1" ht="20.25" customHeight="1">
      <c r="B61" s="492"/>
      <c r="C61" s="492"/>
      <c r="D61" s="492"/>
      <c r="E61" s="487"/>
      <c r="F61" s="487"/>
    </row>
    <row r="62" spans="2:56" s="485" customFormat="1" ht="20.25" customHeight="1">
      <c r="D62" s="492"/>
      <c r="E62" s="494"/>
      <c r="F62" s="494"/>
    </row>
    <row r="63" spans="2:56" s="485" customFormat="1" ht="20.25" customHeight="1">
      <c r="B63" s="492"/>
      <c r="C63" s="492"/>
      <c r="D63" s="492"/>
      <c r="E63" s="487"/>
      <c r="F63" s="487"/>
    </row>
    <row r="64" spans="2:56" ht="20.25" customHeight="1"/>
    <row r="65" ht="20.25" customHeight="1"/>
    <row r="66" ht="20.25" customHeight="1"/>
    <row r="67" ht="20.25" customHeight="1"/>
    <row r="68" ht="20.25" customHeight="1"/>
    <row r="69" ht="20.25" customHeight="1"/>
  </sheetData>
  <mergeCells count="1">
    <mergeCell ref="F4:K5"/>
  </mergeCells>
  <phoneticPr fontId="1"/>
  <pageMargins left="0.70866141732283472" right="0.70866141732283472" top="0.74803149606299213" bottom="0.74803149606299213" header="0.31496062992125984" footer="0.31496062992125984"/>
  <pageSetup paperSize="9" scale="3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【記載例】居宅介護支援</vt:lpstr>
      <vt:lpstr>【記載例】シフト記号表（勤務時間帯）</vt:lpstr>
      <vt:lpstr>勤務形態一覧（１月目）</vt:lpstr>
      <vt:lpstr>勤務形態一覧（２月目）</vt:lpstr>
      <vt:lpstr>勤務形態一覧（３月目）</vt:lpstr>
      <vt:lpstr>シフト記号表（勤務時間帯）</vt:lpstr>
      <vt:lpstr>プルダウン・リスト</vt:lpstr>
      <vt:lpstr>記入方法</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2021-04-09T01:21:53Z</cp:lastPrinted>
  <dcterms:created xsi:type="dcterms:W3CDTF">2020-01-14T23:44:41Z</dcterms:created>
  <dcterms:modified xsi:type="dcterms:W3CDTF">2026-04-13T04:22:08Z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2026-04-13T04:22:08Z</vt:filetime>
  </property>
</Properties>
</file>